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queryTables/queryTable9.xml" ContentType="application/vnd.openxmlformats-officedocument.spreadsheetml.queryTable+xml"/>
  <Override PartName="/xl/drawings/drawing7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queryTables/queryTable20.xml" ContentType="application/vnd.openxmlformats-officedocument.spreadsheetml.queryTable+xml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3.xml" ContentType="application/vnd.openxmlformats-officedocument.spreadsheetml.tab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2.xml" ContentType="application/vnd.openxmlformats-officedocument.spreadsheetml.comment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54.xml" ContentType="application/vnd.openxmlformats-officedocument.spreadsheetml.queryTable+xml"/>
  <Override PartName="/xl/tables/table4.xml" ContentType="application/vnd.openxmlformats-officedocument.spreadsheetml.table+xml"/>
  <Override PartName="/xl/queryTables/queryTable55.xml" ContentType="application/vnd.openxmlformats-officedocument.spreadsheetml.queryTable+xml"/>
  <Override PartName="/xl/drawings/drawing31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drawings/drawing38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drawings/drawing39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55"/>
  </bookViews>
  <sheets>
    <sheet name="ACTIVE" sheetId="35" r:id="rId1"/>
    <sheet name="BIIB" sheetId="33" state="hidden" r:id="rId2"/>
    <sheet name="MYL" sheetId="56" state="hidden" r:id="rId3"/>
    <sheet name="SIG" sheetId="57" state="hidden" r:id="rId4"/>
    <sheet name="AAPL" sheetId="55" state="hidden" r:id="rId5"/>
    <sheet name="AXP" sheetId="60" state="hidden" r:id="rId6"/>
    <sheet name="DG" sheetId="64" state="hidden" r:id="rId7"/>
    <sheet name="PINC" sheetId="65" state="hidden" r:id="rId8"/>
    <sheet name="FOXA" sheetId="66" state="hidden" r:id="rId9"/>
    <sheet name="AOBC" sheetId="70" state="hidden" r:id="rId10"/>
    <sheet name="LUV" sheetId="62" state="hidden" r:id="rId11"/>
    <sheet name="CCE" sheetId="73" state="hidden" r:id="rId12"/>
    <sheet name="BMY" sheetId="71" state="hidden" r:id="rId13"/>
    <sheet name="GPS" sheetId="80" state="hidden" r:id="rId14"/>
    <sheet name="AKAM" sheetId="63" state="hidden" r:id="rId15"/>
    <sheet name="ARNC" sheetId="76" state="hidden" r:id="rId16"/>
    <sheet name="CVS" sheetId="69" state="hidden" r:id="rId17"/>
    <sheet name="ADBE" sheetId="85" state="hidden" r:id="rId18"/>
    <sheet name="MRO" sheetId="25" r:id="rId19"/>
    <sheet name="KR" sheetId="51" r:id="rId20"/>
    <sheet name="F" sheetId="54" state="hidden" r:id="rId21"/>
    <sheet name="JNJ" sheetId="68" state="hidden" r:id="rId22"/>
    <sheet name="ULTA" sheetId="81" state="hidden" r:id="rId23"/>
    <sheet name="AAP" sheetId="77" state="hidden" r:id="rId24"/>
    <sheet name="COST" sheetId="78" state="hidden" r:id="rId25"/>
    <sheet name="CPN" sheetId="7" state="hidden" r:id="rId26"/>
    <sheet name="EW" sheetId="72" state="hidden" r:id="rId27"/>
    <sheet name="TJX" sheetId="79" state="hidden" r:id="rId28"/>
    <sheet name="WBA" sheetId="84" state="hidden" r:id="rId29"/>
    <sheet name="AZO" sheetId="83" state="hidden" r:id="rId30"/>
    <sheet name="NKE" sheetId="50" r:id="rId31"/>
    <sheet name="MOS" sheetId="58" state="hidden" r:id="rId32"/>
    <sheet name="VGK" sheetId="59" state="hidden" r:id="rId33"/>
    <sheet name="HSIC" sheetId="82" state="hidden" r:id="rId34"/>
    <sheet name="MU" sheetId="17" r:id="rId35"/>
    <sheet name="IP" sheetId="44" r:id="rId36"/>
    <sheet name="INTC" sheetId="13" state="hidden" r:id="rId37"/>
    <sheet name="HES" sheetId="10" state="hidden" r:id="rId38"/>
    <sheet name="UNP" sheetId="20" state="hidden" r:id="rId39"/>
    <sheet name="NCLH" sheetId="67" state="hidden" r:id="rId40"/>
    <sheet name="SPY" sheetId="47" state="hidden" r:id="rId41"/>
    <sheet name="SWKS" sheetId="41" state="hidden" r:id="rId42"/>
    <sheet name="CNI" sheetId="42" state="hidden" r:id="rId43"/>
    <sheet name="WFC" sheetId="45" state="hidden" r:id="rId44"/>
    <sheet name="AA" sheetId="3" r:id="rId45"/>
    <sheet name="CF" sheetId="61" state="hidden" r:id="rId46"/>
    <sheet name="TGT" sheetId="75" state="hidden" r:id="rId47"/>
    <sheet name="NWL" sheetId="46" state="hidden" r:id="rId48"/>
    <sheet name="KORS" sheetId="16" state="hidden" r:id="rId49"/>
    <sheet name="ALL" sheetId="22" state="hidden" r:id="rId50"/>
    <sheet name="NSC" sheetId="24" state="hidden" r:id="rId51"/>
    <sheet name="AVGO" sheetId="15" state="hidden" r:id="rId52"/>
    <sheet name="UAL" sheetId="52" r:id="rId53"/>
    <sheet name="CAH" sheetId="53" r:id="rId54"/>
    <sheet name="DAL" sheetId="49" state="hidden" r:id="rId55"/>
    <sheet name="TEVA" sheetId="74" r:id="rId56"/>
    <sheet name="DIS" sheetId="34" state="hidden" r:id="rId57"/>
    <sheet name="FTR" sheetId="40" state="hidden" r:id="rId58"/>
    <sheet name="GILD" sheetId="31" state="hidden" r:id="rId59"/>
    <sheet name="WWD" sheetId="28" state="hidden" r:id="rId60"/>
    <sheet name="GIS" sheetId="43" state="hidden" r:id="rId61"/>
    <sheet name="GM" sheetId="29" state="hidden" r:id="rId62"/>
    <sheet name="TMO" sheetId="48" state="hidden" r:id="rId63"/>
    <sheet name="TKR" sheetId="32" state="hidden" r:id="rId64"/>
    <sheet name="UTX" sheetId="30" state="hidden" r:id="rId65"/>
    <sheet name="UNH" sheetId="26" state="hidden" r:id="rId66"/>
  </sheets>
  <functionGroups builtInGroupCount="18"/>
  <definedNames>
    <definedName name="_xlnm._FilterDatabase" localSheetId="0" hidden="1">ACTIVE!$E$1:$M$26</definedName>
    <definedName name="hp?s_AA_Historical_Prices_1" localSheetId="44">AA!$W$1:$AC$68</definedName>
    <definedName name="hp?s_AAPL" localSheetId="4">AAPL!$W$1:$AC$69</definedName>
    <definedName name="hp?s_AKAM_Historical_Prices" localSheetId="12">BMY!$W$1:$AC$70</definedName>
    <definedName name="hp?s_ALL_Historical_Prices" localSheetId="49">ALL!$X$1:$AD$69</definedName>
    <definedName name="hp?s_AVGO" localSheetId="51">AVGO!$W$1:$AC$69</definedName>
    <definedName name="hp?s_AXP_Historical_Prices" localSheetId="5">AXP!$W$1:$AC$70</definedName>
    <definedName name="hp?s_BIIB" localSheetId="1">BIIB!$W$1:$AC$68</definedName>
    <definedName name="hp?s_CAH" localSheetId="53">CAH!$W$1:$AC$69</definedName>
    <definedName name="hp?s_cce" localSheetId="11">CCE!$W$1:$AC$68</definedName>
    <definedName name="hp?s_CNI" localSheetId="42">CNI!$W$1:$AC$69</definedName>
    <definedName name="hp?s_CPN_Historical_Prices" localSheetId="25">CPN!$W$1:$AC$68</definedName>
    <definedName name="hp?s_cvs" localSheetId="16">CVS!$W$1:$AC$69</definedName>
    <definedName name="hp?s_DAL" localSheetId="54">DAL!$W$1:$AC$69</definedName>
    <definedName name="hp?s_DIS" localSheetId="11">CCE!#REF!</definedName>
    <definedName name="hp?s_DIS" localSheetId="56">DIS!$W$1:$AC$68</definedName>
    <definedName name="hp?s_DIS" localSheetId="57">FTR!#REF!</definedName>
    <definedName name="hp?s_ew_Historical_Prices" localSheetId="26">EW!$W$1:$AC$68</definedName>
    <definedName name="hp?s_foxa" localSheetId="8">FOXA!$W$1:$AC$69</definedName>
    <definedName name="hp?s_GILD" localSheetId="58">GILD!$W$1:$AC$69</definedName>
    <definedName name="hp?s_GIS" localSheetId="60">GIS!$X$1:$AD$69</definedName>
    <definedName name="hp?s_GM" localSheetId="61">GM!$W$1:$AC$69</definedName>
    <definedName name="hp?s_HES" localSheetId="37">HES!$W$1:$AC$69</definedName>
    <definedName name="hp?s_INTC_Historical_Prices" localSheetId="36">INTC!$W$1:$AC$69</definedName>
    <definedName name="hp?s_IP" localSheetId="35">IP!$W$1:$AC$69</definedName>
    <definedName name="hp?s_jnj" localSheetId="21">JNJ!$W$1:$AC$69</definedName>
    <definedName name="hp?s_KORS" localSheetId="48">KORS!$W$1:$AC$68</definedName>
    <definedName name="hp?s_LUV" localSheetId="10">LUV!$W$1:$AC$69</definedName>
    <definedName name="hp?s_MYL" localSheetId="2">MYL!$W$1:$AC$68</definedName>
    <definedName name="hp?s_nclh" localSheetId="39">NCLH!$W$1:$AC$68</definedName>
    <definedName name="hp?s_nke" localSheetId="30">NKE!$W$1:$AC$69</definedName>
    <definedName name="hp?s_NSC" localSheetId="50">NSC!$W$1:$AC$69</definedName>
    <definedName name="hp?s_NWL" localSheetId="47">NWL!$W$1:$AC$69</definedName>
    <definedName name="hp?s_pinc" localSheetId="7">PINC!$W$1:$AC$68</definedName>
    <definedName name="hp?s_SPY_Historical_Prices" localSheetId="40">SPY!$W$1:$AC$69</definedName>
    <definedName name="hp?s_SWKS" localSheetId="41">SWKS!$W$1:$AC$69</definedName>
    <definedName name="hp?s_TKR" localSheetId="63">TKR!$W$1:$AC$69</definedName>
    <definedName name="hp?s_tmo" localSheetId="62">TMO!$W$1:$AC$69</definedName>
    <definedName name="hp?s_ual" localSheetId="52">UAL!$W$1:$AC$68</definedName>
    <definedName name="hp?s_UNH" localSheetId="65">UNH!$W$1:$AC$69</definedName>
    <definedName name="hp?s_UNP" localSheetId="38">UNP!$W$1:$AC$69</definedName>
    <definedName name="hp?s_UTX" localSheetId="64">UTX!$W$1:$AC$69</definedName>
    <definedName name="hp?s_vgk" localSheetId="32">VGK!$W$1:$AC$69</definedName>
    <definedName name="hp?s_WFC" localSheetId="43">WFC!$W$1:$AC$69</definedName>
    <definedName name="hp?s_WWD" localSheetId="59">WWD!$W$1:$AC$69</definedName>
    <definedName name="PL" localSheetId="44">AA!$Q$7</definedName>
    <definedName name="PL" localSheetId="23">#REF!</definedName>
    <definedName name="PL" localSheetId="17">#REF!</definedName>
    <definedName name="PL" localSheetId="14">#REF!</definedName>
    <definedName name="PL" localSheetId="9">#REF!</definedName>
    <definedName name="PL" localSheetId="15">#REF!</definedName>
    <definedName name="PL" localSheetId="5">#REF!</definedName>
    <definedName name="PL" localSheetId="29">#REF!</definedName>
    <definedName name="PL" localSheetId="12">#REF!</definedName>
    <definedName name="PL" localSheetId="53">#REF!</definedName>
    <definedName name="PL" localSheetId="45">#REF!</definedName>
    <definedName name="PL" localSheetId="24">#REF!</definedName>
    <definedName name="PL" localSheetId="16">#REF!</definedName>
    <definedName name="PL" localSheetId="6">#REF!</definedName>
    <definedName name="PL" localSheetId="26">#REF!</definedName>
    <definedName name="PL" localSheetId="20">#REF!</definedName>
    <definedName name="PL" localSheetId="8">#REF!</definedName>
    <definedName name="PL" localSheetId="13">#REF!</definedName>
    <definedName name="PL" localSheetId="33">#REF!</definedName>
    <definedName name="PL" localSheetId="21">#REF!</definedName>
    <definedName name="PL" localSheetId="19">#REF!</definedName>
    <definedName name="PL" localSheetId="10">#REF!</definedName>
    <definedName name="PL" localSheetId="31">#REF!</definedName>
    <definedName name="PL" localSheetId="2">#REF!</definedName>
    <definedName name="PL" localSheetId="39">NCLH!$Q$7</definedName>
    <definedName name="PL" localSheetId="30">#REF!</definedName>
    <definedName name="PL" localSheetId="7">PINC!$Q$7</definedName>
    <definedName name="PL" localSheetId="40">SPY!$Q$7</definedName>
    <definedName name="PL" localSheetId="41">SWKS!$Q$7</definedName>
    <definedName name="PL" localSheetId="46">#REF!</definedName>
    <definedName name="PL" localSheetId="27">#REF!</definedName>
    <definedName name="PL" localSheetId="52">#REF!</definedName>
    <definedName name="PL" localSheetId="22">#REF!</definedName>
    <definedName name="PL" localSheetId="32">#REF!</definedName>
    <definedName name="PL" localSheetId="28">#REF!</definedName>
    <definedName name="PL" localSheetId="43">WFC!$Q$7</definedName>
    <definedName name="q?s_aa_ql_1" localSheetId="44">AA!$T$40:$U$55</definedName>
    <definedName name="q?s_AAPL" localSheetId="4">AAPL!$T$40:$U$55</definedName>
    <definedName name="q?s_AKAM" localSheetId="14">AKAM!$T$43:$U$58</definedName>
    <definedName name="q?s_ALL" localSheetId="49">ALL!$T$40:$U$55</definedName>
    <definedName name="q?s_AVGO" localSheetId="51">AVGO!$T$42:$U$57</definedName>
    <definedName name="q?s_AXP" localSheetId="5">AXP!$T$43:$U$58</definedName>
    <definedName name="q?s_BIIB" localSheetId="1">BIIB!$T$43:$U$58</definedName>
    <definedName name="q?s_BMY_1" localSheetId="12">BMY!$T$43:$U$58</definedName>
    <definedName name="q?s_CAH" localSheetId="53">CAH!$T$43:$U$58</definedName>
    <definedName name="q?s_cce" localSheetId="11">CCE!$T$43:$U$58</definedName>
    <definedName name="q?s_CF" localSheetId="45">CF!$T$56:$U$71</definedName>
    <definedName name="q?s_CNI" localSheetId="42">CNI!$T$43:$U$58</definedName>
    <definedName name="q?s_CPN" localSheetId="25">CPN!$T$43:$U$58</definedName>
    <definedName name="q?s_cvs" localSheetId="16">CVS!$T$43:$U$58</definedName>
    <definedName name="q?s_DAL" localSheetId="54">DAL!$T$43:$U$58</definedName>
    <definedName name="q?s_dg" localSheetId="6">DG!$T$43:$U$58</definedName>
    <definedName name="q?s_DIS" localSheetId="56">DIS!$T$43:$U$58</definedName>
    <definedName name="q?s_ew" localSheetId="26">EW!$T$43:$U$58</definedName>
    <definedName name="q?s_F" localSheetId="20">F!$T$43:$U$58</definedName>
    <definedName name="q?s_foxa" localSheetId="8">FOXA!$T$43:$U$58</definedName>
    <definedName name="q?s_FTR" localSheetId="57">FTR!$T$43:$U$58</definedName>
    <definedName name="q?s_GILD" localSheetId="58">GILD!$T$43:$U$58</definedName>
    <definedName name="q?s_GIS_1" localSheetId="60">GIS!$T$43:$U$58</definedName>
    <definedName name="q?s_GM" localSheetId="61">GM!$T$43:$U$58</definedName>
    <definedName name="q?s_HES" localSheetId="37">HES!$T$43:$U$58</definedName>
    <definedName name="q?s_INTC" localSheetId="36">INTC!$T$43:$U$58</definedName>
    <definedName name="q?s_IP" localSheetId="35">IP!$T$43:$U$58</definedName>
    <definedName name="q?s_JNJ" localSheetId="21">JNJ!$T$43:$U$58</definedName>
    <definedName name="q?s_KORS" localSheetId="48">KORS!$T$43:$U$58</definedName>
    <definedName name="q?s_KR" localSheetId="19">KR!#REF!</definedName>
    <definedName name="q?s_luv_ql_1" localSheetId="10">LUV!$T$43:$U$58</definedName>
    <definedName name="q?s_MU" localSheetId="34">MU!#REF!</definedName>
    <definedName name="q?s_MYL" localSheetId="2">MYL!$T$43:$U$58</definedName>
    <definedName name="q?s_nclh" localSheetId="39">NCLH!$T$40:$U$55</definedName>
    <definedName name="q?s_NKE" localSheetId="30">NKE!$T$43:$U$58</definedName>
    <definedName name="q?s_nsc" localSheetId="50">NSC!$T$43:$U$58</definedName>
    <definedName name="q?s_NSC" localSheetId="38">UNP!$T$43:$U$58</definedName>
    <definedName name="q?s_NWL" localSheetId="47">NWL!$T$43:$U$58</definedName>
    <definedName name="q?s_pinc" localSheetId="7">PINC!$T$40:$U$55</definedName>
    <definedName name="q?s_SIG" localSheetId="3">SIG!#REF!</definedName>
    <definedName name="q?s_SPY" localSheetId="40">SPY!$T$40:$U$53</definedName>
    <definedName name="q?s_SWKS" localSheetId="41">SWKS!$T$40:$U$55</definedName>
    <definedName name="q?s_tgt" localSheetId="46">TGT!$T$43:$U$58</definedName>
    <definedName name="q?s_TKR" localSheetId="63">TKR!$T$43:$U$58</definedName>
    <definedName name="q?s_tmo" localSheetId="62">TMO!$T$43:$U$58</definedName>
    <definedName name="q?s_UAL" localSheetId="52">UAL!$T$43:$U$58</definedName>
    <definedName name="q?s_UNH" localSheetId="65">UNH!$T$43:$U$58</definedName>
    <definedName name="q?s_UTX" localSheetId="64">UTX!$T$43:$U$58</definedName>
    <definedName name="q?s_vgk" localSheetId="32">VGK!$T$43:$U$56</definedName>
    <definedName name="q?s_WFC" localSheetId="43">WFC!$T$43:$U$58</definedName>
    <definedName name="q?s_WWD" localSheetId="5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8" i="85" l="1"/>
  <c r="F68" i="85"/>
  <c r="K80" i="64"/>
  <c r="F80" i="64"/>
  <c r="F29" i="82" l="1"/>
  <c r="G29" i="82"/>
  <c r="H29" i="82"/>
  <c r="H32" i="46"/>
  <c r="F32" i="46"/>
  <c r="G32" i="46"/>
  <c r="K18" i="58" l="1"/>
  <c r="H18" i="58"/>
  <c r="F32" i="78"/>
  <c r="H32" i="78"/>
  <c r="G32" i="78"/>
  <c r="F28" i="45"/>
  <c r="G28" i="45"/>
  <c r="H28" i="45"/>
  <c r="F26" i="79" l="1"/>
  <c r="G26" i="79"/>
  <c r="H26" i="79"/>
  <c r="F37" i="57"/>
  <c r="G37" i="57"/>
  <c r="H37" i="57"/>
  <c r="K2" i="45" l="1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G53" i="43"/>
  <c r="F53" i="43"/>
  <c r="H53" i="43"/>
  <c r="K8" i="43"/>
  <c r="F27" i="45"/>
  <c r="G27" i="45"/>
  <c r="H27" i="45"/>
  <c r="F36" i="57"/>
  <c r="H36" i="57"/>
  <c r="G36" i="57"/>
  <c r="K4" i="57"/>
  <c r="F51" i="58" l="1"/>
  <c r="H51" i="58"/>
  <c r="G51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K4" i="31"/>
  <c r="F7" i="46" l="1"/>
  <c r="F31" i="46"/>
  <c r="H31" i="46"/>
  <c r="G31" i="46"/>
  <c r="K3" i="46"/>
  <c r="F35" i="57" l="1"/>
  <c r="H35" i="57"/>
  <c r="G35" i="57"/>
  <c r="F6" i="57"/>
  <c r="F35" i="84" l="1"/>
  <c r="H35" i="84"/>
  <c r="G35" i="84"/>
  <c r="F8" i="84"/>
  <c r="F27" i="82"/>
  <c r="G27" i="82"/>
  <c r="H27" i="82"/>
  <c r="F5" i="82"/>
  <c r="I15" i="40"/>
  <c r="K15" i="40" s="1"/>
  <c r="F42" i="77" l="1"/>
  <c r="G42" i="77"/>
  <c r="H42" i="77"/>
  <c r="C18" i="58" l="1"/>
  <c r="F41" i="77" l="1"/>
  <c r="H41" i="77"/>
  <c r="G41" i="77"/>
  <c r="K3" i="77"/>
  <c r="F38" i="31"/>
  <c r="H38" i="31"/>
  <c r="G38" i="31"/>
  <c r="F6" i="31"/>
  <c r="F30" i="46" l="1"/>
  <c r="H30" i="46"/>
  <c r="G30" i="46"/>
  <c r="F11" i="46"/>
  <c r="F34" i="84"/>
  <c r="H34" i="84"/>
  <c r="G34" i="84"/>
  <c r="K3" i="84"/>
  <c r="F50" i="58" l="1"/>
  <c r="G50" i="58"/>
  <c r="H50" i="58"/>
  <c r="F88" i="40" l="1"/>
  <c r="G88" i="40"/>
  <c r="H88" i="40"/>
  <c r="I14" i="40"/>
  <c r="K14" i="40" s="1"/>
  <c r="F34" i="57"/>
  <c r="H34" i="57"/>
  <c r="G34" i="57"/>
  <c r="F34" i="70"/>
  <c r="H34" i="70"/>
  <c r="G34" i="70"/>
  <c r="F9" i="70"/>
  <c r="F29" i="46"/>
  <c r="H29" i="46"/>
  <c r="G29" i="46"/>
  <c r="F10" i="46"/>
  <c r="F5" i="46" l="1"/>
  <c r="F28" i="46"/>
  <c r="H28" i="46"/>
  <c r="G28" i="46"/>
  <c r="K2" i="46"/>
  <c r="F51" i="43"/>
  <c r="H51" i="43"/>
  <c r="G51" i="43"/>
  <c r="M18" i="43"/>
  <c r="H18" i="43"/>
  <c r="K6" i="43"/>
  <c r="C21" i="40"/>
  <c r="C19" i="46"/>
  <c r="M19" i="46"/>
  <c r="K19" i="46"/>
  <c r="H19" i="46"/>
  <c r="K5" i="43" l="1"/>
  <c r="F4" i="82" l="1"/>
  <c r="F40" i="77"/>
  <c r="H40" i="77"/>
  <c r="G40" i="77"/>
  <c r="F8" i="77"/>
  <c r="F27" i="46"/>
  <c r="H27" i="46"/>
  <c r="G27" i="46"/>
  <c r="F9" i="46"/>
  <c r="F8" i="46"/>
  <c r="F50" i="43"/>
  <c r="H50" i="43"/>
  <c r="G50" i="43"/>
  <c r="F12" i="43"/>
  <c r="F19" i="46"/>
  <c r="F37" i="31" l="1"/>
  <c r="H37" i="31"/>
  <c r="G37" i="31"/>
  <c r="F87" i="40"/>
  <c r="H87" i="40"/>
  <c r="G87" i="40"/>
  <c r="P32" i="78"/>
  <c r="F39" i="77"/>
  <c r="H39" i="77"/>
  <c r="G39" i="77"/>
  <c r="F26" i="46" l="1"/>
  <c r="H26" i="46"/>
  <c r="G26" i="46"/>
  <c r="K68" i="83"/>
  <c r="F68" i="83"/>
  <c r="F6" i="46" l="1"/>
  <c r="F7" i="70" l="1"/>
  <c r="F33" i="70"/>
  <c r="H33" i="70"/>
  <c r="G33" i="70"/>
  <c r="K4" i="70"/>
  <c r="F86" i="40"/>
  <c r="H86" i="40"/>
  <c r="G86" i="40"/>
  <c r="D21" i="40"/>
  <c r="F21" i="40" s="1"/>
  <c r="F33" i="84"/>
  <c r="H33" i="84"/>
  <c r="G33" i="84"/>
  <c r="K2" i="84"/>
  <c r="V54" i="58" l="1"/>
  <c r="C18" i="84" l="1"/>
  <c r="F36" i="31" l="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F43" i="64" l="1"/>
  <c r="H43" i="64"/>
  <c r="G43" i="64"/>
  <c r="G33" i="57"/>
  <c r="F33" i="57"/>
  <c r="H33" i="57"/>
  <c r="F5" i="57"/>
  <c r="F31" i="84" l="1"/>
  <c r="H31" i="84"/>
  <c r="G31" i="84"/>
  <c r="F6" i="84"/>
  <c r="F25" i="75" l="1"/>
  <c r="G25" i="75"/>
  <c r="H25" i="75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49" i="58"/>
  <c r="G49" i="58"/>
  <c r="H49" i="58"/>
  <c r="F49" i="43" l="1"/>
  <c r="H49" i="43"/>
  <c r="G49" i="43"/>
  <c r="K4" i="43"/>
  <c r="F37" i="77"/>
  <c r="G37" i="77"/>
  <c r="H37" i="77"/>
  <c r="F25" i="46" l="1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F30" i="84" l="1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K75" i="61" l="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35" i="77" l="1"/>
  <c r="H35" i="77"/>
  <c r="G35" i="77"/>
  <c r="F7" i="77"/>
  <c r="F34" i="31" l="1"/>
  <c r="H34" i="31"/>
  <c r="G34" i="31"/>
  <c r="F4" i="31"/>
  <c r="F30" i="57" l="1"/>
  <c r="G30" i="57"/>
  <c r="H30" i="57"/>
  <c r="F4" i="57"/>
  <c r="F33" i="31" l="1"/>
  <c r="G33" i="31"/>
  <c r="H33" i="31"/>
  <c r="K2" i="31"/>
  <c r="F28" i="84" l="1"/>
  <c r="G28" i="84"/>
  <c r="H28" i="84"/>
  <c r="F5" i="84"/>
  <c r="F34" i="77"/>
  <c r="H34" i="77"/>
  <c r="G34" i="77"/>
  <c r="F6" i="77"/>
  <c r="F47" i="43"/>
  <c r="H47" i="43"/>
  <c r="G47" i="43"/>
  <c r="F10" i="43"/>
  <c r="F76" i="45" l="1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F27" i="84" l="1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F41" i="64" l="1"/>
  <c r="H41" i="64"/>
  <c r="G41" i="64"/>
  <c r="M29" i="40"/>
  <c r="F85" i="40"/>
  <c r="H85" i="40"/>
  <c r="G85" i="40"/>
  <c r="H200" i="61" l="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K40" i="56" l="1"/>
  <c r="F40" i="56"/>
  <c r="H64" i="63"/>
  <c r="C64" i="63"/>
  <c r="K52" i="63"/>
  <c r="F52" i="63"/>
  <c r="F2" i="45" l="1"/>
  <c r="H90" i="81" l="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F40" i="64" l="1"/>
  <c r="H40" i="64"/>
  <c r="G40" i="64"/>
  <c r="K76" i="64"/>
  <c r="F76" i="64"/>
  <c r="U54" i="58" l="1"/>
  <c r="F24" i="46" l="1"/>
  <c r="G24" i="46"/>
  <c r="H24" i="46"/>
  <c r="F84" i="40"/>
  <c r="H84" i="40"/>
  <c r="G84" i="40"/>
  <c r="F30" i="70"/>
  <c r="H30" i="70"/>
  <c r="G30" i="70"/>
  <c r="H21" i="56" l="1"/>
  <c r="G21" i="56"/>
  <c r="F21" i="56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H25" i="79"/>
  <c r="G25" i="79"/>
  <c r="F25" i="79"/>
  <c r="F2" i="79"/>
  <c r="F3" i="57"/>
  <c r="C22" i="57"/>
  <c r="F2" i="57"/>
  <c r="H19" i="85"/>
  <c r="K85" i="85"/>
  <c r="K19" i="85"/>
  <c r="H85" i="85"/>
  <c r="C19" i="85"/>
  <c r="M85" i="85"/>
  <c r="C85" i="85"/>
  <c r="F85" i="85"/>
  <c r="M19" i="85"/>
  <c r="F19" i="85"/>
  <c r="Q2" i="85" l="1"/>
  <c r="Q8" i="85" s="1"/>
  <c r="M66" i="85"/>
  <c r="Q10" i="85" s="1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F85" i="84"/>
  <c r="F19" i="84"/>
  <c r="M85" i="83"/>
  <c r="H85" i="83"/>
  <c r="H19" i="83"/>
  <c r="M85" i="84"/>
  <c r="F19" i="83"/>
  <c r="C19" i="84"/>
  <c r="C85" i="84"/>
  <c r="F85" i="83"/>
  <c r="M19" i="83"/>
  <c r="H19" i="84"/>
  <c r="K85" i="84"/>
  <c r="K19" i="84"/>
  <c r="C85" i="83"/>
  <c r="K85" i="83"/>
  <c r="K19" i="83"/>
  <c r="M19" i="84"/>
  <c r="H85" i="84"/>
  <c r="Q5" i="85" l="1"/>
  <c r="Q3" i="85"/>
  <c r="Q6" i="85" s="1"/>
  <c r="Q7" i="85"/>
  <c r="M66" i="84"/>
  <c r="Q10" i="84" s="1"/>
  <c r="M66" i="83"/>
  <c r="Q10" i="83" s="1"/>
  <c r="Q9" i="85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K42" i="54"/>
  <c r="F42" i="54"/>
  <c r="H100" i="54"/>
  <c r="G100" i="54"/>
  <c r="F100" i="54"/>
  <c r="H99" i="54"/>
  <c r="G99" i="54"/>
  <c r="F99" i="5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F85" i="82"/>
  <c r="K85" i="82"/>
  <c r="F19" i="82"/>
  <c r="H19" i="82"/>
  <c r="M85" i="82"/>
  <c r="C19" i="82"/>
  <c r="M19" i="82"/>
  <c r="H85" i="82"/>
  <c r="K19" i="82"/>
  <c r="C85" i="82"/>
  <c r="Q2" i="82" l="1"/>
  <c r="Q5" i="82" s="1"/>
  <c r="Q9" i="83"/>
  <c r="M66" i="82"/>
  <c r="Q10" i="82" s="1"/>
  <c r="Q3" i="82" l="1"/>
  <c r="Q6" i="82" s="1"/>
  <c r="Q8" i="82"/>
  <c r="Q7" i="82" s="1"/>
  <c r="F23" i="46"/>
  <c r="G23" i="46"/>
  <c r="H23" i="46"/>
  <c r="F3" i="46"/>
  <c r="Q9" i="82" l="1"/>
  <c r="F32" i="31"/>
  <c r="G32" i="31"/>
  <c r="H32" i="31"/>
  <c r="F3" i="31"/>
  <c r="H105" i="75" l="1"/>
  <c r="G105" i="75"/>
  <c r="F105" i="75"/>
  <c r="K68" i="75"/>
  <c r="F68" i="75"/>
  <c r="F37" i="64"/>
  <c r="H37" i="64"/>
  <c r="G37" i="64"/>
  <c r="K445" i="17" l="1"/>
  <c r="F445" i="17"/>
  <c r="K444" i="17"/>
  <c r="F444" i="17"/>
  <c r="H23" i="57"/>
  <c r="F31" i="31" l="1"/>
  <c r="G31" i="31"/>
  <c r="H31" i="31"/>
  <c r="F32" i="77"/>
  <c r="H32" i="77"/>
  <c r="G32" i="77"/>
  <c r="F29" i="78" l="1"/>
  <c r="H29" i="78"/>
  <c r="G29" i="78"/>
  <c r="F29" i="70"/>
  <c r="H29" i="70"/>
  <c r="G29" i="70"/>
  <c r="F6" i="70"/>
  <c r="F28" i="78"/>
  <c r="G28" i="78"/>
  <c r="H28" i="78"/>
  <c r="F2" i="78"/>
  <c r="K3" i="70"/>
  <c r="H64" i="46" l="1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Q11" i="58" l="1"/>
  <c r="M80" i="61" l="1"/>
  <c r="H80" i="61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H96" i="31"/>
  <c r="C96" i="31"/>
  <c r="H78" i="75"/>
  <c r="M78" i="75"/>
  <c r="F78" i="75"/>
  <c r="M96" i="31"/>
  <c r="C78" i="75"/>
  <c r="K78" i="75"/>
  <c r="K96" i="31"/>
  <c r="F96" i="31"/>
  <c r="F77" i="75" l="1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F2" i="31"/>
  <c r="F44" i="58"/>
  <c r="G44" i="58"/>
  <c r="H44" i="58"/>
  <c r="F13" i="58"/>
  <c r="H18" i="64"/>
  <c r="F36" i="64"/>
  <c r="G36" i="64"/>
  <c r="H36" i="64"/>
  <c r="K19" i="64"/>
  <c r="M85" i="64"/>
  <c r="K85" i="64"/>
  <c r="H85" i="64"/>
  <c r="H19" i="64"/>
  <c r="M19" i="64"/>
  <c r="M54" i="31" l="1"/>
  <c r="Q10" i="31" s="1"/>
  <c r="M59" i="75"/>
  <c r="Q10" i="75" s="1"/>
  <c r="F27" i="78"/>
  <c r="G27" i="78"/>
  <c r="H27" i="78"/>
  <c r="K50" i="63" l="1"/>
  <c r="F50" i="63"/>
  <c r="F45" i="43"/>
  <c r="H45" i="43"/>
  <c r="G45" i="43"/>
  <c r="K3" i="43"/>
  <c r="F28" i="63"/>
  <c r="G28" i="63"/>
  <c r="H28" i="63"/>
  <c r="F9" i="43"/>
  <c r="F26" i="70" l="1"/>
  <c r="G26" i="70"/>
  <c r="H26" i="70"/>
  <c r="H25" i="70"/>
  <c r="G25" i="70"/>
  <c r="F25" i="70"/>
  <c r="F5" i="70"/>
  <c r="F30" i="77" l="1"/>
  <c r="G30" i="77"/>
  <c r="H30" i="77"/>
  <c r="M84" i="81" l="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C85" i="81"/>
  <c r="F85" i="81"/>
  <c r="H85" i="81"/>
  <c r="F19" i="81"/>
  <c r="C19" i="81"/>
  <c r="M85" i="81"/>
  <c r="H19" i="81"/>
  <c r="K19" i="81"/>
  <c r="K85" i="81"/>
  <c r="M19" i="81"/>
  <c r="M66" i="81" l="1"/>
  <c r="Q10" i="81" s="1"/>
  <c r="Q2" i="81"/>
  <c r="Q5" i="81" s="1"/>
  <c r="F2" i="70"/>
  <c r="Q3" i="81" l="1"/>
  <c r="Q6" i="81" s="1"/>
  <c r="Q8" i="81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K19" i="80"/>
  <c r="C85" i="80"/>
  <c r="H85" i="80"/>
  <c r="F19" i="80"/>
  <c r="H19" i="80"/>
  <c r="M85" i="80"/>
  <c r="M19" i="80"/>
  <c r="C19" i="80"/>
  <c r="K85" i="80"/>
  <c r="Q9" i="81" l="1"/>
  <c r="Q7" i="81"/>
  <c r="Q2" i="80"/>
  <c r="Q5" i="80" s="1"/>
  <c r="M66" i="80"/>
  <c r="Q10" i="80" s="1"/>
  <c r="Q3" i="80" l="1"/>
  <c r="Q6" i="80" s="1"/>
  <c r="Q8" i="80"/>
  <c r="Q9" i="80" s="1"/>
  <c r="F29" i="77"/>
  <c r="G29" i="77"/>
  <c r="H29" i="77"/>
  <c r="K2" i="77"/>
  <c r="Q7" i="80" l="1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19" i="79"/>
  <c r="C19" i="79"/>
  <c r="K65" i="79"/>
  <c r="H19" i="79"/>
  <c r="M19" i="79"/>
  <c r="F65" i="79"/>
  <c r="H65" i="79"/>
  <c r="K19" i="79"/>
  <c r="C65" i="79"/>
  <c r="M65" i="79"/>
  <c r="Q2" i="79" l="1"/>
  <c r="Q8" i="79" s="1"/>
  <c r="F20" i="40"/>
  <c r="M46" i="79"/>
  <c r="Q10" i="79" s="1"/>
  <c r="Q3" i="79" l="1"/>
  <c r="Q6" i="79" s="1"/>
  <c r="Q9" i="79" s="1"/>
  <c r="Q5" i="79"/>
  <c r="Q7" i="79"/>
  <c r="F267" i="7" l="1"/>
  <c r="G267" i="7"/>
  <c r="H267" i="7"/>
  <c r="F113" i="7"/>
  <c r="H13" i="40"/>
  <c r="H29" i="40" s="1"/>
  <c r="F44" i="43" l="1"/>
  <c r="G44" i="43"/>
  <c r="H44" i="43"/>
  <c r="F43" i="58" l="1"/>
  <c r="H43" i="58"/>
  <c r="G43" i="58"/>
  <c r="F12" i="58"/>
  <c r="F11" i="58"/>
  <c r="F26" i="78" l="1"/>
  <c r="G26" i="78"/>
  <c r="H26" i="78"/>
  <c r="F26" i="63"/>
  <c r="G26" i="63"/>
  <c r="H26" i="63"/>
  <c r="H26" i="77"/>
  <c r="F27" i="77"/>
  <c r="G27" i="77"/>
  <c r="H27" i="77"/>
  <c r="K103" i="7" l="1"/>
  <c r="H25" i="63" l="1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F35" i="64" l="1"/>
  <c r="H35" i="64"/>
  <c r="G35" i="64"/>
  <c r="F42" i="58" l="1"/>
  <c r="H42" i="58"/>
  <c r="G42" i="58"/>
  <c r="F10" i="58"/>
  <c r="F41" i="58" l="1"/>
  <c r="H41" i="58"/>
  <c r="G41" i="58"/>
  <c r="F40" i="58"/>
  <c r="H40" i="58"/>
  <c r="G40" i="58"/>
  <c r="K5" i="58"/>
  <c r="F43" i="43" l="1"/>
  <c r="G43" i="43"/>
  <c r="H43" i="43"/>
  <c r="Q11" i="78" l="1"/>
  <c r="F9" i="58" l="1"/>
  <c r="M84" i="78" l="1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H85" i="78"/>
  <c r="M19" i="78"/>
  <c r="M85" i="78"/>
  <c r="C19" i="78"/>
  <c r="K85" i="78"/>
  <c r="K19" i="78"/>
  <c r="H19" i="78"/>
  <c r="F85" i="78"/>
  <c r="C85" i="78"/>
  <c r="Q2" i="78" l="1"/>
  <c r="Q3" i="78" s="1"/>
  <c r="Q6" i="78" s="1"/>
  <c r="M66" i="78"/>
  <c r="Q10" i="78" s="1"/>
  <c r="H79" i="40"/>
  <c r="F79" i="40"/>
  <c r="G79" i="40"/>
  <c r="K48" i="50"/>
  <c r="F48" i="50"/>
  <c r="Q8" i="78" l="1"/>
  <c r="Q7" i="78" s="1"/>
  <c r="Q5" i="78"/>
  <c r="Q9" i="78" l="1"/>
  <c r="F38" i="58"/>
  <c r="G38" i="58"/>
  <c r="H38" i="58"/>
  <c r="F37" i="58" l="1"/>
  <c r="H37" i="58"/>
  <c r="G37" i="58"/>
  <c r="F42" i="43"/>
  <c r="H42" i="43"/>
  <c r="G42" i="43"/>
  <c r="F8" i="43"/>
  <c r="K2" i="43"/>
  <c r="K18" i="43" s="1"/>
  <c r="F8" i="58"/>
  <c r="F36" i="58" l="1"/>
  <c r="H36" i="58"/>
  <c r="G36" i="58"/>
  <c r="K3" i="58"/>
  <c r="M84" i="77" l="1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K85" i="77"/>
  <c r="M85" i="77"/>
  <c r="C19" i="77"/>
  <c r="F19" i="77"/>
  <c r="H85" i="77"/>
  <c r="H19" i="77"/>
  <c r="F85" i="77"/>
  <c r="C85" i="77"/>
  <c r="K19" i="77"/>
  <c r="M19" i="77"/>
  <c r="Q2" i="77" l="1"/>
  <c r="Q3" i="77" s="1"/>
  <c r="Q6" i="77" s="1"/>
  <c r="M66" i="77"/>
  <c r="Q10" i="77" s="1"/>
  <c r="Q8" i="77" l="1"/>
  <c r="Q9" i="77" s="1"/>
  <c r="Q5" i="77"/>
  <c r="F34" i="64"/>
  <c r="H34" i="64"/>
  <c r="G34" i="64"/>
  <c r="Q7" i="77" l="1"/>
  <c r="G78" i="40" l="1"/>
  <c r="F19" i="40"/>
  <c r="F33" i="64" l="1"/>
  <c r="H33" i="64"/>
  <c r="G33" i="64"/>
  <c r="M91" i="76"/>
  <c r="H91" i="76"/>
  <c r="C91" i="76"/>
  <c r="K75" i="76"/>
  <c r="K91" i="76" s="1"/>
  <c r="F75" i="76"/>
  <c r="F91" i="76" s="1"/>
  <c r="K12" i="40"/>
  <c r="M73" i="76" l="1"/>
  <c r="Q10" i="76" s="1"/>
  <c r="F266" i="7"/>
  <c r="H266" i="7"/>
  <c r="G266" i="7"/>
  <c r="K102" i="7"/>
  <c r="G23" i="50"/>
  <c r="K23" i="50" s="1"/>
  <c r="F23" i="50"/>
  <c r="M18" i="50"/>
  <c r="C18" i="50"/>
  <c r="F18" i="50"/>
  <c r="F265" i="7" l="1"/>
  <c r="H265" i="7"/>
  <c r="G265" i="7"/>
  <c r="K101" i="7"/>
  <c r="F32" i="64" l="1"/>
  <c r="H32" i="64"/>
  <c r="G32" i="64"/>
  <c r="F35" i="58" l="1"/>
  <c r="H35" i="58"/>
  <c r="G35" i="58"/>
  <c r="F7" i="58"/>
  <c r="F264" i="7" l="1"/>
  <c r="G264" i="7"/>
  <c r="H264" i="7"/>
  <c r="F31" i="64"/>
  <c r="H31" i="64"/>
  <c r="G31" i="64"/>
  <c r="F263" i="7" l="1"/>
  <c r="H263" i="7"/>
  <c r="G263" i="7"/>
  <c r="K100" i="7"/>
  <c r="F262" i="7" l="1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F40" i="43" l="1"/>
  <c r="H40" i="43"/>
  <c r="G40" i="43"/>
  <c r="F34" i="58"/>
  <c r="H34" i="58"/>
  <c r="G34" i="58"/>
  <c r="F77" i="40"/>
  <c r="G77" i="40"/>
  <c r="H77" i="40"/>
  <c r="F261" i="7"/>
  <c r="H261" i="7"/>
  <c r="G261" i="7"/>
  <c r="F33" i="58" l="1"/>
  <c r="H33" i="58"/>
  <c r="G33" i="58"/>
  <c r="F6" i="58"/>
  <c r="F39" i="43" l="1"/>
  <c r="H39" i="43"/>
  <c r="G39" i="43"/>
  <c r="F32" i="58"/>
  <c r="H32" i="58"/>
  <c r="G32" i="58"/>
  <c r="F5" i="58"/>
  <c r="F260" i="7"/>
  <c r="H260" i="7"/>
  <c r="G260" i="7"/>
  <c r="F112" i="7"/>
  <c r="F259" i="7" l="1"/>
  <c r="H259" i="7"/>
  <c r="G259" i="7"/>
  <c r="K98" i="7"/>
  <c r="F30" i="64" l="1"/>
  <c r="H30" i="64"/>
  <c r="G30" i="64"/>
  <c r="F29" i="64"/>
  <c r="H29" i="64"/>
  <c r="G29" i="64"/>
  <c r="H107" i="69" l="1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H77" i="69"/>
  <c r="K77" i="69"/>
  <c r="M77" i="69"/>
  <c r="C77" i="69"/>
  <c r="F77" i="69"/>
  <c r="F76" i="69" l="1"/>
  <c r="K76" i="69"/>
  <c r="M58" i="69" l="1"/>
  <c r="Q10" i="69" s="1"/>
  <c r="F38" i="43" l="1"/>
  <c r="H38" i="43"/>
  <c r="G38" i="43"/>
  <c r="F6" i="43"/>
  <c r="F258" i="7" l="1"/>
  <c r="H258" i="7"/>
  <c r="G258" i="7"/>
  <c r="F111" i="7"/>
  <c r="F257" i="7" l="1"/>
  <c r="H257" i="7"/>
  <c r="G257" i="7"/>
  <c r="F110" i="7"/>
  <c r="F18" i="76" l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H19" i="76"/>
  <c r="C19" i="76"/>
  <c r="K19" i="76"/>
  <c r="Q2" i="76" l="1"/>
  <c r="Q5" i="76" s="1"/>
  <c r="Q8" i="76" l="1"/>
  <c r="Q7" i="76" s="1"/>
  <c r="Q3" i="76"/>
  <c r="Q6" i="76" s="1"/>
  <c r="Q9" i="76" l="1"/>
  <c r="F256" i="7" l="1"/>
  <c r="H256" i="7"/>
  <c r="G256" i="7"/>
  <c r="K97" i="7"/>
  <c r="F31" i="58" l="1"/>
  <c r="H31" i="58"/>
  <c r="G31" i="58"/>
  <c r="F4" i="58"/>
  <c r="F255" i="7" l="1"/>
  <c r="H255" i="7"/>
  <c r="G255" i="7"/>
  <c r="F109" i="7"/>
  <c r="F37" i="43" l="1"/>
  <c r="H37" i="43"/>
  <c r="G37" i="43"/>
  <c r="F5" i="43"/>
  <c r="C18" i="69"/>
  <c r="C18" i="70" l="1"/>
  <c r="K96" i="7" l="1"/>
  <c r="F254" i="7"/>
  <c r="G254" i="7"/>
  <c r="H254" i="7"/>
  <c r="F253" i="7"/>
  <c r="H253" i="7"/>
  <c r="F76" i="40" l="1"/>
  <c r="G76" i="40"/>
  <c r="H76" i="40"/>
  <c r="G253" i="7" l="1"/>
  <c r="K95" i="7"/>
  <c r="F75" i="40" l="1"/>
  <c r="G75" i="40"/>
  <c r="H75" i="40"/>
  <c r="M74" i="41" l="1"/>
  <c r="H74" i="41"/>
  <c r="C74" i="41"/>
  <c r="F252" i="7"/>
  <c r="G252" i="7"/>
  <c r="H252" i="7"/>
  <c r="K427" i="17"/>
  <c r="F427" i="17"/>
  <c r="F74" i="40" l="1"/>
  <c r="G74" i="40"/>
  <c r="H74" i="40"/>
  <c r="F18" i="40"/>
  <c r="F28" i="64"/>
  <c r="G28" i="64"/>
  <c r="H28" i="64"/>
  <c r="F251" i="7" l="1"/>
  <c r="H251" i="7"/>
  <c r="G251" i="7"/>
  <c r="F108" i="7"/>
  <c r="F73" i="40" l="1"/>
  <c r="G73" i="40"/>
  <c r="H73" i="40"/>
  <c r="F17" i="40"/>
  <c r="F30" i="58"/>
  <c r="G30" i="58"/>
  <c r="H30" i="58"/>
  <c r="F13" i="40" l="1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K69" i="45" l="1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29" i="58"/>
  <c r="G29" i="58"/>
  <c r="H29" i="58"/>
  <c r="F36" i="43"/>
  <c r="G36" i="43"/>
  <c r="H36" i="43"/>
  <c r="F27" i="64"/>
  <c r="G27" i="64"/>
  <c r="H27" i="64"/>
  <c r="F250" i="7"/>
  <c r="G250" i="7"/>
  <c r="H250" i="7"/>
  <c r="C29" i="40"/>
  <c r="F71" i="40"/>
  <c r="H71" i="40"/>
  <c r="G71" i="40"/>
  <c r="K10" i="40"/>
  <c r="K2" i="58"/>
  <c r="F16" i="40"/>
  <c r="K94" i="7"/>
  <c r="Q2" i="40" l="1"/>
  <c r="F28" i="58"/>
  <c r="G28" i="58"/>
  <c r="H28" i="58"/>
  <c r="F70" i="40"/>
  <c r="G70" i="40"/>
  <c r="H70" i="40"/>
  <c r="F15" i="40"/>
  <c r="F249" i="7"/>
  <c r="G249" i="7"/>
  <c r="H249" i="7"/>
  <c r="F3" i="58"/>
  <c r="F107" i="7"/>
  <c r="H59" i="16" l="1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H103" i="72" l="1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69" i="40" l="1"/>
  <c r="G69" i="40"/>
  <c r="H69" i="40"/>
  <c r="H98" i="72"/>
  <c r="G98" i="72"/>
  <c r="F98" i="72"/>
  <c r="H97" i="72"/>
  <c r="G97" i="72"/>
  <c r="F97" i="72"/>
  <c r="H96" i="72"/>
  <c r="G96" i="72"/>
  <c r="F96" i="72"/>
  <c r="H98" i="53" l="1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C93" i="68"/>
  <c r="K93" i="68"/>
  <c r="H93" i="68"/>
  <c r="F93" i="68"/>
  <c r="M93" i="68"/>
  <c r="F92" i="68" l="1"/>
  <c r="K92" i="68"/>
  <c r="F26" i="64"/>
  <c r="G26" i="64"/>
  <c r="H26" i="64"/>
  <c r="M74" i="68" l="1"/>
  <c r="Q10" i="68" s="1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68" i="40" l="1"/>
  <c r="H68" i="40"/>
  <c r="G68" i="40"/>
  <c r="F14" i="40"/>
  <c r="F248" i="7" l="1"/>
  <c r="G248" i="7"/>
  <c r="H248" i="7"/>
  <c r="F67" i="40"/>
  <c r="H67" i="40"/>
  <c r="G67" i="40"/>
  <c r="K9" i="40"/>
  <c r="F66" i="40" l="1"/>
  <c r="G66" i="40"/>
  <c r="H66" i="40"/>
  <c r="K418" i="17"/>
  <c r="F418" i="17"/>
  <c r="K417" i="17"/>
  <c r="F417" i="17"/>
  <c r="K80" i="53" l="1"/>
  <c r="F80" i="53"/>
  <c r="K67" i="45"/>
  <c r="F67" i="45"/>
  <c r="K66" i="45"/>
  <c r="F66" i="45"/>
  <c r="K65" i="45"/>
  <c r="F65" i="45"/>
  <c r="F27" i="58"/>
  <c r="G27" i="58"/>
  <c r="H27" i="58"/>
  <c r="C64" i="71"/>
  <c r="H64" i="71"/>
  <c r="F53" i="71"/>
  <c r="F52" i="71"/>
  <c r="K51" i="71"/>
  <c r="F51" i="71"/>
  <c r="K50" i="71"/>
  <c r="F50" i="71"/>
  <c r="AE69" i="26" l="1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F94" i="52"/>
  <c r="H19" i="61"/>
  <c r="K119" i="7"/>
  <c r="M92" i="45"/>
  <c r="M55" i="50"/>
  <c r="C75" i="41"/>
  <c r="M19" i="70"/>
  <c r="K55" i="50"/>
  <c r="K100" i="34"/>
  <c r="C51" i="54"/>
  <c r="H129" i="58"/>
  <c r="H65" i="71"/>
  <c r="F72" i="59"/>
  <c r="F156" i="49"/>
  <c r="C19" i="60"/>
  <c r="F19" i="62"/>
  <c r="C90" i="72"/>
  <c r="M51" i="54"/>
  <c r="F19" i="52"/>
  <c r="F451" i="17"/>
  <c r="K19" i="72"/>
  <c r="C19" i="52"/>
  <c r="M19" i="55"/>
  <c r="C30" i="49"/>
  <c r="K23" i="17"/>
  <c r="C94" i="52"/>
  <c r="C19" i="66"/>
  <c r="C19" i="53"/>
  <c r="F19" i="72"/>
  <c r="M19" i="68"/>
  <c r="C156" i="49"/>
  <c r="K19" i="55"/>
  <c r="H19" i="60"/>
  <c r="F19" i="41"/>
  <c r="C19" i="68"/>
  <c r="C23" i="17"/>
  <c r="C19" i="61"/>
  <c r="M30" i="49"/>
  <c r="K77" i="70"/>
  <c r="K23" i="57"/>
  <c r="M19" i="69"/>
  <c r="C25" i="31"/>
  <c r="M213" i="57"/>
  <c r="K156" i="49"/>
  <c r="H65" i="63"/>
  <c r="F19" i="55"/>
  <c r="M19" i="63"/>
  <c r="K19" i="52"/>
  <c r="F19" i="45"/>
  <c r="K94" i="52"/>
  <c r="K19" i="41"/>
  <c r="H19" i="69"/>
  <c r="C213" i="57"/>
  <c r="M19" i="34"/>
  <c r="H19" i="70"/>
  <c r="M19" i="71"/>
  <c r="K25" i="31"/>
  <c r="H25" i="31"/>
  <c r="H30" i="49"/>
  <c r="M19" i="53"/>
  <c r="F55" i="50"/>
  <c r="F19" i="60"/>
  <c r="H77" i="70"/>
  <c r="F77" i="70"/>
  <c r="C19" i="58"/>
  <c r="C100" i="34"/>
  <c r="M19" i="41"/>
  <c r="K81" i="61"/>
  <c r="K86" i="53"/>
  <c r="K19" i="63"/>
  <c r="F119" i="7"/>
  <c r="M30" i="40"/>
  <c r="F19" i="64"/>
  <c r="M19" i="66"/>
  <c r="C19" i="71"/>
  <c r="H156" i="49"/>
  <c r="F19" i="61"/>
  <c r="M19" i="50"/>
  <c r="C119" i="7"/>
  <c r="M75" i="41"/>
  <c r="K213" i="57"/>
  <c r="M19" i="73"/>
  <c r="K19" i="54"/>
  <c r="H63" i="66"/>
  <c r="H94" i="52"/>
  <c r="M451" i="17"/>
  <c r="K19" i="58"/>
  <c r="K19" i="50"/>
  <c r="M25" i="31"/>
  <c r="C30" i="40"/>
  <c r="K92" i="45"/>
  <c r="M19" i="54"/>
  <c r="C81" i="61"/>
  <c r="K19" i="45"/>
  <c r="M81" i="61"/>
  <c r="K90" i="72"/>
  <c r="M19" i="52"/>
  <c r="F19" i="34"/>
  <c r="H81" i="61"/>
  <c r="C19" i="75"/>
  <c r="H19" i="75"/>
  <c r="C19" i="34"/>
  <c r="F23" i="57"/>
  <c r="K19" i="62"/>
  <c r="K19" i="75"/>
  <c r="C65" i="63"/>
  <c r="K67" i="60"/>
  <c r="K451" i="17"/>
  <c r="C86" i="53"/>
  <c r="F65" i="63"/>
  <c r="C451" i="17"/>
  <c r="F19" i="58"/>
  <c r="F19" i="75"/>
  <c r="H19" i="62"/>
  <c r="H55" i="50"/>
  <c r="M86" i="53"/>
  <c r="C19" i="62"/>
  <c r="F129" i="58"/>
  <c r="F67" i="60"/>
  <c r="F19" i="70"/>
  <c r="M19" i="45"/>
  <c r="K19" i="68"/>
  <c r="H19" i="72"/>
  <c r="C19" i="63"/>
  <c r="M100" i="34"/>
  <c r="H19" i="54"/>
  <c r="M23" i="57"/>
  <c r="M119" i="7"/>
  <c r="H213" i="57"/>
  <c r="K19" i="66"/>
  <c r="H19" i="59"/>
  <c r="F19" i="68"/>
  <c r="C19" i="41"/>
  <c r="C19" i="69"/>
  <c r="K19" i="59"/>
  <c r="K19" i="34"/>
  <c r="C19" i="70"/>
  <c r="F100" i="34"/>
  <c r="K30" i="49"/>
  <c r="M72" i="59"/>
  <c r="H19" i="68"/>
  <c r="H67" i="60"/>
  <c r="C129" i="58"/>
  <c r="K51" i="54"/>
  <c r="H19" i="63"/>
  <c r="F19" i="53"/>
  <c r="C19" i="59"/>
  <c r="F86" i="53"/>
  <c r="K19" i="61"/>
  <c r="M65" i="63"/>
  <c r="H119" i="7"/>
  <c r="H51" i="54"/>
  <c r="C19" i="64"/>
  <c r="C72" i="59"/>
  <c r="H19" i="71"/>
  <c r="C55" i="50"/>
  <c r="C23" i="57"/>
  <c r="C19" i="55"/>
  <c r="H75" i="41"/>
  <c r="K72" i="59"/>
  <c r="F213" i="57"/>
  <c r="M19" i="59"/>
  <c r="H90" i="72"/>
  <c r="C19" i="54"/>
  <c r="M90" i="72"/>
  <c r="F75" i="41"/>
  <c r="F19" i="50"/>
  <c r="M63" i="66"/>
  <c r="M77" i="70"/>
  <c r="F25" i="31"/>
  <c r="H30" i="40"/>
  <c r="K19" i="53"/>
  <c r="C19" i="45"/>
  <c r="M67" i="60"/>
  <c r="F19" i="69"/>
  <c r="M19" i="75"/>
  <c r="H19" i="41"/>
  <c r="K19" i="70"/>
  <c r="K65" i="71"/>
  <c r="C19" i="3"/>
  <c r="H19" i="45"/>
  <c r="F81" i="61"/>
  <c r="K65" i="63"/>
  <c r="M94" i="52"/>
  <c r="F19" i="66"/>
  <c r="H19" i="34"/>
  <c r="C19" i="72"/>
  <c r="H19" i="58"/>
  <c r="C85" i="64"/>
  <c r="F65" i="71"/>
  <c r="M129" i="58"/>
  <c r="H23" i="17"/>
  <c r="K19" i="69"/>
  <c r="H86" i="53"/>
  <c r="H72" i="59"/>
  <c r="K63" i="66"/>
  <c r="F19" i="71"/>
  <c r="F51" i="54"/>
  <c r="C63" i="66"/>
  <c r="K19" i="71"/>
  <c r="M23" i="17"/>
  <c r="K19" i="60"/>
  <c r="H92" i="45"/>
  <c r="F90" i="72"/>
  <c r="C65" i="71"/>
  <c r="F23" i="17"/>
  <c r="C92" i="45"/>
  <c r="F30" i="49"/>
  <c r="C77" i="70"/>
  <c r="K19" i="73"/>
  <c r="M156" i="49"/>
  <c r="C19" i="50"/>
  <c r="F63" i="66"/>
  <c r="H19" i="66"/>
  <c r="F30" i="40"/>
  <c r="H19" i="53"/>
  <c r="F19" i="54"/>
  <c r="M19" i="58"/>
  <c r="K75" i="41"/>
  <c r="F85" i="64"/>
  <c r="K19" i="3"/>
  <c r="H451" i="17"/>
  <c r="M65" i="71"/>
  <c r="F19" i="73"/>
  <c r="M19" i="61"/>
  <c r="H19" i="55"/>
  <c r="F92" i="45"/>
  <c r="C19" i="73"/>
  <c r="F19" i="59"/>
  <c r="M19" i="72"/>
  <c r="H19" i="50"/>
  <c r="C67" i="60"/>
  <c r="F19" i="3"/>
  <c r="H19" i="3"/>
  <c r="F19" i="63"/>
  <c r="H100" i="34"/>
  <c r="M19" i="62"/>
  <c r="K30" i="40"/>
  <c r="H19" i="73"/>
  <c r="M19" i="3"/>
  <c r="M19" i="60"/>
  <c r="H19" i="52"/>
  <c r="K129" i="58"/>
  <c r="K29" i="40" l="1"/>
  <c r="F64" i="63"/>
  <c r="K64" i="63"/>
  <c r="F212" i="57"/>
  <c r="M177" i="57" s="1"/>
  <c r="K84" i="64"/>
  <c r="F50" i="54"/>
  <c r="K50" i="54"/>
  <c r="K22" i="57"/>
  <c r="K80" i="61"/>
  <c r="F84" i="64"/>
  <c r="F76" i="70"/>
  <c r="K76" i="70"/>
  <c r="F18" i="69"/>
  <c r="F18" i="70"/>
  <c r="F74" i="41"/>
  <c r="K74" i="41"/>
  <c r="F80" i="61"/>
  <c r="F52" i="16"/>
  <c r="F29" i="40"/>
  <c r="K52" i="16"/>
  <c r="K85" i="53"/>
  <c r="F54" i="50"/>
  <c r="K54" i="50"/>
  <c r="Q2" i="47"/>
  <c r="Q5" i="47" s="1"/>
  <c r="Q2" i="55"/>
  <c r="Q9" i="55" s="1"/>
  <c r="Q2" i="42"/>
  <c r="Q5" i="42" s="1"/>
  <c r="Q2" i="43"/>
  <c r="Q5" i="43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K35" i="30"/>
  <c r="F18" i="61"/>
  <c r="F55" i="47"/>
  <c r="K55" i="67"/>
  <c r="Q2" i="67"/>
  <c r="Q8" i="67" s="1"/>
  <c r="Q2" i="29"/>
  <c r="Q9" i="29" s="1"/>
  <c r="Q2" i="48"/>
  <c r="Q5" i="48" s="1"/>
  <c r="Q2" i="64"/>
  <c r="Q5" i="64" s="1"/>
  <c r="K73" i="55"/>
  <c r="F73" i="62"/>
  <c r="Q2" i="33"/>
  <c r="Q3" i="33" s="1"/>
  <c r="Q6" i="33" s="1"/>
  <c r="K73" i="62"/>
  <c r="K93" i="52"/>
  <c r="K120" i="40"/>
  <c r="F55" i="67"/>
  <c r="K71" i="59"/>
  <c r="M53" i="59" s="1"/>
  <c r="Q10" i="59" s="1"/>
  <c r="Q2" i="58"/>
  <c r="Q5" i="58" s="1"/>
  <c r="F47" i="32"/>
  <c r="F56" i="22"/>
  <c r="Q2" i="7"/>
  <c r="Q5" i="7" s="1"/>
  <c r="Q2" i="16"/>
  <c r="Q5" i="16" s="1"/>
  <c r="Q2" i="28"/>
  <c r="Q9" i="28" s="1"/>
  <c r="Q2" i="59"/>
  <c r="Q9" i="59" s="1"/>
  <c r="Q2" i="34"/>
  <c r="Q8" i="34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Q2" i="61"/>
  <c r="Q5" i="61" s="1"/>
  <c r="F128" i="10"/>
  <c r="F73" i="55"/>
  <c r="K56" i="22"/>
  <c r="K24" i="31"/>
  <c r="F450" i="17"/>
  <c r="F35" i="30"/>
  <c r="F18" i="45"/>
  <c r="F85" i="3"/>
  <c r="F93" i="52"/>
  <c r="K55" i="47"/>
  <c r="F18" i="72"/>
  <c r="K91" i="45"/>
  <c r="Q2" i="69"/>
  <c r="Q5" i="69" s="1"/>
  <c r="M36" i="42"/>
  <c r="Q10" i="42" s="1"/>
  <c r="Q2" i="22"/>
  <c r="K50" i="15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Q2" i="65"/>
  <c r="Q8" i="65" s="1"/>
  <c r="F59" i="73"/>
  <c r="F18" i="68"/>
  <c r="K128" i="10"/>
  <c r="K49" i="20"/>
  <c r="K50" i="46"/>
  <c r="F47" i="29"/>
  <c r="Q2" i="30"/>
  <c r="Q8" i="30" s="1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M48" i="60"/>
  <c r="Q10" i="60" s="1"/>
  <c r="M37" i="65"/>
  <c r="Q10" i="65" s="1"/>
  <c r="F22" i="17"/>
  <c r="K57" i="33"/>
  <c r="F118" i="7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F56" i="13"/>
  <c r="F49" i="20"/>
  <c r="F50" i="46"/>
  <c r="F51" i="24"/>
  <c r="F120" i="40"/>
  <c r="M68" i="43"/>
  <c r="Q10" i="43" s="1"/>
  <c r="Q2" i="44"/>
  <c r="Q3" i="44" s="1"/>
  <c r="Q6" i="44" s="1"/>
  <c r="Q2" i="32"/>
  <c r="Q8" i="32" s="1"/>
  <c r="F44" i="26"/>
  <c r="K44" i="26"/>
  <c r="Q2" i="71"/>
  <c r="M104" i="49"/>
  <c r="Q5" i="17" l="1"/>
  <c r="Q3" i="17"/>
  <c r="Q6" i="17" s="1"/>
  <c r="Q3" i="40"/>
  <c r="Q6" i="40" s="1"/>
  <c r="Q5" i="50"/>
  <c r="Q3" i="50"/>
  <c r="Q6" i="50" s="1"/>
  <c r="M48" i="41"/>
  <c r="Q10" i="41" s="1"/>
  <c r="Q3" i="10"/>
  <c r="Q6" i="10" s="1"/>
  <c r="Q9" i="10"/>
  <c r="Q5" i="10"/>
  <c r="Q3" i="47"/>
  <c r="Q6" i="47" s="1"/>
  <c r="Q3" i="42"/>
  <c r="Q6" i="42" s="1"/>
  <c r="Q9" i="42"/>
  <c r="Q8" i="42"/>
  <c r="Q7" i="42" s="1"/>
  <c r="Q3" i="26"/>
  <c r="Q6" i="26" s="1"/>
  <c r="M126" i="49"/>
  <c r="Q10" i="49" s="1"/>
  <c r="Q5" i="60"/>
  <c r="Q8" i="62"/>
  <c r="Q8" i="47"/>
  <c r="Q5" i="62"/>
  <c r="Q8" i="60"/>
  <c r="Q7" i="60" s="1"/>
  <c r="Q9" i="47"/>
  <c r="Q9" i="62"/>
  <c r="Q5" i="55"/>
  <c r="Q8" i="55"/>
  <c r="Q3" i="64"/>
  <c r="Q6" i="64" s="1"/>
  <c r="Q3" i="49"/>
  <c r="Q6" i="49" s="1"/>
  <c r="Q3" i="55"/>
  <c r="Q6" i="55" s="1"/>
  <c r="Q9" i="26"/>
  <c r="M37" i="47"/>
  <c r="Q10" i="47" s="1"/>
  <c r="Q8" i="26"/>
  <c r="M40" i="22"/>
  <c r="Q10" i="22" s="1"/>
  <c r="Q9" i="60"/>
  <c r="Q3" i="43"/>
  <c r="Q6" i="43" s="1"/>
  <c r="M27" i="30"/>
  <c r="Q10" i="30" s="1"/>
  <c r="Q7" i="30" s="1"/>
  <c r="Q3" i="16"/>
  <c r="Q6" i="16" s="1"/>
  <c r="Q8" i="75"/>
  <c r="Q7" i="75" s="1"/>
  <c r="Q3" i="58"/>
  <c r="Q6" i="58" s="1"/>
  <c r="Q3" i="75"/>
  <c r="Q6" i="75" s="1"/>
  <c r="Q8" i="49"/>
  <c r="Q3" i="13"/>
  <c r="Q6" i="13" s="1"/>
  <c r="Q8" i="53"/>
  <c r="Q5" i="13"/>
  <c r="Q8" i="64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M55" i="62"/>
  <c r="Q10" i="62" s="1"/>
  <c r="M33" i="24"/>
  <c r="Q10" i="24" s="1"/>
  <c r="Q5" i="46"/>
  <c r="M37" i="67"/>
  <c r="Q10" i="67" s="1"/>
  <c r="Q7" i="67" s="1"/>
  <c r="M102" i="40"/>
  <c r="Q10" i="40" s="1"/>
  <c r="Q8" i="46"/>
  <c r="Q3" i="3"/>
  <c r="Q6" i="3" s="1"/>
  <c r="Q5" i="3"/>
  <c r="Q8" i="31"/>
  <c r="Q7" i="31" s="1"/>
  <c r="Q8" i="29"/>
  <c r="Q5" i="67"/>
  <c r="Q8" i="20"/>
  <c r="Q7" i="65"/>
  <c r="Q3" i="48"/>
  <c r="Q6" i="48" s="1"/>
  <c r="M36" i="32"/>
  <c r="Q10" i="32" s="1"/>
  <c r="Q7" i="32" s="1"/>
  <c r="Q9" i="67"/>
  <c r="Q8" i="48"/>
  <c r="Q3" i="54"/>
  <c r="Q6" i="54" s="1"/>
  <c r="Q9" i="54" s="1"/>
  <c r="Q5" i="29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Q5" i="52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Q8" i="52"/>
  <c r="Q8" i="50"/>
  <c r="M67" i="53"/>
  <c r="Q10" i="53" s="1"/>
  <c r="Q9" i="34"/>
  <c r="Q5" i="59"/>
  <c r="Q3" i="59"/>
  <c r="Q6" i="59" s="1"/>
  <c r="Q9" i="44"/>
  <c r="Q5" i="34"/>
  <c r="M66" i="64"/>
  <c r="Q10" i="64" s="1"/>
  <c r="M29" i="29"/>
  <c r="Q10" i="29" s="1"/>
  <c r="Q8" i="68"/>
  <c r="Q7" i="68" s="1"/>
  <c r="Q5" i="28"/>
  <c r="M32" i="54"/>
  <c r="Q10" i="54" s="1"/>
  <c r="Q7" i="54" s="1"/>
  <c r="M34" i="20"/>
  <c r="Q10" i="20" s="1"/>
  <c r="M36" i="50"/>
  <c r="Q10" i="50" s="1"/>
  <c r="Q3" i="28"/>
  <c r="Q6" i="28" s="1"/>
  <c r="M75" i="10"/>
  <c r="Q10" i="10" s="1"/>
  <c r="Q7" i="10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Q9" i="22"/>
  <c r="Q5" i="22"/>
  <c r="Q3" i="22"/>
  <c r="Q6" i="22" s="1"/>
  <c r="Q8" i="22"/>
  <c r="Q5" i="73"/>
  <c r="Q9" i="73"/>
  <c r="Q3" i="73"/>
  <c r="Q6" i="73" s="1"/>
  <c r="Q8" i="73"/>
  <c r="Q5" i="65"/>
  <c r="Q3" i="65"/>
  <c r="Q6" i="65" s="1"/>
  <c r="Q9" i="65" s="1"/>
  <c r="M42" i="61"/>
  <c r="Q10" i="61" s="1"/>
  <c r="Q8" i="66"/>
  <c r="Q7" i="66" s="1"/>
  <c r="Q3" i="61"/>
  <c r="Q6" i="61" s="1"/>
  <c r="M42" i="3"/>
  <c r="Q10" i="3" s="1"/>
  <c r="Q7" i="3" s="1"/>
  <c r="Q5" i="66"/>
  <c r="Q3" i="63"/>
  <c r="Q6" i="63" s="1"/>
  <c r="Q5" i="63"/>
  <c r="Q8" i="63"/>
  <c r="M36" i="46"/>
  <c r="Q10" i="46" s="1"/>
  <c r="Q5" i="20"/>
  <c r="Q8" i="43"/>
  <c r="Q7" i="43" s="1"/>
  <c r="M58" i="70"/>
  <c r="Q10" i="70" s="1"/>
  <c r="Q3" i="70"/>
  <c r="Q6" i="70" s="1"/>
  <c r="Q9" i="66"/>
  <c r="Q3" i="32"/>
  <c r="Q6" i="32" s="1"/>
  <c r="Q5" i="24"/>
  <c r="M39" i="33"/>
  <c r="Q10" i="33" s="1"/>
  <c r="Q8" i="7"/>
  <c r="Q3" i="7"/>
  <c r="Q6" i="7" s="1"/>
  <c r="Q5" i="71"/>
  <c r="Q3" i="71"/>
  <c r="Q6" i="71" s="1"/>
  <c r="Q8" i="71"/>
  <c r="Q8" i="40"/>
  <c r="Q5" i="32"/>
  <c r="Q9" i="32"/>
  <c r="Q8" i="57"/>
  <c r="Q3" i="56"/>
  <c r="Q6" i="56" s="1"/>
  <c r="Q5" i="56"/>
  <c r="Q8" i="56"/>
  <c r="Q7" i="56" s="1"/>
  <c r="Q3" i="53"/>
  <c r="Q6" i="53" s="1"/>
  <c r="Q5" i="44"/>
  <c r="Q3" i="69"/>
  <c r="Q6" i="69" s="1"/>
  <c r="Q8" i="17"/>
  <c r="Q9" i="46" l="1"/>
  <c r="Q9" i="56"/>
  <c r="Q9" i="63"/>
  <c r="Q7" i="47"/>
  <c r="Q7" i="62"/>
  <c r="Q9" i="64"/>
  <c r="Q7" i="55"/>
  <c r="Q7" i="26"/>
  <c r="Q7" i="22"/>
  <c r="Q9" i="16"/>
  <c r="Q7" i="52"/>
  <c r="Q7" i="49"/>
  <c r="Q9" i="75"/>
  <c r="Q9" i="69"/>
  <c r="Q9" i="31"/>
  <c r="Q9" i="53"/>
  <c r="Q9" i="72"/>
  <c r="Q7" i="70"/>
  <c r="Q7" i="64"/>
  <c r="Q7" i="20"/>
  <c r="Q7" i="16"/>
  <c r="Q7" i="53"/>
  <c r="Q7" i="15"/>
  <c r="Q7" i="63"/>
  <c r="Q7" i="73"/>
  <c r="Q7" i="46"/>
  <c r="Q7" i="13"/>
  <c r="Q7" i="71"/>
  <c r="Q7" i="17"/>
  <c r="Q9" i="68"/>
  <c r="Q7" i="50"/>
  <c r="Q7" i="40"/>
  <c r="Q9" i="70"/>
  <c r="Q9" i="45"/>
  <c r="Q7" i="29"/>
  <c r="Q7" i="24"/>
  <c r="Q9" i="48"/>
  <c r="Q7" i="48"/>
  <c r="Q7" i="58"/>
  <c r="Q7" i="45"/>
  <c r="Q7" i="33"/>
  <c r="Q7" i="61"/>
  <c r="Q9" i="58"/>
  <c r="Q7" i="41"/>
  <c r="Q9" i="43"/>
  <c r="Q9" i="61"/>
  <c r="Q9" i="71"/>
  <c r="Q9" i="17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3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2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3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4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5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6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7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8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9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5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6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7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8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9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0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1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2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3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4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6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7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8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6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4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5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6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0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2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3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4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5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6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7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8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9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<sst xmlns="http://schemas.openxmlformats.org/spreadsheetml/2006/main" count="5776" uniqueCount="749">
  <si>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</si>
  <si>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</si>
  <si>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</si>
  <si>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</si>
  <si>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</si>
  <si>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</si>
  <si>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</si>
  <si>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</si>
  <si>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</si>
  <si>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</si>
  <si>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</si>
  <si>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UAL</t>
  </si>
  <si>
    <t>CPN</t>
  </si>
  <si>
    <t>HES</t>
  </si>
  <si>
    <t>PINC</t>
  </si>
  <si>
    <t>KORS</t>
  </si>
  <si>
    <t>INTC</t>
  </si>
  <si>
    <t>DAL</t>
  </si>
  <si>
    <t>AVGO</t>
  </si>
  <si>
    <t>MU</t>
  </si>
  <si>
    <t>LUV</t>
  </si>
  <si>
    <t>D Date</t>
  </si>
  <si>
    <t>Dividend</t>
  </si>
  <si>
    <t>TKR</t>
  </si>
  <si>
    <t>UNP</t>
  </si>
  <si>
    <t>D  Date</t>
  </si>
  <si>
    <t>ALL</t>
  </si>
  <si>
    <t>NSC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</si>
  <si>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</si>
  <si>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</si>
  <si>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</si>
  <si>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</si>
  <si>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</si>
  <si>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</si>
  <si>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</si>
  <si>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</si>
  <si>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</si>
  <si>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</si>
  <si>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</si>
  <si>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</si>
  <si>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</si>
  <si>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</si>
  <si>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</si>
  <si>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</si>
  <si>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</si>
  <si>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</si>
  <si>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Buy value</t>
  </si>
  <si>
    <t>Notes</t>
  </si>
  <si>
    <t>Back</t>
  </si>
  <si>
    <t>Ticker</t>
  </si>
  <si>
    <t>MeanCost</t>
  </si>
  <si>
    <t>TotalCost</t>
  </si>
  <si>
    <t>Average Cost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</si>
  <si>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</si>
  <si>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</si>
  <si>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</si>
  <si>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</si>
  <si>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</si>
  <si>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</si>
  <si>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</si>
  <si>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</si>
  <si>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</si>
  <si>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</si>
  <si>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</si>
  <si>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</si>
  <si>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</si>
  <si>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</si>
  <si>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</si>
  <si>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</si>
  <si>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</si>
  <si>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</si>
  <si>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</si>
  <si>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</si>
  <si>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</si>
  <si>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</si>
  <si>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</si>
  <si>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</si>
  <si>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</si>
  <si>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</si>
  <si>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</si>
  <si>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</si>
  <si>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</si>
  <si>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</si>
  <si>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</si>
  <si>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</si>
  <si>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</si>
  <si>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</si>
  <si>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</si>
  <si>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</si>
  <si>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</si>
  <si>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</si>
  <si>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</si>
  <si>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</si>
  <si>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</si>
  <si>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</si>
  <si>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</si>
  <si>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</si>
  <si>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</si>
  <si>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</si>
  <si>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</si>
  <si>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</si>
  <si>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Realized P/L</t>
  </si>
  <si>
    <t>0.26 Dividend</t>
  </si>
  <si>
    <t>ER/c, b4</t>
  </si>
  <si>
    <t>CurrtPrice</t>
  </si>
  <si>
    <t>mean cost</t>
  </si>
  <si>
    <t>shares</t>
  </si>
  <si>
    <t>price</t>
  </si>
  <si>
    <t>ER/C, b4</t>
  </si>
  <si>
    <t>Total PL</t>
  </si>
  <si>
    <t>Invest.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</si>
  <si>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</si>
  <si>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</si>
  <si>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</si>
  <si>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</si>
  <si>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</si>
  <si>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</si>
  <si>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</si>
  <si>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</si>
  <si>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</si>
  <si>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</si>
  <si>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</si>
  <si>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</si>
  <si>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</si>
  <si>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</si>
  <si>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</si>
  <si>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</si>
  <si>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</si>
  <si>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</si>
  <si>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</si>
  <si>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</si>
  <si>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</si>
  <si>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</si>
  <si>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</si>
  <si>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</si>
  <si>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</si>
  <si>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</si>
  <si>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Current P/L</t>
  </si>
  <si>
    <t>dividend</t>
  </si>
  <si>
    <t>0.38 Dividend</t>
  </si>
  <si>
    <t>div</t>
  </si>
  <si>
    <t>4K,  240</t>
  </si>
  <si>
    <t>85k, 15.75</t>
  </si>
  <si>
    <t>SumbyColor</t>
  </si>
  <si>
    <t>NKE</t>
  </si>
  <si>
    <t>KR</t>
  </si>
  <si>
    <t>F</t>
  </si>
  <si>
    <t>ER sequence: CAH, MCK, ABC</t>
  </si>
  <si>
    <t>CEO 5/2 Ed Bastian</t>
  </si>
  <si>
    <t>1240 @ 10.18</t>
  </si>
  <si>
    <t>AAPL</t>
  </si>
  <si>
    <t>MYL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</si>
  <si>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</si>
  <si>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</si>
  <si>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</si>
  <si>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</si>
  <si>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</si>
  <si>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</si>
  <si>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</si>
  <si>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</si>
  <si>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</si>
  <si>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</si>
  <si>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CF</t>
  </si>
  <si>
    <t>VGK</t>
  </si>
  <si>
    <t>AXP</t>
  </si>
  <si>
    <t>MOS</t>
  </si>
  <si>
    <t>0.449 Dividend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</si>
  <si>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</si>
  <si>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</si>
  <si>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</si>
  <si>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</si>
  <si>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</si>
  <si>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</si>
  <si>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</si>
  <si>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</si>
  <si>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</si>
  <si>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</si>
  <si>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</si>
  <si>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</si>
  <si>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</si>
  <si>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</si>
  <si>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</si>
  <si>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</si>
  <si>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</si>
  <si>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</si>
  <si>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</si>
  <si>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</si>
  <si>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</si>
  <si>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</si>
  <si>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</si>
  <si>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</si>
  <si>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</si>
  <si>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</si>
  <si>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223.02 - 333.65</t>
  </si>
  <si>
    <t>2000 @ 14.94</t>
  </si>
  <si>
    <t>conf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</si>
  <si>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</si>
  <si>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</si>
  <si>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</si>
  <si>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</si>
  <si>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</si>
  <si>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</si>
  <si>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</si>
  <si>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</si>
  <si>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</si>
  <si>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JNJ</t>
  </si>
  <si>
    <t>0.80 Dividend</t>
  </si>
  <si>
    <t>fertizer conf</t>
  </si>
  <si>
    <t>0.18 Dividend</t>
  </si>
  <si>
    <t>CVS</t>
  </si>
  <si>
    <t>12.00 ---&gt; 11.70</t>
  </si>
  <si>
    <t>19.75 --&gt; 19.50</t>
  </si>
  <si>
    <t>Daily change</t>
  </si>
  <si>
    <t>SWHC</t>
  </si>
  <si>
    <t>22.00 ---&gt; 21.50</t>
  </si>
  <si>
    <t>21.50 ---&gt; 21.00</t>
  </si>
  <si>
    <t>https://en.wikipedia.org/wiki/21st_Century_Fox</t>
  </si>
  <si>
    <t>AH -5%</t>
  </si>
  <si>
    <t>Note</t>
  </si>
  <si>
    <t>17.00 ---&gt; 16.80</t>
  </si>
  <si>
    <t>0.32 Dividend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</si>
  <si>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</si>
  <si>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</si>
  <si>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</si>
  <si>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</si>
  <si>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</si>
  <si>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</si>
  <si>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</si>
  <si>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</si>
  <si>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83.00 ---&gt; 82.00</t>
  </si>
  <si>
    <t>19.25 ---&gt; 19.00</t>
  </si>
  <si>
    <t>0.463 Dividend</t>
  </si>
  <si>
    <t>69.30 - 106.67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</si>
  <si>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</si>
  <si>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</si>
  <si>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</si>
  <si>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</si>
  <si>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</si>
  <si>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</si>
  <si>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</si>
  <si>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</si>
  <si>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</si>
  <si>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</si>
  <si>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</si>
  <si>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</si>
  <si>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</si>
  <si>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</si>
  <si>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</si>
  <si>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</si>
  <si>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</si>
  <si>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</si>
  <si>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</si>
  <si>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</si>
  <si>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</si>
  <si>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</si>
  <si>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</si>
  <si>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</si>
  <si>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</si>
  <si>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</si>
  <si>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</si>
  <si>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</si>
  <si>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&gt;$1000</t>
  </si>
  <si>
    <t>2000, 2000</t>
  </si>
  <si>
    <t>25,  0</t>
  </si>
  <si>
    <t>20,  20</t>
  </si>
  <si>
    <t>?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</si>
  <si>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</si>
  <si>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</si>
  <si>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</si>
  <si>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</si>
  <si>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</si>
  <si>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</si>
  <si>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</si>
  <si>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</si>
  <si>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</si>
  <si>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</si>
  <si>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</si>
  <si>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</si>
  <si>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</si>
  <si>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</si>
  <si>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</si>
  <si>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</si>
  <si>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</si>
  <si>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</si>
  <si>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</si>
  <si>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</si>
  <si>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</si>
  <si>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</si>
  <si>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</si>
  <si>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</si>
  <si>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120,  20</t>
  </si>
  <si>
    <t>50,  0</t>
  </si>
  <si>
    <t>46.01 - 77.12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</si>
  <si>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</si>
  <si>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</si>
  <si>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</si>
  <si>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</si>
  <si>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</si>
  <si>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</si>
  <si>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</si>
  <si>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</si>
  <si>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</si>
  <si>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400,  100</t>
  </si>
  <si>
    <t>2000,  1800</t>
  </si>
  <si>
    <t>75,   0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</si>
  <si>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</si>
  <si>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</si>
  <si>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</si>
  <si>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</si>
  <si>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</si>
  <si>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</si>
  <si>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</si>
  <si>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</si>
  <si>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</si>
  <si>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</si>
  <si>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</si>
  <si>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</si>
  <si>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</si>
  <si>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</si>
  <si>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</si>
  <si>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2500,  1500</t>
  </si>
  <si>
    <t>25,   0</t>
  </si>
  <si>
    <t>125,   0</t>
  </si>
  <si>
    <t>3000,   1500</t>
  </si>
  <si>
    <t>600,   100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</si>
  <si>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</si>
  <si>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</si>
  <si>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</si>
  <si>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</si>
  <si>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</si>
  <si>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</si>
  <si>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</si>
  <si>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</si>
  <si>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</si>
  <si>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</si>
  <si>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</si>
  <si>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</si>
  <si>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</si>
  <si>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</si>
  <si>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</si>
  <si>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</si>
  <si>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</si>
  <si>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</si>
  <si>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</si>
  <si>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</si>
  <si>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250,    50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</si>
  <si>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</si>
  <si>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</si>
  <si>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</si>
  <si>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</si>
  <si>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</si>
  <si>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</si>
  <si>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</si>
  <si>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140,   0</t>
  </si>
  <si>
    <t>200,   100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</si>
  <si>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</si>
  <si>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</si>
  <si>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</si>
  <si>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</si>
  <si>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</si>
  <si>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</si>
  <si>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</si>
  <si>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</si>
  <si>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</si>
  <si>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</si>
  <si>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</si>
  <si>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</si>
  <si>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</si>
  <si>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</si>
  <si>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</si>
  <si>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</si>
  <si>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</si>
  <si>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</si>
  <si>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</si>
  <si>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</si>
  <si>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</si>
  <si>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http://www.trendforce.com/price</t>
  </si>
  <si>
    <t>300,   50</t>
  </si>
  <si>
    <t>TotalPL</t>
  </si>
  <si>
    <t>250,   100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</si>
  <si>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</si>
  <si>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</si>
  <si>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</si>
  <si>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</si>
  <si>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</si>
  <si>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</si>
  <si>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</si>
  <si>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</si>
  <si>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</si>
  <si>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</si>
  <si>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</si>
  <si>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</si>
  <si>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</si>
  <si>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</si>
  <si>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</si>
  <si>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</si>
  <si>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</si>
  <si>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</si>
  <si>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</si>
  <si>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</si>
  <si>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</si>
  <si>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</si>
  <si>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</si>
  <si>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</si>
  <si>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</si>
  <si>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</si>
  <si>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</si>
  <si>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</si>
  <si>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</si>
  <si>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</si>
  <si>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</si>
  <si>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</si>
  <si>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</si>
  <si>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</si>
  <si>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</si>
  <si>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</si>
  <si>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</si>
  <si>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</si>
  <si>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</si>
  <si>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</si>
  <si>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</si>
  <si>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</si>
  <si>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</si>
  <si>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</si>
  <si>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</si>
  <si>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</si>
  <si>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</si>
  <si>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</si>
  <si>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</si>
  <si>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</si>
  <si>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</si>
  <si>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</si>
  <si>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</si>
  <si>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</si>
  <si>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</si>
  <si>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</si>
  <si>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</si>
  <si>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</si>
  <si>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</si>
  <si>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</si>
  <si>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</si>
  <si>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</si>
  <si>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</si>
  <si>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</si>
  <si>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</si>
  <si>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</si>
  <si>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</si>
  <si>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</si>
  <si>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</si>
  <si>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</si>
  <si>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</si>
  <si>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</si>
  <si>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</si>
  <si>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</si>
  <si>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</si>
  <si>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</si>
  <si>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</si>
  <si>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</si>
  <si>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</si>
  <si>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</si>
  <si>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</si>
  <si>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</si>
  <si>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</si>
  <si>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</si>
  <si>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</si>
  <si>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</si>
  <si>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</si>
  <si>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</si>
  <si>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</si>
  <si>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</si>
  <si>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</si>
  <si>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</si>
  <si>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</si>
  <si>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</si>
  <si>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</si>
  <si>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</si>
  <si>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</si>
  <si>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</si>
  <si>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</si>
  <si>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</si>
  <si>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</si>
  <si>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</si>
  <si>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</si>
  <si>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</si>
  <si>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</si>
  <si>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</si>
  <si>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</si>
  <si>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</si>
  <si>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</si>
  <si>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</si>
  <si>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</si>
  <si>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</si>
  <si>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</si>
  <si>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</si>
  <si>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</si>
  <si>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</si>
  <si>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</si>
  <si>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</si>
  <si>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</si>
  <si>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</si>
  <si>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</si>
  <si>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</si>
  <si>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</si>
  <si>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</si>
  <si>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</si>
  <si>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</si>
  <si>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</si>
  <si>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</si>
  <si>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</si>
  <si>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</si>
  <si>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</si>
  <si>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</si>
  <si>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</si>
  <si>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</si>
  <si>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</si>
  <si>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</si>
  <si>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</si>
  <si>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</si>
  <si>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</si>
  <si>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</si>
  <si>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</si>
  <si>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</si>
  <si>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</si>
  <si>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</si>
  <si>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</si>
  <si>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</si>
  <si>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</si>
  <si>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</si>
  <si>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</si>
  <si>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</si>
  <si>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</si>
  <si>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</si>
  <si>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</si>
  <si>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</si>
  <si>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</si>
  <si>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</si>
  <si>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</si>
  <si>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</si>
  <si>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</si>
  <si>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</si>
  <si>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</si>
  <si>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</si>
  <si>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</si>
  <si>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</si>
  <si>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</si>
  <si>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</si>
  <si>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</si>
  <si>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</si>
  <si>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</si>
  <si>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</si>
  <si>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</si>
  <si>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</si>
  <si>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</si>
  <si>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</si>
  <si>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</si>
  <si>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</si>
  <si>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</si>
  <si>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</si>
  <si>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</si>
  <si>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</si>
  <si>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</si>
  <si>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</si>
  <si>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</si>
  <si>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</si>
  <si>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</si>
  <si>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</si>
  <si>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</si>
  <si>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</si>
  <si>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</si>
  <si>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</si>
  <si>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</si>
  <si>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</si>
  <si>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</si>
  <si>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</si>
  <si>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</si>
  <si>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</si>
  <si>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</si>
  <si>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</si>
  <si>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</si>
  <si>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</si>
  <si>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</si>
  <si>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</si>
  <si>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</si>
  <si>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</si>
  <si>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</si>
  <si>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</si>
  <si>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</si>
  <si>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</si>
  <si>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</si>
  <si>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</si>
  <si>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</si>
  <si>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</si>
  <si>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</si>
  <si>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</si>
  <si>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</si>
  <si>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</si>
  <si>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</si>
  <si>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</si>
  <si>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</si>
  <si>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</si>
  <si>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</si>
  <si>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</si>
  <si>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</si>
  <si>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</si>
  <si>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</si>
  <si>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</si>
  <si>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</si>
  <si>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</si>
  <si>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</si>
  <si>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</si>
  <si>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</si>
  <si>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</si>
  <si>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</si>
  <si>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</si>
  <si>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</si>
  <si>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</si>
  <si>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</si>
  <si>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</si>
  <si>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</si>
  <si>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</si>
  <si>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</si>
  <si>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</si>
  <si>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</si>
  <si>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</si>
  <si>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</si>
  <si>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</si>
  <si>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</si>
  <si>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</si>
  <si>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</si>
  <si>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</si>
  <si>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</si>
  <si>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</si>
  <si>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</si>
  <si>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</si>
  <si>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</si>
  <si>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</si>
  <si>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</si>
  <si>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</si>
  <si>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</si>
  <si>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</si>
  <si>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</si>
  <si>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</si>
  <si>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</si>
  <si>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</si>
  <si>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</si>
  <si>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</si>
  <si>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</si>
  <si>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</si>
  <si>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</si>
  <si>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</si>
  <si>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</si>
  <si>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</si>
  <si>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</si>
  <si>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</si>
  <si>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</si>
  <si>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</si>
  <si>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</si>
  <si>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</si>
  <si>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</si>
  <si>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</si>
  <si>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</si>
  <si>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</si>
  <si>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</si>
  <si>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</si>
  <si>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</si>
  <si>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</si>
  <si>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</si>
  <si>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</si>
  <si>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</si>
  <si>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</si>
  <si>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</si>
  <si>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</si>
  <si>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</si>
  <si>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</si>
  <si>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</si>
  <si>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mid 80%</t>
  </si>
  <si>
    <t>Gross margin actual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</si>
  <si>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</si>
  <si>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</si>
  <si>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</si>
  <si>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</si>
  <si>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</si>
  <si>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</si>
  <si>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</si>
  <si>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</si>
  <si>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</si>
  <si>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</si>
  <si>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</si>
  <si>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</si>
  <si>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</si>
  <si>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</si>
  <si>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</si>
  <si>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</si>
  <si>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</si>
  <si>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</si>
  <si>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</si>
  <si>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</si>
  <si>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</si>
  <si>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</si>
  <si>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</si>
  <si>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</si>
  <si>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</si>
  <si>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</si>
  <si>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</si>
  <si>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</si>
  <si>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</si>
  <si>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</si>
  <si>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</si>
  <si>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</si>
  <si>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</si>
  <si>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</si>
  <si>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</si>
  <si>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</si>
  <si>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76.00-&gt;74.50</t>
  </si>
  <si>
    <t>79.50-&gt;78.39</t>
  </si>
  <si>
    <t>63.50-&gt;62.20</t>
  </si>
  <si>
    <t>56.50-&gt;55.40</t>
  </si>
  <si>
    <t>74.50-&gt;73.50</t>
  </si>
  <si>
    <t>50.80-&gt;50.20</t>
  </si>
  <si>
    <t>to cut 10K jobs, stock up 7% to $16</t>
  </si>
  <si>
    <t>Teva’s Net Debt/EBITDA covenants were amended to 5.0x until Q4 2018 , gradually decreasing from then on</t>
  </si>
  <si>
    <t>Today, we are updating our full year guidance, expecting revenues of $22.2 billion to $22.3 billion, EPS between $3.77 and $3.87 and cash flow of $3.15 billion to $3.3 billion. Our 2017 financial outlook was lower to reflect the following events. An earlier-than-expected at-risk launch of a generic competitor to COPAXONE 40-milligram with an expected impact on EPS of approximately $0.30. In addition, we have lower-than-expected contribution from new generic launches in the U.S. We now project approximately $400 million of revenues from new product launches this year compared to a previous projection of $500 million. In addition, we have increased price erosion and volume declines in our U.S. generic business, including increased competition to our largest product, the Concerta-authorized generic. In addition, we have a lower cash flow from operations due to the reduction in net income as well as a delay in our resolution of our working capital dispute with Allergan, which is now scheduled to conclude in 2018 instead of Q4 2017.</t>
  </si>
  <si>
    <t>A newly formed Marketing &amp; Portfolio function will be responsible for overseeing the interface between regions, R&amp;D and operations throughout all product lifecycle stages and optimizing generic and specialty portfolios across the therapeutic areas.</t>
  </si>
  <si>
    <t>no longer have two separate global groups for generics and specialty medicine. Same for R&amp;D</t>
  </si>
  <si>
    <t>The New England Journal of Medicine Publishes Data from Pivotal Phase III Trial of Fremanezumab for the Preventive Treatment of Chronic Migraine</t>
  </si>
  <si>
    <t>Teva</t>
  </si>
  <si>
    <t>Drug</t>
  </si>
  <si>
    <t>New Trx $Mln</t>
  </si>
  <si>
    <t>Prev Trx $Mln</t>
  </si>
  <si>
    <t>% Chg</t>
  </si>
  <si>
    <t>Avonex (BIIB)</t>
  </si>
  <si>
    <t>Plegridy (BIIB)</t>
  </si>
  <si>
    <t>Rebif (MRK GY)</t>
  </si>
  <si>
    <t>Betaseron (BAYN GY)</t>
  </si>
  <si>
    <t>Extavia (NOVN VX)</t>
  </si>
  <si>
    <t>Copaxone (TEVA)</t>
  </si>
  <si>
    <t>Glatopa (NOVN VX)</t>
  </si>
  <si>
    <t>Tecfidera (BIIB)</t>
  </si>
  <si>
    <t>Gilenya (NOVN VX)</t>
  </si>
  <si>
    <t>Aubagio (SAN FP)</t>
  </si>
  <si>
    <t>TOTAL</t>
  </si>
  <si>
    <t>Week ending Dec 1</t>
  </si>
  <si>
    <t>GS buys 10m shares, ANR at neutral $25</t>
  </si>
  <si>
    <t>Debt not concern to me, not much higher than historical average</t>
  </si>
  <si>
    <t>Bloomberg reports WFM price increased</t>
  </si>
  <si>
    <t xml:space="preserve">GS bought 4M shares </t>
  </si>
  <si>
    <t>GS decreased 3M shares</t>
  </si>
  <si>
    <t>Teva Dismisses Litigation After Mylan Wins U.S. Court  Ruling Related to Teva's Cold Filtration Patents for  Copaxone® 40 mg/mL
 Teva also agrees to withdraw Irish equivalent to U.S. patents  from litigation in Ireland</t>
  </si>
  <si>
    <t xml:space="preserve">TEVA ANNOUNCES EXCLUSIVE LAUNCH OF GENERIC VIAGRA TABLETS IN THE U.S.
 Allergan's Forest Loses Bid to Block Teva Copy of Namenda XR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</si>
</sst>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m/d/yyyy;@"/>
    <numFmt numFmtId="165" formatCode="mm/dd/yy;@"/>
    <numFmt numFmtId="166" formatCode="0.000"/>
    <numFmt numFmtId="167" formatCode="0.0000"/>
    <numFmt numFmtId="168" formatCode="0.000000000000000"/>
    <numFmt numFmtId="169" formatCode="0.00000"/>
    <numFmt numFmtId="170" formatCode="0.000000"/>
    <numFmt numFmtId="171" formatCode="0.0"/>
    <numFmt numFmtId="172" formatCode="[$-F800]dddd\,\ mmmm\ dd\,\ yyyy"/>
  </numFmts>
  <fonts count="1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252525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1" fillId="0" borderId="4" applyNumberFormat="0" applyFill="0" applyAlignment="0" applyProtection="0"/>
    <xf numFmtId="9" fontId="12" fillId="0" borderId="0" applyFont="0" applyFill="0" applyBorder="0" applyAlignment="0" applyProtection="0"/>
  </cellStyleXfs>
  <cellXfs count="56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8" fillId="0" borderId="0" xfId="0" applyNumberFormat="1" applyFont="1"/>
    <xf numFmtId="0" fontId="8" fillId="0" borderId="0" xfId="0" applyFont="1"/>
    <xf numFmtId="0" fontId="7" fillId="8" borderId="0" xfId="1" applyFont="1" applyFill="1"/>
    <xf numFmtId="0" fontId="8" fillId="8" borderId="0" xfId="0" applyFont="1" applyFill="1"/>
    <xf numFmtId="0" fontId="8" fillId="0" borderId="0" xfId="0" applyFont="1" applyFill="1"/>
    <xf numFmtId="0" fontId="6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9" fillId="8" borderId="0" xfId="0" applyFont="1" applyFill="1" applyAlignment="1">
      <alignment horizontal="center" vertical="center"/>
    </xf>
    <xf numFmtId="2" fontId="9" fillId="8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8" fillId="8" borderId="0" xfId="0" applyFont="1" applyFill="1" applyBorder="1"/>
    <xf numFmtId="0" fontId="7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0" fillId="0" borderId="0" xfId="0" applyNumberFormat="1" applyFont="1"/>
    <xf numFmtId="0" fontId="10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1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1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1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0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8" fillId="0" borderId="0" xfId="0" applyFont="1" applyAlignment="1">
      <alignment wrapText="1"/>
    </xf>
    <xf numFmtId="0" fontId="11" fillId="7" borderId="4" xfId="2" applyFill="1" applyAlignment="1">
      <alignment horizontal="center"/>
    </xf>
    <xf numFmtId="0" fontId="11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1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0" fillId="0" borderId="0" xfId="0" applyNumberFormat="1" applyFont="1"/>
    <xf numFmtId="16" fontId="0" fillId="0" borderId="0" xfId="0" applyNumberFormat="1" applyFill="1" applyAlignment="1">
      <alignment vertical="center"/>
    </xf>
    <xf numFmtId="0" fontId="13" fillId="0" borderId="0" xfId="0" applyFont="1" applyFill="1" applyAlignment="1">
      <alignment horizontal="left"/>
    </xf>
    <xf numFmtId="0" fontId="13" fillId="0" borderId="0" xfId="0" applyFo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14" fillId="7" borderId="0" xfId="0" applyFont="1" applyFill="1"/>
    <xf numFmtId="2" fontId="14" fillId="7" borderId="0" xfId="0" applyNumberFormat="1" applyFont="1" applyFill="1"/>
    <xf numFmtId="16" fontId="0" fillId="7" borderId="0" xfId="0" applyNumberFormat="1" applyFill="1"/>
    <xf numFmtId="2" fontId="14" fillId="7" borderId="0" xfId="0" applyNumberFormat="1" applyFont="1" applyFill="1" applyAlignment="1">
      <alignment horizontal="center"/>
    </xf>
    <xf numFmtId="2" fontId="14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4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4" fillId="7" borderId="0" xfId="0" applyFont="1" applyFill="1" applyAlignment="1">
      <alignment horizontal="right"/>
    </xf>
    <xf numFmtId="167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0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66" fontId="0" fillId="0" borderId="0" xfId="0" applyNumberFormat="1" applyFill="1"/>
    <xf numFmtId="166" fontId="14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1" fillId="7" borderId="4" xfId="2" applyFill="1" applyAlignment="1">
      <alignment horizontal="center"/>
    </xf>
    <xf numFmtId="16" fontId="10" fillId="0" borderId="0" xfId="0" applyNumberFormat="1" applyFont="1" applyFill="1"/>
    <xf numFmtId="0" fontId="11" fillId="7" borderId="4" xfId="2" applyFill="1" applyAlignment="1">
      <alignment horizontal="center"/>
    </xf>
    <xf numFmtId="0" fontId="10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4" fillId="5" borderId="0" xfId="0" applyFont="1" applyFill="1"/>
    <xf numFmtId="2" fontId="14" fillId="5" borderId="0" xfId="0" applyNumberFormat="1" applyFont="1" applyFill="1"/>
    <xf numFmtId="2" fontId="14" fillId="5" borderId="0" xfId="0" applyNumberFormat="1" applyFont="1" applyFill="1" applyAlignment="1">
      <alignment horizontal="center"/>
    </xf>
    <xf numFmtId="2" fontId="14" fillId="5" borderId="0" xfId="0" applyNumberFormat="1" applyFont="1" applyFill="1" applyAlignment="1">
      <alignment horizontal="right"/>
    </xf>
    <xf numFmtId="0" fontId="14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0" fillId="0" borderId="0" xfId="0" applyFont="1" applyFill="1"/>
    <xf numFmtId="2" fontId="10" fillId="0" borderId="0" xfId="0" applyNumberFormat="1" applyFont="1" applyFill="1"/>
    <xf numFmtId="1" fontId="10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1" fontId="8" fillId="0" borderId="0" xfId="0" applyNumberFormat="1" applyFont="1"/>
    <xf numFmtId="166" fontId="8" fillId="8" borderId="0" xfId="0" applyNumberFormat="1" applyFont="1" applyFill="1"/>
    <xf numFmtId="2" fontId="4" fillId="7" borderId="0" xfId="0" applyNumberFormat="1" applyFont="1" applyFill="1"/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6" xfId="0" applyFont="1" applyFill="1" applyBorder="1"/>
    <xf numFmtId="0" fontId="0" fillId="3" borderId="6" xfId="0" applyFill="1" applyBorder="1"/>
    <xf numFmtId="0" fontId="4" fillId="3" borderId="6" xfId="0" applyFont="1" applyFill="1" applyBorder="1"/>
    <xf numFmtId="2" fontId="4" fillId="3" borderId="6" xfId="0" applyNumberFormat="1" applyFont="1" applyFill="1" applyBorder="1"/>
    <xf numFmtId="16" fontId="8" fillId="0" borderId="0" xfId="0" applyNumberFormat="1" applyFont="1"/>
    <xf numFmtId="10" fontId="9" fillId="8" borderId="0" xfId="3" applyNumberFormat="1" applyFont="1" applyFill="1" applyAlignment="1">
      <alignment horizontal="center" vertical="center"/>
    </xf>
    <xf numFmtId="10" fontId="8" fillId="0" borderId="0" xfId="3" applyNumberFormat="1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3" fillId="5" borderId="0" xfId="0" applyNumberFormat="1" applyFont="1" applyFill="1"/>
    <xf numFmtId="2" fontId="5" fillId="0" borderId="0" xfId="1" applyNumberFormat="1"/>
    <xf numFmtId="0" fontId="11" fillId="7" borderId="4" xfId="2" applyFill="1" applyAlignment="1">
      <alignment horizontal="center"/>
    </xf>
    <xf numFmtId="2" fontId="9" fillId="8" borderId="0" xfId="3" applyNumberFormat="1" applyFont="1" applyFill="1" applyAlignment="1">
      <alignment horizontal="center" vertical="center"/>
    </xf>
    <xf numFmtId="2" fontId="8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1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168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7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8" fillId="0" borderId="0" xfId="0" applyNumberFormat="1" applyFont="1" applyProtection="1">
      <protection locked="0"/>
    </xf>
    <xf numFmtId="0" fontId="4" fillId="10" borderId="0" xfId="0" applyFont="1" applyFill="1"/>
    <xf numFmtId="0" fontId="0" fillId="13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4" borderId="0" xfId="0" applyFill="1"/>
    <xf numFmtId="2" fontId="0" fillId="14" borderId="0" xfId="0" applyNumberFormat="1" applyFill="1"/>
    <xf numFmtId="2" fontId="8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1" fillId="0" borderId="0" xfId="0" applyNumberFormat="1" applyFont="1"/>
    <xf numFmtId="0" fontId="4" fillId="15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5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6" xfId="0" applyFont="1" applyFill="1" applyBorder="1"/>
    <xf numFmtId="0" fontId="0" fillId="5" borderId="6" xfId="0" applyFill="1" applyBorder="1"/>
    <xf numFmtId="0" fontId="4" fillId="5" borderId="6" xfId="0" applyFont="1" applyFill="1" applyBorder="1"/>
    <xf numFmtId="2" fontId="4" fillId="5" borderId="6" xfId="0" applyNumberFormat="1" applyFont="1" applyFill="1" applyBorder="1"/>
    <xf numFmtId="2" fontId="10" fillId="2" borderId="0" xfId="0" applyNumberFormat="1" applyFont="1" applyFill="1"/>
    <xf numFmtId="0" fontId="3" fillId="2" borderId="6" xfId="0" applyFont="1" applyFill="1" applyBorder="1"/>
    <xf numFmtId="0" fontId="0" fillId="2" borderId="6" xfId="0" applyFill="1" applyBorder="1"/>
    <xf numFmtId="0" fontId="4" fillId="2" borderId="6" xfId="0" applyFont="1" applyFill="1" applyBorder="1"/>
    <xf numFmtId="2" fontId="4" fillId="2" borderId="6" xfId="0" applyNumberFormat="1" applyFont="1" applyFill="1" applyBorder="1"/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6" xfId="0" applyFont="1" applyFill="1" applyBorder="1"/>
    <xf numFmtId="0" fontId="0" fillId="9" borderId="6" xfId="0" applyFill="1" applyBorder="1"/>
    <xf numFmtId="0" fontId="4" fillId="9" borderId="6" xfId="0" applyFont="1" applyFill="1" applyBorder="1"/>
    <xf numFmtId="2" fontId="4" fillId="9" borderId="6" xfId="0" applyNumberFormat="1" applyFont="1" applyFill="1" applyBorder="1"/>
    <xf numFmtId="0" fontId="0" fillId="15" borderId="0" xfId="0" applyFill="1"/>
    <xf numFmtId="169" fontId="0" fillId="0" borderId="0" xfId="0" applyNumberFormat="1"/>
    <xf numFmtId="2" fontId="0" fillId="15" borderId="0" xfId="0" applyNumberFormat="1" applyFill="1"/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3" borderId="0" xfId="0" applyNumberFormat="1" applyFill="1"/>
    <xf numFmtId="16" fontId="0" fillId="16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6" xfId="0" applyNumberFormat="1" applyFill="1" applyBorder="1"/>
    <xf numFmtId="14" fontId="14" fillId="7" borderId="0" xfId="0" applyNumberFormat="1" applyFont="1" applyFill="1"/>
    <xf numFmtId="3" fontId="3" fillId="7" borderId="0" xfId="0" applyNumberFormat="1" applyFont="1" applyFill="1"/>
    <xf numFmtId="170" fontId="0" fillId="0" borderId="0" xfId="0" applyNumberFormat="1"/>
    <xf numFmtId="16" fontId="4" fillId="0" borderId="0" xfId="0" applyNumberFormat="1" applyFont="1"/>
    <xf numFmtId="0" fontId="14" fillId="2" borderId="0" xfId="0" applyFont="1" applyFill="1"/>
    <xf numFmtId="2" fontId="14" fillId="2" borderId="0" xfId="0" applyNumberFormat="1" applyFont="1" applyFill="1"/>
    <xf numFmtId="2" fontId="14" fillId="2" borderId="0" xfId="0" applyNumberFormat="1" applyFont="1" applyFill="1" applyAlignment="1">
      <alignment horizontal="center"/>
    </xf>
    <xf numFmtId="2" fontId="14" fillId="2" borderId="0" xfId="0" applyNumberFormat="1" applyFont="1" applyFill="1" applyAlignment="1">
      <alignment horizontal="right"/>
    </xf>
    <xf numFmtId="0" fontId="14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7" fontId="0" fillId="0" borderId="0" xfId="0" applyNumberFormat="1" applyAlignment="1">
      <alignment wrapText="1"/>
    </xf>
    <xf numFmtId="169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17" borderId="0" xfId="0" applyNumberFormat="1" applyFill="1"/>
    <xf numFmtId="0" fontId="0" fillId="17" borderId="0" xfId="0" applyFill="1"/>
    <xf numFmtId="166" fontId="0" fillId="17" borderId="0" xfId="0" applyNumberFormat="1" applyFill="1"/>
    <xf numFmtId="2" fontId="0" fillId="17" borderId="0" xfId="0" applyNumberFormat="1" applyFill="1"/>
    <xf numFmtId="10" fontId="0" fillId="17" borderId="0" xfId="0" applyNumberFormat="1" applyFill="1" applyAlignment="1">
      <alignment horizontal="right"/>
    </xf>
    <xf numFmtId="0" fontId="10" fillId="5" borderId="0" xfId="0" applyFont="1" applyFill="1"/>
    <xf numFmtId="166" fontId="0" fillId="5" borderId="0" xfId="0" applyNumberFormat="1" applyFill="1"/>
    <xf numFmtId="16" fontId="14" fillId="7" borderId="0" xfId="0" applyNumberFormat="1" applyFont="1" applyFill="1"/>
    <xf numFmtId="10" fontId="14" fillId="7" borderId="0" xfId="0" applyNumberFormat="1" applyFont="1" applyFill="1"/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17" borderId="0" xfId="0" applyFont="1" applyFill="1"/>
    <xf numFmtId="2" fontId="3" fillId="17" borderId="0" xfId="0" applyNumberFormat="1" applyFont="1" applyFill="1"/>
    <xf numFmtId="0" fontId="1" fillId="17" borderId="0" xfId="0" applyFont="1" applyFill="1"/>
    <xf numFmtId="1" fontId="0" fillId="17" borderId="0" xfId="0" applyNumberFormat="1" applyFill="1"/>
    <xf numFmtId="0" fontId="5" fillId="17" borderId="0" xfId="1" applyFill="1"/>
    <xf numFmtId="0" fontId="3" fillId="17" borderId="1" xfId="0" applyFont="1" applyFill="1" applyBorder="1"/>
    <xf numFmtId="0" fontId="0" fillId="17" borderId="1" xfId="0" applyFill="1" applyBorder="1"/>
    <xf numFmtId="2" fontId="0" fillId="17" borderId="1" xfId="0" applyNumberFormat="1" applyFill="1" applyBorder="1"/>
    <xf numFmtId="0" fontId="3" fillId="17" borderId="6" xfId="0" applyFont="1" applyFill="1" applyBorder="1"/>
    <xf numFmtId="0" fontId="0" fillId="17" borderId="6" xfId="0" applyFill="1" applyBorder="1"/>
    <xf numFmtId="0" fontId="4" fillId="17" borderId="6" xfId="0" applyFont="1" applyFill="1" applyBorder="1"/>
    <xf numFmtId="2" fontId="4" fillId="17" borderId="6" xfId="0" applyNumberFormat="1" applyFont="1" applyFill="1" applyBorder="1"/>
    <xf numFmtId="16" fontId="0" fillId="18" borderId="0" xfId="0" applyNumberFormat="1" applyFill="1"/>
    <xf numFmtId="0" fontId="3" fillId="18" borderId="0" xfId="0" applyFont="1" applyFill="1"/>
    <xf numFmtId="2" fontId="3" fillId="18" borderId="0" xfId="0" applyNumberFormat="1" applyFont="1" applyFill="1"/>
    <xf numFmtId="0" fontId="1" fillId="18" borderId="0" xfId="0" applyFont="1" applyFill="1"/>
    <xf numFmtId="0" fontId="0" fillId="18" borderId="0" xfId="0" applyFill="1"/>
    <xf numFmtId="2" fontId="0" fillId="18" borderId="0" xfId="0" applyNumberFormat="1" applyFill="1"/>
    <xf numFmtId="1" fontId="0" fillId="18" borderId="0" xfId="0" applyNumberFormat="1" applyFill="1"/>
    <xf numFmtId="0" fontId="5" fillId="18" borderId="0" xfId="1" applyFill="1"/>
    <xf numFmtId="0" fontId="3" fillId="18" borderId="1" xfId="0" applyFont="1" applyFill="1" applyBorder="1"/>
    <xf numFmtId="0" fontId="0" fillId="18" borderId="1" xfId="0" applyFill="1" applyBorder="1"/>
    <xf numFmtId="2" fontId="0" fillId="18" borderId="1" xfId="0" applyNumberFormat="1" applyFill="1" applyBorder="1"/>
    <xf numFmtId="1" fontId="0" fillId="18" borderId="1" xfId="0" applyNumberFormat="1" applyFill="1" applyBorder="1"/>
    <xf numFmtId="0" fontId="3" fillId="18" borderId="6" xfId="0" applyFont="1" applyFill="1" applyBorder="1"/>
    <xf numFmtId="0" fontId="0" fillId="18" borderId="6" xfId="0" applyFill="1" applyBorder="1"/>
    <xf numFmtId="0" fontId="4" fillId="18" borderId="6" xfId="0" applyFont="1" applyFill="1" applyBorder="1"/>
    <xf numFmtId="2" fontId="4" fillId="18" borderId="6" xfId="0" applyNumberFormat="1" applyFont="1" applyFill="1" applyBorder="1"/>
    <xf numFmtId="1" fontId="0" fillId="17" borderId="1" xfId="0" applyNumberFormat="1" applyFill="1" applyBorder="1"/>
    <xf numFmtId="10" fontId="0" fillId="17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17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6" xfId="0" applyNumberFormat="1" applyFill="1" applyBorder="1"/>
    <xf numFmtId="2" fontId="10" fillId="5" borderId="0" xfId="0" applyNumberFormat="1" applyFont="1" applyFill="1"/>
    <xf numFmtId="2" fontId="10" fillId="5" borderId="0" xfId="0" quotePrefix="1" applyNumberFormat="1" applyFont="1" applyFill="1" applyAlignment="1">
      <alignment horizontal="right"/>
    </xf>
    <xf numFmtId="171" fontId="4" fillId="3" borderId="6" xfId="0" applyNumberFormat="1" applyFont="1" applyFill="1" applyBorder="1"/>
    <xf numFmtId="0" fontId="0" fillId="19" borderId="0" xfId="0" applyFill="1"/>
    <xf numFmtId="2" fontId="0" fillId="19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4" fillId="0" borderId="0" xfId="0" applyFont="1" applyFill="1" applyAlignment="1">
      <alignment vertical="center" wrapText="1"/>
    </xf>
    <xf numFmtId="171" fontId="4" fillId="2" borderId="6" xfId="0" applyNumberFormat="1" applyFont="1" applyFill="1" applyBorder="1"/>
    <xf numFmtId="14" fontId="0" fillId="20" borderId="0" xfId="0" applyNumberFormat="1" applyFill="1"/>
    <xf numFmtId="0" fontId="0" fillId="20" borderId="0" xfId="0" applyFill="1"/>
    <xf numFmtId="2" fontId="0" fillId="20" borderId="0" xfId="0" applyNumberFormat="1" applyFill="1"/>
    <xf numFmtId="1" fontId="0" fillId="20" borderId="0" xfId="0" applyNumberFormat="1" applyFill="1"/>
    <xf numFmtId="16" fontId="0" fillId="20" borderId="0" xfId="0" applyNumberFormat="1" applyFill="1"/>
    <xf numFmtId="16" fontId="5" fillId="0" borderId="0" xfId="1" applyNumberFormat="1"/>
    <xf numFmtId="10" fontId="0" fillId="18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18" borderId="0" xfId="0" applyNumberFormat="1" applyFill="1"/>
    <xf numFmtId="10" fontId="0" fillId="18" borderId="0" xfId="0" applyNumberFormat="1" applyFill="1" applyAlignment="1">
      <alignment horizontal="right"/>
    </xf>
    <xf numFmtId="2" fontId="13" fillId="18" borderId="0" xfId="0" applyNumberFormat="1" applyFont="1" applyFill="1"/>
    <xf numFmtId="0" fontId="4" fillId="18" borderId="0" xfId="0" applyFont="1" applyFill="1"/>
    <xf numFmtId="166" fontId="4" fillId="18" borderId="0" xfId="0" applyNumberFormat="1" applyFont="1" applyFill="1"/>
    <xf numFmtId="2" fontId="0" fillId="18" borderId="0" xfId="0" applyNumberFormat="1" applyFill="1" applyAlignment="1">
      <alignment horizontal="right"/>
    </xf>
    <xf numFmtId="166" fontId="0" fillId="19" borderId="0" xfId="0" applyNumberFormat="1" applyFill="1"/>
    <xf numFmtId="167" fontId="0" fillId="7" borderId="0" xfId="0" applyNumberFormat="1" applyFill="1"/>
    <xf numFmtId="16" fontId="0" fillId="21" borderId="0" xfId="0" applyNumberFormat="1" applyFill="1"/>
    <xf numFmtId="0" fontId="0" fillId="21" borderId="0" xfId="0" applyFill="1"/>
    <xf numFmtId="2" fontId="0" fillId="21" borderId="0" xfId="0" applyNumberFormat="1" applyFill="1"/>
    <xf numFmtId="1" fontId="0" fillId="21" borderId="0" xfId="0" applyNumberFormat="1" applyFill="1"/>
    <xf numFmtId="167" fontId="0" fillId="9" borderId="0" xfId="0" applyNumberFormat="1" applyFill="1"/>
    <xf numFmtId="10" fontId="0" fillId="9" borderId="0" xfId="0" applyNumberFormat="1" applyFill="1"/>
    <xf numFmtId="0" fontId="0" fillId="0" borderId="0" xfId="0" applyAlignment="1"/>
    <xf numFmtId="14" fontId="14" fillId="2" borderId="0" xfId="0" applyNumberFormat="1" applyFont="1" applyFill="1"/>
    <xf numFmtId="14" fontId="0" fillId="2" borderId="0" xfId="0" applyNumberFormat="1" applyFill="1"/>
    <xf numFmtId="2" fontId="0" fillId="19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6" xfId="0" applyNumberFormat="1" applyFill="1" applyBorder="1"/>
    <xf numFmtId="2" fontId="0" fillId="22" borderId="0" xfId="0" applyNumberFormat="1" applyFill="1"/>
    <xf numFmtId="16" fontId="0" fillId="22" borderId="0" xfId="0" applyNumberFormat="1" applyFill="1"/>
    <xf numFmtId="0" fontId="0" fillId="22" borderId="0" xfId="0" applyFill="1"/>
    <xf numFmtId="167" fontId="0" fillId="22" borderId="0" xfId="0" applyNumberFormat="1" applyFill="1"/>
    <xf numFmtId="10" fontId="0" fillId="22" borderId="0" xfId="0" applyNumberFormat="1" applyFill="1"/>
    <xf numFmtId="2" fontId="10" fillId="22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2" borderId="0" xfId="0" applyNumberFormat="1" applyFill="1"/>
    <xf numFmtId="14" fontId="0" fillId="18" borderId="0" xfId="0" applyNumberFormat="1" applyFill="1"/>
    <xf numFmtId="14" fontId="0" fillId="22" borderId="0" xfId="0" applyNumberFormat="1" applyFill="1"/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4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0" fontId="11" fillId="7" borderId="4" xfId="2" applyFill="1" applyAlignment="1">
      <alignment horizontal="center"/>
    </xf>
    <xf numFmtId="0" fontId="14" fillId="20" borderId="0" xfId="0" applyFont="1" applyFill="1"/>
    <xf numFmtId="2" fontId="14" fillId="20" borderId="0" xfId="0" applyNumberFormat="1" applyFont="1" applyFill="1"/>
    <xf numFmtId="2" fontId="14" fillId="20" borderId="0" xfId="0" applyNumberFormat="1" applyFont="1" applyFill="1" applyAlignment="1">
      <alignment horizontal="center"/>
    </xf>
    <xf numFmtId="0" fontId="14" fillId="20" borderId="0" xfId="0" applyFont="1" applyFill="1" applyAlignment="1">
      <alignment horizontal="right"/>
    </xf>
    <xf numFmtId="10" fontId="0" fillId="20" borderId="0" xfId="0" applyNumberFormat="1" applyFill="1"/>
    <xf numFmtId="0" fontId="11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1" fillId="7" borderId="4" xfId="2" applyFill="1" applyAlignment="1">
      <alignment horizontal="center"/>
    </xf>
    <xf numFmtId="0" fontId="0" fillId="23" borderId="0" xfId="0" applyFill="1"/>
    <xf numFmtId="10" fontId="0" fillId="23" borderId="0" xfId="3" applyNumberFormat="1" applyFont="1" applyFill="1"/>
    <xf numFmtId="166" fontId="0" fillId="23" borderId="0" xfId="0" applyNumberFormat="1" applyFill="1"/>
    <xf numFmtId="0" fontId="0" fillId="24" borderId="0" xfId="0" applyFill="1"/>
    <xf numFmtId="0" fontId="3" fillId="23" borderId="0" xfId="0" applyFont="1" applyFill="1"/>
    <xf numFmtId="10" fontId="3" fillId="23" borderId="0" xfId="3" applyNumberFormat="1" applyFont="1" applyFill="1"/>
    <xf numFmtId="0" fontId="3" fillId="25" borderId="0" xfId="0" applyFont="1" applyFill="1"/>
    <xf numFmtId="172" fontId="0" fillId="25" borderId="0" xfId="0" applyNumberFormat="1" applyFill="1"/>
    <xf numFmtId="0" fontId="0" fillId="25" borderId="0" xfId="0" applyFill="1"/>
    <xf numFmtId="172" fontId="10" fillId="25" borderId="0" xfId="0" applyNumberFormat="1" applyFont="1" applyFill="1"/>
    <xf numFmtId="4" fontId="0" fillId="3" borderId="0" xfId="0" applyNumberFormat="1" applyFill="1"/>
    <xf numFmtId="0" fontId="3" fillId="20" borderId="0" xfId="0" applyFont="1" applyFill="1"/>
    <xf numFmtId="2" fontId="3" fillId="20" borderId="0" xfId="0" applyNumberFormat="1" applyFont="1" applyFill="1"/>
    <xf numFmtId="0" fontId="1" fillId="20" borderId="0" xfId="0" applyFont="1" applyFill="1"/>
    <xf numFmtId="0" fontId="5" fillId="20" borderId="0" xfId="1" applyFill="1"/>
    <xf numFmtId="0" fontId="3" fillId="20" borderId="1" xfId="0" applyFont="1" applyFill="1" applyBorder="1"/>
    <xf numFmtId="0" fontId="0" fillId="20" borderId="1" xfId="0" applyFill="1" applyBorder="1"/>
    <xf numFmtId="2" fontId="0" fillId="20" borderId="1" xfId="0" applyNumberFormat="1" applyFill="1" applyBorder="1"/>
    <xf numFmtId="1" fontId="0" fillId="20" borderId="1" xfId="0" applyNumberFormat="1" applyFill="1" applyBorder="1"/>
    <xf numFmtId="0" fontId="3" fillId="20" borderId="6" xfId="0" applyFont="1" applyFill="1" applyBorder="1"/>
    <xf numFmtId="0" fontId="4" fillId="20" borderId="6" xfId="0" applyFont="1" applyFill="1" applyBorder="1"/>
    <xf numFmtId="2" fontId="4" fillId="20" borderId="6" xfId="0" applyNumberFormat="1" applyFont="1" applyFill="1" applyBorder="1"/>
    <xf numFmtId="16" fontId="10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4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0" borderId="0" xfId="0" applyNumberFormat="1" applyFont="1" applyFill="1"/>
    <xf numFmtId="14" fontId="0" fillId="20" borderId="1" xfId="0" applyNumberFormat="1" applyFill="1" applyBorder="1"/>
    <xf numFmtId="14" fontId="0" fillId="20" borderId="6" xfId="0" applyNumberFormat="1" applyFill="1" applyBorder="1"/>
    <xf numFmtId="0" fontId="3" fillId="24" borderId="0" xfId="0" applyFont="1" applyFill="1"/>
    <xf numFmtId="0" fontId="17" fillId="24" borderId="0" xfId="0" applyFont="1" applyFill="1"/>
    <xf numFmtId="16" fontId="3" fillId="24" borderId="0" xfId="0" applyNumberFormat="1" applyFont="1" applyFill="1"/>
    <xf numFmtId="16" fontId="4" fillId="24" borderId="0" xfId="0" applyNumberFormat="1" applyFont="1" applyFill="1" applyAlignment="1">
      <alignment horizontal="right"/>
    </xf>
    <xf numFmtId="0" fontId="4" fillId="24" borderId="0" xfId="0" applyFont="1" applyFill="1" applyAlignment="1">
      <alignment horizontal="right"/>
    </xf>
    <xf numFmtId="0" fontId="0" fillId="24" borderId="0" xfId="0" applyFill="1" applyAlignment="1">
      <alignment horizontal="right"/>
    </xf>
    <xf numFmtId="0" fontId="3" fillId="24" borderId="0" xfId="0" applyFont="1" applyFill="1" applyAlignment="1">
      <alignment horizontal="left"/>
    </xf>
    <xf numFmtId="2" fontId="0" fillId="24" borderId="0" xfId="0" applyNumberFormat="1" applyFill="1"/>
    <xf numFmtId="2" fontId="3" fillId="24" borderId="0" xfId="0" applyNumberFormat="1" applyFont="1" applyFill="1"/>
    <xf numFmtId="2" fontId="4" fillId="24" borderId="0" xfId="0" applyNumberFormat="1" applyFont="1" applyFill="1" applyAlignment="1">
      <alignment horizontal="right"/>
    </xf>
    <xf numFmtId="2" fontId="0" fillId="24" borderId="0" xfId="0" applyNumberFormat="1" applyFill="1" applyAlignment="1">
      <alignment horizontal="right"/>
    </xf>
    <xf numFmtId="172" fontId="4" fillId="25" borderId="0" xfId="0" applyNumberFormat="1" applyFont="1" applyFill="1"/>
    <xf numFmtId="0" fontId="3" fillId="24" borderId="0" xfId="0" applyFont="1" applyFill="1" applyAlignment="1">
      <alignment horizontal="right"/>
    </xf>
    <xf numFmtId="9" fontId="0" fillId="24" borderId="0" xfId="3" applyFont="1" applyFill="1"/>
    <xf numFmtId="9" fontId="0" fillId="24" borderId="0" xfId="3" applyNumberFormat="1" applyFont="1" applyFill="1"/>
    <xf numFmtId="9" fontId="4" fillId="24" borderId="0" xfId="3" applyFont="1" applyFill="1" applyAlignment="1">
      <alignment horizontal="right"/>
    </xf>
    <xf numFmtId="16" fontId="0" fillId="24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0" borderId="6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5" borderId="0" xfId="0" applyNumberFormat="1" applyFill="1"/>
    <xf numFmtId="9" fontId="0" fillId="25" borderId="0" xfId="3" applyFont="1" applyFill="1"/>
    <xf numFmtId="14" fontId="0" fillId="24" borderId="0" xfId="0" applyNumberFormat="1" applyFill="1"/>
    <xf numFmtId="0" fontId="3" fillId="24" borderId="0" xfId="0" applyFont="1" applyFill="1" applyAlignment="1">
      <alignment horizontal="center"/>
    </xf>
    <xf numFmtId="9" fontId="0" fillId="24" borderId="0" xfId="3" applyFont="1" applyFill="1" applyAlignment="1">
      <alignment horizontal="right"/>
    </xf>
    <xf numFmtId="16" fontId="0" fillId="7" borderId="0" xfId="0" applyNumberFormat="1" applyFill="1" applyAlignment="1">
      <alignment horizontal="left"/>
    </xf>
    <xf numFmtId="0" fontId="0" fillId="7" borderId="0" xfId="0" applyFill="1" applyAlignment="1">
      <alignment wrapText="1"/>
    </xf>
    <xf numFmtId="0" fontId="3" fillId="7" borderId="0" xfId="0" applyFont="1" applyFill="1" applyAlignment="1">
      <alignment wrapText="1"/>
    </xf>
    <xf numFmtId="0" fontId="0" fillId="7" borderId="5" xfId="0" applyFill="1" applyBorder="1" applyAlignment="1">
      <alignment horizontal="left" wrapText="1"/>
    </xf>
    <xf numFmtId="0" fontId="0" fillId="7" borderId="0" xfId="0" applyFill="1" applyAlignment="1">
      <alignment horizontal="left" wrapText="1"/>
    </xf>
    <xf numFmtId="3" fontId="0" fillId="7" borderId="0" xfId="0" applyNumberFormat="1" applyFill="1" applyAlignment="1">
      <alignment horizontal="left" wrapText="1"/>
    </xf>
    <xf numFmtId="16" fontId="0" fillId="7" borderId="0" xfId="0" applyNumberFormat="1" applyFill="1" applyAlignment="1">
      <alignment horizontal="left" vertical="top"/>
    </xf>
    <xf numFmtId="0" fontId="3" fillId="7" borderId="0" xfId="0" applyFont="1" applyFill="1" applyAlignment="1">
      <alignment horizontal="left" vertical="top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0" xfId="0" applyFont="1" applyAlignment="1">
      <alignment wrapText="1"/>
    </xf>
    <xf numFmtId="16" fontId="0" fillId="0" borderId="0" xfId="0" applyNumberFormat="1" applyAlignment="1">
      <alignment horizontal="left" vertical="top"/>
    </xf>
    <xf numFmtId="165" fontId="0" fillId="0" borderId="0" xfId="0" applyNumberFormat="1" applyAlignment="1">
      <alignment horizontal="left" vertical="top"/>
    </xf>
    <xf numFmtId="165" fontId="3" fillId="0" borderId="0" xfId="0" applyNumberFormat="1" applyFont="1" applyAlignment="1">
      <alignment horizontal="left" vertical="top"/>
    </xf>
    <xf numFmtId="165" fontId="10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11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62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19"/>
      <tableStyleElement type="headerRow" dxfId="1618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3425488"/>
        <c:axId val="593420000"/>
      </c:lineChart>
      <c:dateAx>
        <c:axId val="593425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20000"/>
        <c:crosses val="autoZero"/>
        <c:auto val="1"/>
        <c:lblOffset val="100"/>
        <c:baseTimeUnit val="days"/>
      </c:dateAx>
      <c:valAx>
        <c:axId val="59342000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3425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316896"/>
        <c:axId val="419700864"/>
      </c:lineChart>
      <c:dateAx>
        <c:axId val="201316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700864"/>
        <c:crosses val="autoZero"/>
        <c:auto val="1"/>
        <c:lblOffset val="100"/>
        <c:baseTimeUnit val="days"/>
      </c:dateAx>
      <c:valAx>
        <c:axId val="4197008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1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492872"/>
        <c:axId val="598493264"/>
      </c:lineChart>
      <c:dateAx>
        <c:axId val="598492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93264"/>
        <c:crosses val="autoZero"/>
        <c:auto val="1"/>
        <c:lblOffset val="100"/>
        <c:baseTimeUnit val="days"/>
      </c:dateAx>
      <c:valAx>
        <c:axId val="59849326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9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496008"/>
        <c:axId val="598496400"/>
      </c:lineChart>
      <c:dateAx>
        <c:axId val="598496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96400"/>
        <c:crosses val="autoZero"/>
        <c:auto val="1"/>
        <c:lblOffset val="100"/>
        <c:baseTimeUnit val="days"/>
      </c:dateAx>
      <c:valAx>
        <c:axId val="59849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9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498360"/>
        <c:axId val="598498752"/>
      </c:lineChart>
      <c:dateAx>
        <c:axId val="598498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98752"/>
        <c:crosses val="autoZero"/>
        <c:auto val="1"/>
        <c:lblOffset val="100"/>
        <c:baseTimeUnit val="days"/>
      </c:dateAx>
      <c:valAx>
        <c:axId val="5984987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49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500712"/>
        <c:axId val="598501104"/>
      </c:lineChart>
      <c:dateAx>
        <c:axId val="598500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501104"/>
        <c:crosses val="autoZero"/>
        <c:auto val="1"/>
        <c:lblOffset val="100"/>
        <c:baseTimeUnit val="days"/>
      </c:dateAx>
      <c:valAx>
        <c:axId val="59850110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50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503064"/>
        <c:axId val="598503456"/>
      </c:lineChart>
      <c:dateAx>
        <c:axId val="598503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503456"/>
        <c:crosses val="autoZero"/>
        <c:auto val="1"/>
        <c:lblOffset val="100"/>
        <c:baseTimeUnit val="days"/>
      </c:dateAx>
      <c:valAx>
        <c:axId val="59850345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50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505416"/>
        <c:axId val="598505808"/>
      </c:lineChart>
      <c:dateAx>
        <c:axId val="598505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505808"/>
        <c:crosses val="autoZero"/>
        <c:auto val="1"/>
        <c:lblOffset val="100"/>
        <c:baseTimeUnit val="days"/>
      </c:dateAx>
      <c:valAx>
        <c:axId val="59850580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505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8508160"/>
        <c:axId val="598508552"/>
      </c:lineChart>
      <c:catAx>
        <c:axId val="598508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508552"/>
        <c:crosses val="autoZero"/>
        <c:auto val="1"/>
        <c:lblAlgn val="ctr"/>
        <c:lblOffset val="100"/>
        <c:noMultiLvlLbl val="0"/>
      </c:catAx>
      <c:valAx>
        <c:axId val="5985085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50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311080"/>
        <c:axId val="416311472"/>
      </c:lineChart>
      <c:dateAx>
        <c:axId val="416311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11472"/>
        <c:crosses val="autoZero"/>
        <c:auto val="1"/>
        <c:lblOffset val="100"/>
        <c:baseTimeUnit val="days"/>
      </c:dateAx>
      <c:valAx>
        <c:axId val="4163114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1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331216"/>
        <c:axId val="596331608"/>
      </c:lineChart>
      <c:dateAx>
        <c:axId val="59633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31608"/>
        <c:crosses val="autoZero"/>
        <c:auto val="1"/>
        <c:lblOffset val="100"/>
        <c:baseTimeUnit val="days"/>
      </c:dateAx>
      <c:valAx>
        <c:axId val="5963316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3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334352"/>
        <c:axId val="596334744"/>
      </c:lineChart>
      <c:dateAx>
        <c:axId val="596334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34744"/>
        <c:crosses val="autoZero"/>
        <c:auto val="1"/>
        <c:lblOffset val="100"/>
        <c:baseTimeUnit val="days"/>
      </c:dateAx>
      <c:valAx>
        <c:axId val="5963347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3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336704"/>
        <c:axId val="596337096"/>
      </c:lineChart>
      <c:catAx>
        <c:axId val="5963367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37096"/>
        <c:crosses val="autoZero"/>
        <c:auto val="1"/>
        <c:lblAlgn val="ctr"/>
        <c:lblOffset val="100"/>
        <c:noMultiLvlLbl val="0"/>
      </c:catAx>
      <c:valAx>
        <c:axId val="5963370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36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339840"/>
        <c:axId val="596340232"/>
      </c:lineChart>
      <c:dateAx>
        <c:axId val="59633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40232"/>
        <c:crosses val="autoZero"/>
        <c:auto val="1"/>
        <c:lblOffset val="100"/>
        <c:baseTimeUnit val="days"/>
      </c:dateAx>
      <c:valAx>
        <c:axId val="596340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3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342192"/>
        <c:axId val="596342584"/>
      </c:lineChart>
      <c:catAx>
        <c:axId val="596342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42584"/>
        <c:crosses val="autoZero"/>
        <c:auto val="1"/>
        <c:lblAlgn val="ctr"/>
        <c:lblOffset val="100"/>
        <c:noMultiLvlLbl val="0"/>
      </c:catAx>
      <c:valAx>
        <c:axId val="5963425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4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344544"/>
        <c:axId val="596344936"/>
      </c:lineChart>
      <c:dateAx>
        <c:axId val="596344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44936"/>
        <c:crosses val="autoZero"/>
        <c:auto val="1"/>
        <c:lblOffset val="100"/>
        <c:baseTimeUnit val="days"/>
      </c:dateAx>
      <c:valAx>
        <c:axId val="596344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4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6346896"/>
        <c:axId val="651209840"/>
      </c:lineChart>
      <c:catAx>
        <c:axId val="596346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09840"/>
        <c:crosses val="autoZero"/>
        <c:auto val="1"/>
        <c:lblAlgn val="ctr"/>
        <c:lblOffset val="100"/>
        <c:noMultiLvlLbl val="0"/>
      </c:catAx>
      <c:valAx>
        <c:axId val="651209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34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11800"/>
        <c:axId val="651212192"/>
      </c:lineChart>
      <c:dateAx>
        <c:axId val="651211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2192"/>
        <c:crosses val="autoZero"/>
        <c:auto val="1"/>
        <c:lblOffset val="100"/>
        <c:baseTimeUnit val="days"/>
      </c:dateAx>
      <c:valAx>
        <c:axId val="65121219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14152"/>
        <c:axId val="651214544"/>
      </c:lineChart>
      <c:dateAx>
        <c:axId val="651214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4544"/>
        <c:crosses val="autoZero"/>
        <c:auto val="1"/>
        <c:lblOffset val="100"/>
        <c:baseTimeUnit val="days"/>
      </c:dateAx>
      <c:valAx>
        <c:axId val="65121454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16504"/>
        <c:axId val="651216896"/>
      </c:lineChart>
      <c:dateAx>
        <c:axId val="651216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6896"/>
        <c:crosses val="autoZero"/>
        <c:auto val="1"/>
        <c:lblOffset val="100"/>
        <c:baseTimeUnit val="days"/>
      </c:dateAx>
      <c:valAx>
        <c:axId val="6512168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18856"/>
        <c:axId val="651219248"/>
      </c:lineChart>
      <c:dateAx>
        <c:axId val="6512188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9248"/>
        <c:crosses val="autoZero"/>
        <c:auto val="1"/>
        <c:lblOffset val="100"/>
        <c:baseTimeUnit val="days"/>
      </c:dateAx>
      <c:valAx>
        <c:axId val="6512192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1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1222384"/>
        <c:axId val="651222776"/>
      </c:lineChart>
      <c:dateAx>
        <c:axId val="65122238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22776"/>
        <c:crosses val="autoZero"/>
        <c:auto val="0"/>
        <c:lblOffset val="100"/>
        <c:baseTimeUnit val="days"/>
      </c:dateAx>
      <c:valAx>
        <c:axId val="65122277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122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264560"/>
        <c:axId val="680264952"/>
      </c:lineChart>
      <c:dateAx>
        <c:axId val="680264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64952"/>
        <c:crosses val="autoZero"/>
        <c:auto val="1"/>
        <c:lblOffset val="100"/>
        <c:baseTimeUnit val="days"/>
      </c:dateAx>
      <c:valAx>
        <c:axId val="6802649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6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266912"/>
        <c:axId val="680267304"/>
      </c:lineChart>
      <c:catAx>
        <c:axId val="680266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67304"/>
        <c:crosses val="autoZero"/>
        <c:auto val="1"/>
        <c:lblAlgn val="ctr"/>
        <c:lblOffset val="100"/>
        <c:noMultiLvlLbl val="0"/>
      </c:catAx>
      <c:valAx>
        <c:axId val="680267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6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269264"/>
        <c:axId val="680269656"/>
      </c:lineChart>
      <c:catAx>
        <c:axId val="680269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69656"/>
        <c:crosses val="autoZero"/>
        <c:auto val="1"/>
        <c:lblAlgn val="ctr"/>
        <c:lblOffset val="100"/>
        <c:noMultiLvlLbl val="0"/>
      </c:catAx>
      <c:valAx>
        <c:axId val="6802696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69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271616"/>
        <c:axId val="680272008"/>
      </c:lineChart>
      <c:catAx>
        <c:axId val="680271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72008"/>
        <c:crosses val="autoZero"/>
        <c:auto val="1"/>
        <c:lblAlgn val="ctr"/>
        <c:lblOffset val="100"/>
        <c:noMultiLvlLbl val="0"/>
      </c:catAx>
      <c:valAx>
        <c:axId val="6802720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7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277496"/>
        <c:axId val="680277888"/>
      </c:lineChart>
      <c:dateAx>
        <c:axId val="680277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77888"/>
        <c:crosses val="autoZero"/>
        <c:auto val="1"/>
        <c:lblOffset val="100"/>
        <c:baseTimeUnit val="days"/>
      </c:dateAx>
      <c:valAx>
        <c:axId val="6802778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77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5248"/>
        <c:axId val="7655640"/>
      </c:lineChart>
      <c:dateAx>
        <c:axId val="76552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640"/>
        <c:crosses val="autoZero"/>
        <c:auto val="1"/>
        <c:lblOffset val="100"/>
        <c:baseTimeUnit val="days"/>
      </c:dateAx>
      <c:valAx>
        <c:axId val="765564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8776"/>
        <c:axId val="7659168"/>
      </c:lineChart>
      <c:catAx>
        <c:axId val="7658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9168"/>
        <c:crosses val="autoZero"/>
        <c:auto val="1"/>
        <c:lblAlgn val="ctr"/>
        <c:lblOffset val="100"/>
        <c:noMultiLvlLbl val="0"/>
      </c:catAx>
      <c:valAx>
        <c:axId val="76591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8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1128"/>
        <c:axId val="7661520"/>
      </c:lineChart>
      <c:catAx>
        <c:axId val="7661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520"/>
        <c:crosses val="autoZero"/>
        <c:auto val="1"/>
        <c:lblAlgn val="ctr"/>
        <c:lblOffset val="100"/>
        <c:noMultiLvlLbl val="0"/>
      </c:catAx>
      <c:valAx>
        <c:axId val="7661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5832"/>
        <c:axId val="7666224"/>
      </c:lineChart>
      <c:dateAx>
        <c:axId val="7665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6224"/>
        <c:crosses val="autoZero"/>
        <c:auto val="1"/>
        <c:lblOffset val="100"/>
        <c:baseTimeUnit val="days"/>
      </c:dateAx>
      <c:valAx>
        <c:axId val="766622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126353</xdr:rowOff>
    </xdr:from>
    <xdr:to>
      <xdr:col>0</xdr:col>
      <xdr:colOff>304800</xdr:colOff>
      <xdr:row>25</xdr:row>
      <xdr:rowOff>46264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4509796" y="4597271"/>
          <a:ext cx="304800" cy="308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0</xdr:col>
      <xdr:colOff>9525</xdr:colOff>
      <xdr:row>9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9525</xdr:colOff>
      <xdr:row>10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9525</xdr:colOff>
      <xdr:row>10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9525</xdr:colOff>
      <xdr:row>10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9525</xdr:colOff>
      <xdr:row>10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9525</xdr:colOff>
      <xdr:row>10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9525</xdr:colOff>
      <xdr:row>11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0</xdr:rowOff>
    </xdr:from>
    <xdr:to>
      <xdr:col>0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MYL" backgroundRefresh="0" connectionId="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MYL" backgroundRefresh="0" adjustColumnWidt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AXP" backgroundRefresh="0" connectionId="66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LUV" backgroundRefresh="0" adjustColumnWidth="0" connectionId="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luv&amp;ql=1" backgroundRefresh="0" connectionId="7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8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F" backgroundRefresh="0" adjustColumnWidth="0" connectionId="6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JNJ" backgroundRefresh="0" connectionId="8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jnj" backgroundRefresh="0" adjustColumnWidth="0" connectionId="8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vgk" backgroundRefresh="0" connectionId="7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7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HES" backgroundRefresh="0" adjustColumnWidth="0" connectionId="8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clh" backgroundRefresh="0" connectionId="8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clh" backgroundRefresh="0" adjustColumnWidth="0" connectionId="8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SPY" backgroundRefresh="0" connectionId="6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SPY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WKS" backgroundRefresh="0" adjustColumnWidth="0" connectionId="5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5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WFC" backgroundRefresh="0" connectionId="6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WFC" backgroundRefresh="0" adjustColumnWidth="0" connectionId="5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WL" backgroundRefresh="0" adjustColumnWidth="0" connectionId="5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WL" backgroundRefres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LL" backgroundRefresh="0" connectionId="5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AL" connectionId="2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al" backgroundRefresh="0" adjustColumnWidth="0" connectionId="2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DAL" backgroundRefresh="0" adjustColumnWidth="0" connectionId="6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GILD" backgroundRefres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GILD" backgroundRefresh="0" adjustColumnWidth="0" connectionId="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GIS_1" backgroundRefresh="0" adjustColumnWidth="0" connectionId="6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GIS" adjustColumnWidth="0" connectionId="6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617" dataDxfId="1616">
  <autoFilter ref="O15:W26"/>
  <tableColumns count="9">
    <tableColumn id="1" name="Date" dataDxfId="1615"/>
    <tableColumn id="2" name="Quarter" dataDxfId="1614"/>
    <tableColumn id="3" name="Time" dataDxfId="1613"/>
    <tableColumn id="4" name="EPS estimate" dataDxfId="1612"/>
    <tableColumn id="5" name="EPS Actual" dataDxfId="1611"/>
    <tableColumn id="6" name="Sales Estiamte (B)" dataDxfId="1610"/>
    <tableColumn id="7" name="Sales Actual (B)" dataDxfId="1609"/>
    <tableColumn id="8" name="Guidance" dataDxfId="1608"/>
    <tableColumn id="9" name="Reaction" dataDxfId="1607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606" dataDxfId="1605">
  <autoFilter ref="O16:W27"/>
  <tableColumns count="9">
    <tableColumn id="1" name="Date" dataDxfId="1604"/>
    <tableColumn id="2" name="Quarter" dataDxfId="1603"/>
    <tableColumn id="3" name="Time" dataDxfId="1602"/>
    <tableColumn id="4" name="EPS estimate" dataDxfId="1601"/>
    <tableColumn id="5" name="EPS Actual" dataDxfId="1600"/>
    <tableColumn id="6" name="Sales Estiamte (B)" dataDxfId="1599"/>
    <tableColumn id="7" name="Sales Actual (B)" dataDxfId="1598"/>
    <tableColumn id="8" name="Guidance" dataDxfId="1597"/>
    <tableColumn id="9" name="Reaction" dataDxfId="1596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1595" dataDxfId="1594">
  <autoFilter ref="T80:AB91"/>
  <tableColumns count="9">
    <tableColumn id="1" name="Date" dataDxfId="1593"/>
    <tableColumn id="2" name="Quarter" dataDxfId="1592"/>
    <tableColumn id="3" name="Time" dataDxfId="1591"/>
    <tableColumn id="4" name="EPS estimate" dataDxfId="1590"/>
    <tableColumn id="5" name="EPS Actual" dataDxfId="1589"/>
    <tableColumn id="6" name="Sales Estiamte (B)" dataDxfId="1588"/>
    <tableColumn id="7" name="Sales Actual (B)" dataDxfId="1587"/>
    <tableColumn id="8" name="Guidance" dataDxfId="1586"/>
    <tableColumn id="9" name="Reaction" dataDxfId="1585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1584" dataDxfId="1583">
  <autoFilter ref="O15:W26"/>
  <tableColumns count="9">
    <tableColumn id="1" name="Date" dataDxfId="1582"/>
    <tableColumn id="2" name="Quarter" dataDxfId="1581"/>
    <tableColumn id="3" name="Time" dataDxfId="1580"/>
    <tableColumn id="4" name="EPS estimate" dataDxfId="1579"/>
    <tableColumn id="5" name="EPS Actual" dataDxfId="1578"/>
    <tableColumn id="6" name="Sales Estiamte (B)" dataDxfId="1577"/>
    <tableColumn id="7" name="Sales Actual (B)" dataDxfId="1576"/>
    <tableColumn id="8" name="Guidance" dataDxfId="1575"/>
    <tableColumn id="9" name="Reaction" dataDxfId="157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https://fred.stlouisfed.org/series/CPIFABSL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2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www.nasdaq.com/markets/corn.aspx?timeframe=2y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http://www.trendforce.com/price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3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1.xml"/><Relationship Id="rId5" Type="http://schemas.openxmlformats.org/officeDocument/2006/relationships/queryTable" Target="../queryTables/queryTable39.xml"/><Relationship Id="rId4" Type="http://schemas.openxmlformats.org/officeDocument/2006/relationships/queryTable" Target="../queryTables/queryTable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41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43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5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7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5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57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59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3.xml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61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63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5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7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drawing" Target="../drawings/drawing3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0.xml"/><Relationship Id="rId1" Type="http://schemas.openxmlformats.org/officeDocument/2006/relationships/queryTable" Target="../queryTables/queryTable7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queryTable" Target="../queryTables/queryTable81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84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86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8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0.xml"/><Relationship Id="rId2" Type="http://schemas.openxmlformats.org/officeDocument/2006/relationships/queryTable" Target="../queryTables/queryTable89.xml"/><Relationship Id="rId1" Type="http://schemas.openxmlformats.org/officeDocument/2006/relationships/drawing" Target="../drawings/drawing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E13" sqref="E13"/>
    </sheetView>
  </sheetViews>
  <sheetFormatPr defaultColWidth="9.140625" defaultRowHeight="21.95" customHeight="1" x14ac:dyDescent="0.25"/>
  <cols>
    <col min="1" max="1" width="8.42578125" style="46" bestFit="1" customWidth="1"/>
    <col min="2" max="2" width="8.28515625" style="46" bestFit="1" customWidth="1"/>
    <col min="3" max="3" width="9.140625" style="46"/>
    <col min="4" max="4" width="9.140625" style="43"/>
    <col min="5" max="5" width="6.85546875" style="47" bestFit="1" customWidth="1"/>
    <col min="6" max="6" width="10.85546875" style="42" bestFit="1" customWidth="1"/>
    <col min="7" max="7" width="10.7109375" style="42" bestFit="1" customWidth="1"/>
    <col min="8" max="8" width="12.140625" style="43" customWidth="1"/>
    <col min="9" max="9" width="10.7109375" style="42" bestFit="1" customWidth="1"/>
    <col min="10" max="10" width="14.140625" style="232" bestFit="1" customWidth="1"/>
    <col min="11" max="11" width="14.140625" style="128" bestFit="1" customWidth="1"/>
    <col min="12" max="12" width="14.42578125" style="42" bestFit="1" customWidth="1"/>
    <col min="13" max="13" width="12.7109375" bestFit="1" customWidth="1"/>
    <col min="14" max="14" width="7.140625" style="42" bestFit="1" customWidth="1"/>
    <col min="15" max="15" width="19.140625" style="220" customWidth="1"/>
    <col min="16" max="16" width="12.85546875" style="220" customWidth="1"/>
    <col min="17" max="17" width="10.28515625" style="43" bestFit="1" customWidth="1"/>
    <col min="18" max="18" width="10.7109375" style="43" bestFit="1" customWidth="1"/>
    <col min="19" max="22" width="10.28515625" style="43" bestFit="1" customWidth="1"/>
    <col min="23" max="16384" width="9.140625" style="43"/>
  </cols>
  <sheetData>
    <row r="1" spans="1:21" s="52" customFormat="1" ht="21.95" customHeight="1" x14ac:dyDescent="0.25">
      <c r="A1" s="53"/>
      <c r="B1" s="53" t="s">
        <v>64</v>
      </c>
      <c r="C1" s="53"/>
      <c r="D1" s="50"/>
      <c r="E1" s="50" t="s">
        <v>49</v>
      </c>
      <c r="F1" s="51" t="s">
        <v>104</v>
      </c>
      <c r="G1" s="51" t="s">
        <v>50</v>
      </c>
      <c r="H1" s="50" t="s">
        <v>35</v>
      </c>
      <c r="I1" s="51" t="s">
        <v>51</v>
      </c>
      <c r="J1" s="230" t="s">
        <v>137</v>
      </c>
      <c r="K1" s="219" t="s">
        <v>154</v>
      </c>
      <c r="L1" s="51" t="s">
        <v>136</v>
      </c>
      <c r="M1" s="51" t="s">
        <v>168</v>
      </c>
      <c r="N1" s="51" t="s">
        <v>65</v>
      </c>
      <c r="O1" s="219" t="s">
        <v>153</v>
      </c>
      <c r="P1" s="219" t="s">
        <v>212</v>
      </c>
    </row>
    <row r="2" spans="1:21" ht="21.95" customHeight="1" x14ac:dyDescent="0.25">
      <c r="A2" s="44"/>
      <c r="B2" s="44"/>
      <c r="C2" s="45"/>
      <c r="E2" s="22" t="s">
        <v>28</v>
      </c>
      <c r="F2" s="2">
        <v>15.15</v>
      </c>
      <c r="G2" s="2">
        <v>16.002824999999994</v>
      </c>
      <c r="H2" s="43">
        <v>6000</v>
      </c>
      <c r="I2" s="42">
        <v>96016.949999999968</v>
      </c>
      <c r="J2" s="231">
        <v>-5116.949999999968</v>
      </c>
      <c r="K2" s="220">
        <v>-5.3292153104217178E-2</v>
      </c>
      <c r="L2" s="42">
        <v>9498.6210000016581</v>
      </c>
      <c r="M2">
        <v>5100</v>
      </c>
      <c r="N2" s="228"/>
      <c r="O2" s="128">
        <v>1.34E-2</v>
      </c>
      <c r="P2" s="128">
        <v>0</v>
      </c>
    </row>
    <row r="3" spans="1:21" ht="21.95" customHeight="1" x14ac:dyDescent="0.25">
      <c r="A3" s="44"/>
      <c r="B3" s="44"/>
      <c r="C3" s="45"/>
      <c r="E3" s="22" t="s">
        <v>145</v>
      </c>
      <c r="F3" s="2">
        <v>26.68</v>
      </c>
      <c r="G3" s="2">
        <v>30.441868749999998</v>
      </c>
      <c r="H3" s="43">
        <v>1600</v>
      </c>
      <c r="I3" s="42">
        <v>48706.99</v>
      </c>
      <c r="J3" s="231">
        <v>-6018.989999999998</v>
      </c>
      <c r="K3" s="220">
        <v>-0.12357548680384473</v>
      </c>
      <c r="L3" s="231">
        <v>-4271.0200000000041</v>
      </c>
      <c r="M3">
        <v>1600</v>
      </c>
      <c r="N3" s="228"/>
      <c r="O3" s="128">
        <v>1.6299999999999999E-2</v>
      </c>
      <c r="P3" s="128">
        <v>0</v>
      </c>
      <c r="R3" s="42"/>
      <c r="S3" s="42"/>
      <c r="T3" s="42"/>
    </row>
    <row r="4" spans="1:21" ht="21.95" customHeight="1" x14ac:dyDescent="0.25">
      <c r="A4" s="44"/>
      <c r="B4" s="44"/>
      <c r="C4" s="45"/>
      <c r="E4" s="22" t="s">
        <v>131</v>
      </c>
      <c r="F4" s="2">
        <v>30.96</v>
      </c>
      <c r="G4" s="2">
        <v>35.309704545454537</v>
      </c>
      <c r="H4" s="208">
        <v>440</v>
      </c>
      <c r="I4" s="42">
        <v>15536.269999999997</v>
      </c>
      <c r="J4" s="231">
        <v>-1913.8699999999972</v>
      </c>
      <c r="K4" s="220">
        <v>-0.12318722576268282</v>
      </c>
      <c r="L4" s="231">
        <v>-1838.8499999999972</v>
      </c>
      <c r="M4">
        <v>220</v>
      </c>
      <c r="N4" s="228"/>
      <c r="O4" s="128">
        <v>1.61E-2</v>
      </c>
      <c r="P4" s="128">
        <v>0</v>
      </c>
      <c r="R4" s="42"/>
    </row>
    <row r="5" spans="1:21" ht="21.95" customHeight="1" x14ac:dyDescent="0.25">
      <c r="A5" s="44"/>
      <c r="B5" s="45"/>
      <c r="C5" s="45"/>
      <c r="E5" s="22" t="s">
        <v>165</v>
      </c>
      <c r="F5" s="2">
        <v>23.62</v>
      </c>
      <c r="G5" s="2">
        <v>23.481479999999998</v>
      </c>
      <c r="H5" s="208">
        <v>500</v>
      </c>
      <c r="I5" s="42">
        <v>11740.739999999998</v>
      </c>
      <c r="J5" s="231">
        <v>69.260000000002037</v>
      </c>
      <c r="K5" s="220">
        <v>5.899117091427087E-3</v>
      </c>
      <c r="L5" s="231">
        <v>1521.5200000000004</v>
      </c>
      <c r="M5">
        <v>500</v>
      </c>
      <c r="N5" s="228"/>
      <c r="O5" s="128">
        <v>2.5402201524132091E-2</v>
      </c>
      <c r="P5" s="128">
        <v>0</v>
      </c>
      <c r="S5" s="42"/>
    </row>
    <row r="6" spans="1:21" ht="21.95" customHeight="1" x14ac:dyDescent="0.25">
      <c r="A6" s="44"/>
      <c r="B6" s="45"/>
      <c r="C6" s="45"/>
      <c r="E6" s="22" t="s">
        <v>679</v>
      </c>
      <c r="F6" s="2">
        <v>67.900000000000006</v>
      </c>
      <c r="G6" s="2">
        <v>74.853866666666661</v>
      </c>
      <c r="H6" s="208">
        <v>150</v>
      </c>
      <c r="I6" s="42">
        <v>11228.08</v>
      </c>
      <c r="J6" s="231">
        <v>-1043.08</v>
      </c>
      <c r="K6" s="220">
        <v>-9.2899231213172548E-2</v>
      </c>
      <c r="L6" s="231">
        <v>-1043.08</v>
      </c>
      <c r="M6">
        <v>100</v>
      </c>
      <c r="N6" s="228"/>
      <c r="O6" s="128">
        <v>4.0599999999999997E-2</v>
      </c>
      <c r="P6" s="128">
        <v>0</v>
      </c>
      <c r="Q6" s="133"/>
      <c r="R6" s="42"/>
      <c r="S6" s="42"/>
    </row>
    <row r="7" spans="1:21" ht="21.95" customHeight="1" x14ac:dyDescent="0.25">
      <c r="A7" s="44"/>
      <c r="B7" s="44"/>
      <c r="C7" s="45"/>
      <c r="E7" s="22" t="s">
        <v>681</v>
      </c>
      <c r="F7" s="2">
        <v>71.55</v>
      </c>
      <c r="G7" s="2">
        <v>73.848799999999997</v>
      </c>
      <c r="H7" s="43">
        <v>150</v>
      </c>
      <c r="I7" s="42">
        <v>11077.32</v>
      </c>
      <c r="J7" s="231">
        <v>-344.81999999999971</v>
      </c>
      <c r="K7" s="220">
        <v>-3.1128467896567039E-2</v>
      </c>
      <c r="L7" s="42">
        <v>-344.81999999999971</v>
      </c>
      <c r="M7">
        <v>100</v>
      </c>
      <c r="N7" s="228"/>
      <c r="O7" s="128">
        <v>0</v>
      </c>
      <c r="P7" s="128">
        <v>0</v>
      </c>
      <c r="Q7" s="133"/>
      <c r="R7" s="42"/>
      <c r="S7" s="42"/>
      <c r="T7" s="42"/>
    </row>
    <row r="8" spans="1:21" ht="21.95" customHeight="1" x14ac:dyDescent="0.25">
      <c r="A8" s="44"/>
      <c r="B8" s="44"/>
      <c r="C8" s="45"/>
      <c r="E8" s="22" t="s">
        <v>619</v>
      </c>
      <c r="F8" s="2">
        <v>100.31</v>
      </c>
      <c r="G8" s="2">
        <v>97.801799999999986</v>
      </c>
      <c r="H8" s="208">
        <v>100</v>
      </c>
      <c r="I8" s="42">
        <v>9780.1799999999985</v>
      </c>
      <c r="J8" s="231">
        <v>250.82000000000153</v>
      </c>
      <c r="K8" s="220">
        <v>2.5645744761344031E-2</v>
      </c>
      <c r="L8" s="231">
        <v>250.82000000000153</v>
      </c>
      <c r="M8">
        <v>100</v>
      </c>
      <c r="N8" s="228"/>
      <c r="O8" s="128">
        <v>2.8E-3</v>
      </c>
      <c r="P8" s="128">
        <v>0</v>
      </c>
      <c r="R8" s="42"/>
      <c r="S8" s="42"/>
      <c r="U8" s="42"/>
    </row>
    <row r="9" spans="1:21" ht="21.95" customHeight="1" x14ac:dyDescent="0.25">
      <c r="A9" s="45"/>
      <c r="B9" s="139"/>
      <c r="C9" s="209"/>
      <c r="E9" s="22" t="s">
        <v>33</v>
      </c>
      <c r="F9" s="2">
        <v>74.22</v>
      </c>
      <c r="G9" s="2">
        <v>78.392800000000008</v>
      </c>
      <c r="H9" s="208">
        <v>100</v>
      </c>
      <c r="I9" s="42">
        <v>7839.2800000000007</v>
      </c>
      <c r="J9" s="231">
        <v>-417.28000000000065</v>
      </c>
      <c r="K9" s="220">
        <v>-5.3229378208202907E-2</v>
      </c>
      <c r="L9" s="231">
        <v>241.3899999999976</v>
      </c>
      <c r="M9">
        <v>50</v>
      </c>
      <c r="N9" s="228"/>
      <c r="O9" s="128">
        <v>3.0599999999999999E-2</v>
      </c>
      <c r="P9" s="128">
        <v>0</v>
      </c>
      <c r="R9" s="42"/>
    </row>
    <row r="10" spans="1:21" ht="21.95" customHeight="1" x14ac:dyDescent="0.25">
      <c r="A10" s="44"/>
      <c r="B10" s="44"/>
      <c r="C10" s="45"/>
      <c r="E10" s="22" t="s">
        <v>161</v>
      </c>
      <c r="F10" s="2">
        <v>53.22</v>
      </c>
      <c r="G10" s="2">
        <v>62.38219999999999</v>
      </c>
      <c r="H10" s="208">
        <v>100</v>
      </c>
      <c r="I10" s="42">
        <v>6238.2199999999993</v>
      </c>
      <c r="J10" s="231">
        <v>-916.21999999999935</v>
      </c>
      <c r="K10" s="220">
        <v>-0.14687202439157312</v>
      </c>
      <c r="L10" s="231">
        <v>241.649999999996</v>
      </c>
      <c r="M10">
        <v>50</v>
      </c>
      <c r="N10" s="228"/>
      <c r="O10" s="128">
        <v>2.1899999999999999E-2</v>
      </c>
      <c r="P10" s="128">
        <v>0</v>
      </c>
      <c r="R10" s="42"/>
      <c r="S10" s="42"/>
    </row>
    <row r="11" spans="1:21" ht="21.95" customHeight="1" x14ac:dyDescent="0.25">
      <c r="A11" s="45"/>
      <c r="B11" s="44"/>
      <c r="C11" s="45"/>
      <c r="E11" s="22" t="s">
        <v>638</v>
      </c>
      <c r="F11" s="2">
        <v>224.54</v>
      </c>
      <c r="G11" s="2">
        <v>189.32000000000002</v>
      </c>
      <c r="H11" s="43">
        <v>30</v>
      </c>
      <c r="I11" s="42">
        <v>5679.6</v>
      </c>
      <c r="J11" s="231">
        <v>1056.5999999999995</v>
      </c>
      <c r="K11" s="220">
        <v>0.18603422776251832</v>
      </c>
      <c r="L11" s="42">
        <v>1281.3699999999999</v>
      </c>
      <c r="M11">
        <v>30</v>
      </c>
      <c r="N11" s="228"/>
      <c r="O11" s="128">
        <v>2.8E-3</v>
      </c>
      <c r="P11" s="128">
        <v>0</v>
      </c>
      <c r="Q11" s="295"/>
      <c r="R11" s="42"/>
      <c r="S11" s="42"/>
    </row>
    <row r="12" spans="1:21" ht="21.95" customHeight="1" x14ac:dyDescent="0.25">
      <c r="A12" s="44"/>
      <c r="B12" s="45"/>
      <c r="C12" s="45"/>
      <c r="E12" s="22" t="s">
        <v>128</v>
      </c>
      <c r="F12" s="2">
        <v>55.84</v>
      </c>
      <c r="G12" s="2">
        <v>55.208600000000004</v>
      </c>
      <c r="H12" s="43">
        <v>100</v>
      </c>
      <c r="I12" s="42">
        <v>5520.8600000000006</v>
      </c>
      <c r="J12" s="231">
        <v>63.139999999999418</v>
      </c>
      <c r="K12" s="220">
        <v>1.1436624004231212E-2</v>
      </c>
      <c r="L12" s="231">
        <v>113.08999999999924</v>
      </c>
      <c r="M12">
        <v>100</v>
      </c>
      <c r="N12" s="228"/>
      <c r="O12" s="128">
        <v>3.2500000000000001E-2</v>
      </c>
      <c r="P12" s="128">
        <v>0</v>
      </c>
      <c r="R12" s="42"/>
      <c r="S12" s="42"/>
    </row>
    <row r="13" spans="1:21" ht="21.95" customHeight="1" x14ac:dyDescent="0.25">
      <c r="A13" s="45"/>
      <c r="B13" s="45"/>
      <c r="C13" s="45"/>
      <c r="E13" s="22" t="s">
        <v>258</v>
      </c>
      <c r="F13" s="2">
        <v>16.059999999999999</v>
      </c>
      <c r="G13" s="2">
        <v>20.621299999999991</v>
      </c>
      <c r="H13" s="208">
        <v>200</v>
      </c>
      <c r="I13" s="42">
        <v>4124.2599999999984</v>
      </c>
      <c r="J13" s="231">
        <v>-912.25999999999885</v>
      </c>
      <c r="K13" s="220">
        <v>-0.2211936201888336</v>
      </c>
      <c r="L13" s="231">
        <v>-912.25999999999885</v>
      </c>
      <c r="M13">
        <v>200</v>
      </c>
      <c r="N13" s="228"/>
      <c r="O13" s="128">
        <v>4.24E-2</v>
      </c>
      <c r="P13" s="128">
        <v>0</v>
      </c>
      <c r="R13" s="42"/>
      <c r="S13" s="42"/>
    </row>
    <row r="14" spans="1:21" ht="21.95" customHeight="1" x14ac:dyDescent="0.25">
      <c r="A14" s="44"/>
      <c r="B14" s="44"/>
      <c r="C14" s="45"/>
      <c r="E14" s="22" t="s">
        <v>130</v>
      </c>
      <c r="F14" s="2">
        <v>59.31</v>
      </c>
      <c r="G14" s="2">
        <v>50.675625000000004</v>
      </c>
      <c r="H14" s="43">
        <v>80</v>
      </c>
      <c r="I14" s="42">
        <v>4054.05</v>
      </c>
      <c r="J14" s="231">
        <v>690.75</v>
      </c>
      <c r="K14" s="220">
        <v>0.17038517038517034</v>
      </c>
      <c r="L14" s="42">
        <v>2295.3300000000017</v>
      </c>
      <c r="M14">
        <v>80</v>
      </c>
      <c r="N14" s="228"/>
      <c r="O14" s="128">
        <v>2.7300000000000001E-2</v>
      </c>
      <c r="P14" s="128">
        <v>0</v>
      </c>
      <c r="Q14" s="133"/>
      <c r="R14" s="42"/>
      <c r="S14" s="42"/>
    </row>
    <row r="15" spans="1:21" ht="21.95" customHeight="1" x14ac:dyDescent="0.25">
      <c r="A15" s="44"/>
      <c r="B15" s="44"/>
      <c r="C15" s="45"/>
      <c r="E15" s="22" t="s">
        <v>254</v>
      </c>
      <c r="F15" s="2">
        <v>13.51</v>
      </c>
      <c r="G15" s="2">
        <v>15.828249999999999</v>
      </c>
      <c r="H15" s="208">
        <v>200</v>
      </c>
      <c r="I15" s="42">
        <v>3165.6499999999996</v>
      </c>
      <c r="J15" s="231">
        <v>-463.64999999999964</v>
      </c>
      <c r="K15" s="220">
        <v>-0.14646281174482328</v>
      </c>
      <c r="L15" s="231">
        <v>819.76999999999498</v>
      </c>
      <c r="M15">
        <v>100</v>
      </c>
      <c r="N15" s="228"/>
      <c r="O15" s="128">
        <v>0</v>
      </c>
      <c r="P15" s="128">
        <v>0</v>
      </c>
      <c r="R15" s="42"/>
      <c r="S15" s="42"/>
      <c r="T15" s="42"/>
    </row>
    <row r="16" spans="1:21" ht="21.95" customHeight="1" x14ac:dyDescent="0.25">
      <c r="A16" s="44"/>
      <c r="B16" s="44"/>
      <c r="C16" s="45"/>
      <c r="E16" s="22" t="s">
        <v>622</v>
      </c>
      <c r="F16" s="2">
        <v>188.0701</v>
      </c>
      <c r="G16" s="2">
        <v>149.05549999999999</v>
      </c>
      <c r="H16" s="43">
        <v>20</v>
      </c>
      <c r="I16" s="42">
        <v>2981.1099999999997</v>
      </c>
      <c r="J16" s="231">
        <v>780.29200000000037</v>
      </c>
      <c r="K16" s="220">
        <v>0.26174545722901876</v>
      </c>
      <c r="L16" s="231">
        <v>923.32200000000057</v>
      </c>
      <c r="M16">
        <v>20</v>
      </c>
      <c r="N16" s="228"/>
      <c r="O16" s="128">
        <v>2.6585831559615271E-3</v>
      </c>
      <c r="P16" s="128">
        <v>0</v>
      </c>
      <c r="R16" s="42"/>
      <c r="S16" s="42"/>
      <c r="T16" s="42"/>
    </row>
    <row r="17" spans="1:21" ht="21.95" customHeight="1" x14ac:dyDescent="0.25">
      <c r="A17" s="44"/>
      <c r="B17" s="44"/>
      <c r="C17" s="45"/>
      <c r="E17" s="22" t="s">
        <v>634</v>
      </c>
      <c r="F17" s="2">
        <v>73.88</v>
      </c>
      <c r="G17" s="2">
        <v>71.837500000000006</v>
      </c>
      <c r="H17" s="208">
        <v>40</v>
      </c>
      <c r="I17" s="42">
        <v>2873.5</v>
      </c>
      <c r="J17" s="231">
        <v>81.699999999999818</v>
      </c>
      <c r="K17" s="220">
        <v>2.8432225508961052E-2</v>
      </c>
      <c r="L17" s="231">
        <v>207.6299999999992</v>
      </c>
      <c r="M17">
        <v>40</v>
      </c>
      <c r="N17" s="228"/>
      <c r="O17" s="128">
        <v>1.78E-2</v>
      </c>
      <c r="P17" s="128">
        <v>0</v>
      </c>
      <c r="Q17" s="42"/>
      <c r="R17" s="42"/>
      <c r="S17" s="42"/>
      <c r="T17" s="42"/>
    </row>
    <row r="18" spans="1:21" ht="21.95" customHeight="1" x14ac:dyDescent="0.25">
      <c r="A18" s="44"/>
      <c r="B18" s="45"/>
      <c r="C18" s="45"/>
      <c r="E18" s="22" t="s">
        <v>269</v>
      </c>
      <c r="F18" s="2">
        <v>61.37</v>
      </c>
      <c r="G18" s="2">
        <v>56.88</v>
      </c>
      <c r="H18" s="208">
        <v>50</v>
      </c>
      <c r="I18" s="42">
        <v>2844</v>
      </c>
      <c r="J18" s="231">
        <v>224.5</v>
      </c>
      <c r="K18" s="220">
        <v>7.8938115330520295E-2</v>
      </c>
      <c r="L18" s="231">
        <v>1448.0099999999984</v>
      </c>
      <c r="M18">
        <v>50</v>
      </c>
      <c r="N18" s="228"/>
      <c r="O18" s="128">
        <v>4.3499999999999997E-2</v>
      </c>
      <c r="P18" s="128">
        <v>0</v>
      </c>
      <c r="S18" s="42"/>
    </row>
    <row r="19" spans="1:21" ht="21.95" customHeight="1" x14ac:dyDescent="0.25">
      <c r="A19" s="45"/>
      <c r="B19" s="45"/>
      <c r="C19" s="45"/>
      <c r="E19" s="22" t="s">
        <v>40</v>
      </c>
      <c r="F19" s="2">
        <v>0</v>
      </c>
      <c r="G19" s="2">
        <v>0</v>
      </c>
      <c r="H19" s="43">
        <v>0</v>
      </c>
      <c r="I19" s="42">
        <v>0</v>
      </c>
      <c r="J19" s="231">
        <v>0</v>
      </c>
      <c r="K19" s="220"/>
      <c r="L19" s="42">
        <v>1659.3600000000079</v>
      </c>
      <c r="M19">
        <v>0</v>
      </c>
      <c r="N19" s="228"/>
      <c r="O19" s="128">
        <v>0</v>
      </c>
      <c r="P19" s="128">
        <v>0</v>
      </c>
      <c r="Q19" s="133"/>
      <c r="S19" s="42"/>
    </row>
    <row r="20" spans="1:21" ht="21.95" customHeight="1" x14ac:dyDescent="0.25">
      <c r="A20" s="44"/>
      <c r="B20" s="44"/>
      <c r="C20" s="45"/>
      <c r="E20" s="22" t="s">
        <v>151</v>
      </c>
      <c r="F20" s="2">
        <v>0</v>
      </c>
      <c r="G20" s="2">
        <v>0</v>
      </c>
      <c r="H20" s="43">
        <v>0</v>
      </c>
      <c r="I20" s="42">
        <v>0</v>
      </c>
      <c r="J20" s="231">
        <v>0</v>
      </c>
      <c r="K20" s="220"/>
      <c r="L20" s="231">
        <v>555.54</v>
      </c>
      <c r="M20">
        <v>0</v>
      </c>
      <c r="N20" s="228"/>
      <c r="O20" s="128">
        <v>0</v>
      </c>
      <c r="P20" s="128">
        <v>0</v>
      </c>
      <c r="Q20" s="42"/>
      <c r="S20" s="42"/>
      <c r="T20" s="42"/>
    </row>
    <row r="21" spans="1:21" ht="21.95" customHeight="1" x14ac:dyDescent="0.25">
      <c r="A21" s="44"/>
      <c r="B21" s="44"/>
      <c r="C21" s="45"/>
      <c r="E21" s="22" t="s">
        <v>150</v>
      </c>
      <c r="F21" s="2">
        <v>0</v>
      </c>
      <c r="G21" s="2">
        <v>0</v>
      </c>
      <c r="H21" s="43">
        <v>0</v>
      </c>
      <c r="I21" s="42">
        <v>0</v>
      </c>
      <c r="J21" s="231">
        <v>0</v>
      </c>
      <c r="K21" s="220"/>
      <c r="L21" s="231">
        <v>363.09999999999945</v>
      </c>
      <c r="M21">
        <v>0</v>
      </c>
      <c r="N21" s="228"/>
      <c r="O21" s="128">
        <v>1.5900000000000001E-2</v>
      </c>
      <c r="P21" s="128">
        <v>0</v>
      </c>
      <c r="Q21" s="133"/>
      <c r="R21" s="42"/>
      <c r="S21" s="42"/>
    </row>
    <row r="22" spans="1:21" ht="21.95" customHeight="1" x14ac:dyDescent="0.25">
      <c r="A22" s="45"/>
      <c r="B22" s="139"/>
      <c r="C22" s="209"/>
      <c r="E22" s="22" t="s">
        <v>164</v>
      </c>
      <c r="F22" s="2">
        <v>0</v>
      </c>
      <c r="G22" s="2">
        <v>0</v>
      </c>
      <c r="H22" s="208">
        <v>0</v>
      </c>
      <c r="I22" s="42">
        <v>0</v>
      </c>
      <c r="J22" s="231">
        <v>0</v>
      </c>
      <c r="K22" s="220"/>
      <c r="L22" s="231">
        <v>231.53999999999996</v>
      </c>
      <c r="M22">
        <v>0</v>
      </c>
      <c r="N22" s="228"/>
      <c r="O22" s="128">
        <v>1.6199999999999999E-2</v>
      </c>
      <c r="P22" s="128">
        <v>0</v>
      </c>
      <c r="R22" s="42"/>
      <c r="S22" s="42"/>
      <c r="T22" s="42"/>
    </row>
    <row r="23" spans="1:21" ht="21.95" customHeight="1" x14ac:dyDescent="0.25">
      <c r="A23" s="44"/>
      <c r="B23" s="44"/>
      <c r="C23" s="45"/>
      <c r="E23" s="22" t="s">
        <v>202</v>
      </c>
      <c r="F23" s="2">
        <v>0</v>
      </c>
      <c r="G23" s="2">
        <v>0</v>
      </c>
      <c r="H23" s="208">
        <v>0</v>
      </c>
      <c r="I23" s="42">
        <v>0</v>
      </c>
      <c r="J23" s="231">
        <v>0</v>
      </c>
      <c r="K23" s="220"/>
      <c r="L23" s="231">
        <v>1857.7799999999988</v>
      </c>
      <c r="M23">
        <v>0</v>
      </c>
      <c r="N23" s="228"/>
      <c r="O23" s="128">
        <v>1.49E-2</v>
      </c>
      <c r="P23" s="128">
        <v>0</v>
      </c>
      <c r="Q23" s="133"/>
      <c r="R23" s="42"/>
      <c r="S23" s="42"/>
      <c r="T23" s="42"/>
    </row>
    <row r="24" spans="1:21" ht="21.95" customHeight="1" x14ac:dyDescent="0.25">
      <c r="A24" s="44"/>
      <c r="B24" s="44"/>
      <c r="C24" s="45"/>
      <c r="E24" s="22" t="s">
        <v>14</v>
      </c>
      <c r="F24" s="2">
        <v>0</v>
      </c>
      <c r="G24" s="2">
        <v>0</v>
      </c>
      <c r="H24" s="208">
        <v>0</v>
      </c>
      <c r="I24" s="42">
        <v>0</v>
      </c>
      <c r="J24" s="231">
        <v>0</v>
      </c>
      <c r="K24" s="220"/>
      <c r="L24" s="231">
        <v>171.89999999999964</v>
      </c>
      <c r="M24">
        <v>0</v>
      </c>
      <c r="N24" s="228"/>
      <c r="O24" s="128">
        <v>0</v>
      </c>
      <c r="P24" s="128">
        <v>0</v>
      </c>
      <c r="R24" s="42"/>
    </row>
    <row r="25" spans="1:21" ht="21.95" customHeight="1" x14ac:dyDescent="0.25">
      <c r="A25" s="44"/>
      <c r="B25" s="44"/>
      <c r="C25" s="45"/>
      <c r="E25" s="22" t="s">
        <v>203</v>
      </c>
      <c r="F25" s="2">
        <v>0</v>
      </c>
      <c r="G25" s="2">
        <v>0</v>
      </c>
      <c r="H25" s="208">
        <v>0</v>
      </c>
      <c r="I25" s="42">
        <v>0</v>
      </c>
      <c r="J25" s="231">
        <v>0</v>
      </c>
      <c r="K25" s="220"/>
      <c r="L25" s="231">
        <v>98.449999999999818</v>
      </c>
      <c r="M25">
        <v>0</v>
      </c>
      <c r="N25" s="228"/>
      <c r="O25" s="128">
        <v>1.11E-2</v>
      </c>
      <c r="P25" s="128">
        <v>0</v>
      </c>
      <c r="R25" s="42"/>
      <c r="S25" s="42"/>
      <c r="T25" s="218"/>
      <c r="U25" s="218"/>
    </row>
    <row r="26" spans="1:21" ht="21.95" customHeight="1" x14ac:dyDescent="0.25">
      <c r="A26" s="44"/>
      <c r="B26" s="44"/>
      <c r="C26" s="45"/>
      <c r="E26" s="22" t="s">
        <v>20</v>
      </c>
      <c r="F26" s="2">
        <v>0</v>
      </c>
      <c r="G26" s="2">
        <v>0</v>
      </c>
      <c r="H26" s="43">
        <v>0</v>
      </c>
      <c r="I26" s="42">
        <v>0</v>
      </c>
      <c r="J26" s="231">
        <v>0</v>
      </c>
      <c r="K26" s="220"/>
      <c r="L26" s="231">
        <v>117.73999999999978</v>
      </c>
      <c r="M26">
        <v>0</v>
      </c>
      <c r="N26" s="228"/>
      <c r="O26" s="128">
        <v>7.4000000000000003E-3</v>
      </c>
      <c r="P26" s="128">
        <v>0</v>
      </c>
      <c r="Q26" s="133"/>
      <c r="R26" s="42"/>
      <c r="S26" s="42"/>
    </row>
    <row r="27" spans="1:21" ht="21.95" customHeight="1" x14ac:dyDescent="0.25">
      <c r="A27" s="44"/>
      <c r="B27" s="44"/>
      <c r="C27" s="45"/>
      <c r="E27" s="22" t="s">
        <v>241</v>
      </c>
      <c r="F27" s="2">
        <v>0</v>
      </c>
      <c r="G27" s="2">
        <v>0</v>
      </c>
      <c r="H27" s="208">
        <v>0</v>
      </c>
      <c r="I27" s="42">
        <v>0</v>
      </c>
      <c r="J27" s="231">
        <v>0</v>
      </c>
      <c r="K27" s="220"/>
      <c r="L27" s="231">
        <v>264.92000000000007</v>
      </c>
      <c r="M27">
        <v>0</v>
      </c>
      <c r="N27" s="228"/>
      <c r="O27" s="128">
        <v>3.4200000000000001E-2</v>
      </c>
      <c r="P27" s="128">
        <v>0</v>
      </c>
      <c r="Q27" s="133"/>
      <c r="R27" s="42"/>
      <c r="S27" s="42"/>
    </row>
    <row r="28" spans="1:21" ht="21.95" customHeight="1" x14ac:dyDescent="0.25">
      <c r="A28" s="45"/>
      <c r="B28" s="45"/>
      <c r="C28" s="45"/>
      <c r="E28" s="22" t="s">
        <v>226</v>
      </c>
      <c r="F28" s="2">
        <v>0</v>
      </c>
      <c r="G28" s="2">
        <v>0</v>
      </c>
      <c r="H28" s="208">
        <v>0</v>
      </c>
      <c r="I28" s="42">
        <v>0</v>
      </c>
      <c r="J28" s="231">
        <v>0</v>
      </c>
      <c r="K28" s="220"/>
      <c r="L28" s="231">
        <v>910.79999999999927</v>
      </c>
      <c r="M28">
        <v>0</v>
      </c>
      <c r="N28" s="228"/>
      <c r="O28" s="128">
        <v>2.87E-2</v>
      </c>
      <c r="P28" s="128">
        <v>0</v>
      </c>
      <c r="Q28" s="42"/>
    </row>
    <row r="29" spans="1:21" ht="21.95" customHeight="1" x14ac:dyDescent="0.25">
      <c r="A29" s="45"/>
      <c r="B29" s="45"/>
      <c r="C29" s="45"/>
      <c r="E29" s="22" t="s">
        <v>636</v>
      </c>
      <c r="F29" s="2">
        <v>0</v>
      </c>
      <c r="G29" s="2">
        <v>0</v>
      </c>
      <c r="H29" s="208">
        <v>0</v>
      </c>
      <c r="I29" s="42">
        <v>0</v>
      </c>
      <c r="J29" s="231">
        <v>0</v>
      </c>
      <c r="K29" s="220"/>
      <c r="L29" s="231">
        <v>557.94000000000005</v>
      </c>
      <c r="M29">
        <v>0</v>
      </c>
      <c r="N29" s="228"/>
      <c r="O29" s="128">
        <v>4.0599999999999997E-2</v>
      </c>
      <c r="P29" s="128">
        <v>0</v>
      </c>
      <c r="R29" s="42"/>
      <c r="S29" s="42"/>
    </row>
    <row r="30" spans="1:21" ht="21.95" customHeight="1" x14ac:dyDescent="0.25">
      <c r="A30" s="44"/>
      <c r="B30" s="45"/>
      <c r="C30" s="45"/>
      <c r="E30" s="22" t="s">
        <v>187</v>
      </c>
      <c r="F30" s="2">
        <v>0</v>
      </c>
      <c r="G30" s="2">
        <v>0</v>
      </c>
      <c r="H30" s="208">
        <v>0</v>
      </c>
      <c r="I30" s="42">
        <v>0</v>
      </c>
      <c r="J30" s="231">
        <v>0</v>
      </c>
      <c r="K30" s="220"/>
      <c r="L30" s="231">
        <v>329.74000000000069</v>
      </c>
      <c r="M30">
        <v>0</v>
      </c>
      <c r="N30" s="228"/>
      <c r="O30" s="128">
        <v>0</v>
      </c>
      <c r="P30" s="128">
        <v>0</v>
      </c>
      <c r="R30" s="42"/>
      <c r="S30" s="42"/>
    </row>
    <row r="31" spans="1:21" ht="21.95" customHeight="1" x14ac:dyDescent="0.25">
      <c r="A31" s="44"/>
      <c r="B31" s="44"/>
      <c r="C31" s="45"/>
      <c r="E31" s="22" t="s">
        <v>612</v>
      </c>
      <c r="F31" s="2">
        <v>0</v>
      </c>
      <c r="G31" s="2">
        <v>0</v>
      </c>
      <c r="H31" s="208">
        <v>0</v>
      </c>
      <c r="I31" s="42">
        <v>0</v>
      </c>
      <c r="J31" s="231">
        <v>0</v>
      </c>
      <c r="K31" s="220"/>
      <c r="L31" s="231">
        <v>309.26000000000022</v>
      </c>
      <c r="M31">
        <v>0</v>
      </c>
      <c r="N31" s="228"/>
      <c r="O31" s="128">
        <v>8.8000000000000005E-3</v>
      </c>
      <c r="P31" s="128">
        <v>0</v>
      </c>
      <c r="R31" s="42"/>
      <c r="S31" s="42"/>
      <c r="T31" s="42"/>
    </row>
    <row r="32" spans="1:21" ht="21.95" customHeight="1" x14ac:dyDescent="0.25">
      <c r="A32" s="45"/>
      <c r="B32" s="45"/>
      <c r="C32" s="45"/>
      <c r="E32" s="22" t="s">
        <v>209</v>
      </c>
      <c r="F32" s="2">
        <v>0</v>
      </c>
      <c r="G32" s="2">
        <v>0</v>
      </c>
      <c r="H32" s="208">
        <v>0</v>
      </c>
      <c r="I32" s="42">
        <v>0</v>
      </c>
      <c r="J32" s="231">
        <v>0</v>
      </c>
      <c r="K32" s="220"/>
      <c r="L32" s="231">
        <v>197.20999999999549</v>
      </c>
      <c r="M32">
        <v>0</v>
      </c>
      <c r="N32" s="228"/>
      <c r="O32" s="128">
        <v>2.5499999999999998E-2</v>
      </c>
      <c r="P32" s="128">
        <v>0</v>
      </c>
      <c r="R32" s="42"/>
      <c r="S32" s="42"/>
      <c r="T32" s="42"/>
    </row>
    <row r="33" spans="1:21" ht="21.95" customHeight="1" x14ac:dyDescent="0.25">
      <c r="A33" s="44"/>
      <c r="B33" s="44"/>
      <c r="C33" s="45"/>
      <c r="E33" s="22" t="s">
        <v>682</v>
      </c>
      <c r="F33" s="2">
        <v>0</v>
      </c>
      <c r="G33" s="2">
        <v>0</v>
      </c>
      <c r="H33" s="43">
        <v>0</v>
      </c>
      <c r="I33" s="42">
        <v>0</v>
      </c>
      <c r="J33" s="231">
        <v>0</v>
      </c>
      <c r="K33" s="220"/>
      <c r="L33" s="42">
        <v>843.18000000000029</v>
      </c>
      <c r="M33">
        <v>0</v>
      </c>
      <c r="N33" s="228"/>
      <c r="O33" s="128">
        <v>2.8E-3</v>
      </c>
      <c r="P33" s="128">
        <v>0</v>
      </c>
      <c r="Q33" s="295"/>
      <c r="R33" s="42"/>
      <c r="S33" s="42"/>
    </row>
    <row r="34" spans="1:21" ht="21.95" customHeight="1" x14ac:dyDescent="0.25">
      <c r="A34" s="44"/>
      <c r="B34" s="45"/>
      <c r="C34" s="45"/>
      <c r="E34" s="22" t="s">
        <v>146</v>
      </c>
      <c r="F34" s="2">
        <v>0</v>
      </c>
      <c r="G34" s="2">
        <v>0</v>
      </c>
      <c r="H34" s="208">
        <v>0</v>
      </c>
      <c r="I34" s="42">
        <v>0</v>
      </c>
      <c r="J34" s="231">
        <v>0</v>
      </c>
      <c r="K34" s="220"/>
      <c r="L34" s="231">
        <v>495.20999999999913</v>
      </c>
      <c r="M34">
        <v>0</v>
      </c>
      <c r="N34" s="228"/>
      <c r="O34" s="128">
        <v>5.1499999999999997E-2</v>
      </c>
      <c r="P34" s="128">
        <v>0</v>
      </c>
      <c r="R34" s="42"/>
      <c r="S34" s="42"/>
      <c r="T34" s="42"/>
    </row>
    <row r="35" spans="1:21" ht="21.95" customHeight="1" x14ac:dyDescent="0.25">
      <c r="A35" s="44"/>
      <c r="B35" s="44"/>
      <c r="C35" s="45"/>
      <c r="E35" s="22" t="s">
        <v>205</v>
      </c>
      <c r="F35" s="2">
        <v>0</v>
      </c>
      <c r="G35" s="2">
        <v>0</v>
      </c>
      <c r="H35" s="43">
        <v>0</v>
      </c>
      <c r="I35" s="42">
        <v>0</v>
      </c>
      <c r="J35" s="231">
        <v>0</v>
      </c>
      <c r="K35" s="220"/>
      <c r="L35" s="231">
        <v>154.77999999999975</v>
      </c>
      <c r="M35">
        <v>0</v>
      </c>
      <c r="N35" s="228"/>
      <c r="O35" s="128">
        <v>2.5700000000000001E-2</v>
      </c>
      <c r="P35" s="128">
        <v>0</v>
      </c>
      <c r="R35" s="42"/>
    </row>
    <row r="36" spans="1:21" ht="21.95" customHeight="1" x14ac:dyDescent="0.25">
      <c r="A36" s="45"/>
      <c r="B36" s="45"/>
      <c r="C36" s="45"/>
      <c r="E36" s="22" t="s">
        <v>12</v>
      </c>
      <c r="F36" s="2">
        <v>0</v>
      </c>
      <c r="G36" s="2">
        <v>0</v>
      </c>
      <c r="H36" s="208">
        <v>0</v>
      </c>
      <c r="I36" s="42">
        <v>0</v>
      </c>
      <c r="J36" s="231">
        <v>-20818.210000000079</v>
      </c>
      <c r="K36" s="220"/>
      <c r="L36" s="231">
        <v>-20818.210000000079</v>
      </c>
      <c r="M36">
        <v>0</v>
      </c>
      <c r="N36" s="228"/>
      <c r="O36" s="128">
        <v>0</v>
      </c>
      <c r="P36" s="128">
        <v>0</v>
      </c>
      <c r="R36" s="42"/>
      <c r="S36" s="42"/>
    </row>
    <row r="37" spans="1:21" ht="21.95" customHeight="1" x14ac:dyDescent="0.25">
      <c r="A37" s="54"/>
      <c r="B37" s="55"/>
      <c r="C37" s="54"/>
      <c r="E37" s="22" t="s">
        <v>233</v>
      </c>
      <c r="F37" s="2">
        <v>0</v>
      </c>
      <c r="G37" s="2">
        <v>0</v>
      </c>
      <c r="H37" s="43">
        <v>0</v>
      </c>
      <c r="I37" s="42">
        <v>0</v>
      </c>
      <c r="J37" s="231">
        <v>0</v>
      </c>
      <c r="K37" s="220"/>
      <c r="L37" s="231">
        <v>720.56000000000131</v>
      </c>
      <c r="M37">
        <v>0</v>
      </c>
      <c r="N37" s="228"/>
      <c r="O37" s="128">
        <v>0</v>
      </c>
      <c r="P37" s="128">
        <v>0</v>
      </c>
      <c r="R37" s="42"/>
      <c r="S37" s="42"/>
    </row>
    <row r="38" spans="1:21" ht="21.95" customHeight="1" x14ac:dyDescent="0.25">
      <c r="A38" s="44"/>
      <c r="B38" s="44"/>
      <c r="C38" s="45"/>
      <c r="E38" s="22" t="s">
        <v>680</v>
      </c>
      <c r="F38" s="2">
        <v>0</v>
      </c>
      <c r="G38" s="2">
        <v>0</v>
      </c>
      <c r="H38" s="208">
        <v>0</v>
      </c>
      <c r="I38" s="42">
        <v>0</v>
      </c>
      <c r="J38" s="231">
        <v>0</v>
      </c>
      <c r="K38" s="220"/>
      <c r="L38" s="231">
        <v>559.89000000000033</v>
      </c>
      <c r="M38">
        <v>0</v>
      </c>
      <c r="N38" s="228"/>
      <c r="O38" s="128">
        <v>0</v>
      </c>
      <c r="P38" s="128">
        <v>0</v>
      </c>
      <c r="Q38" s="42"/>
      <c r="R38" s="42"/>
      <c r="S38" s="42"/>
      <c r="U38" s="42"/>
    </row>
    <row r="39" spans="1:21" ht="21.95" customHeight="1" x14ac:dyDescent="0.25">
      <c r="A39" s="44"/>
      <c r="B39" s="44"/>
      <c r="C39" s="44"/>
      <c r="E39" s="22" t="s">
        <v>144</v>
      </c>
      <c r="F39" s="2">
        <v>0</v>
      </c>
      <c r="G39" s="2">
        <v>0</v>
      </c>
      <c r="H39" s="43">
        <v>0</v>
      </c>
      <c r="I39" s="42">
        <v>0</v>
      </c>
      <c r="J39" s="231">
        <v>0</v>
      </c>
      <c r="K39" s="220"/>
      <c r="L39" s="231">
        <v>785.90999999999985</v>
      </c>
      <c r="M39">
        <v>0</v>
      </c>
      <c r="N39" s="228"/>
      <c r="O39" s="128">
        <v>1.29E-2</v>
      </c>
      <c r="P39" s="128">
        <v>0</v>
      </c>
      <c r="Q39" s="42"/>
      <c r="S39" s="42"/>
    </row>
    <row r="40" spans="1:21" ht="21.95" customHeight="1" x14ac:dyDescent="0.25">
      <c r="A40" s="44"/>
      <c r="B40" s="44"/>
      <c r="C40" s="45"/>
      <c r="E40" s="22" t="s">
        <v>163</v>
      </c>
      <c r="F40" s="2">
        <v>0</v>
      </c>
      <c r="G40" s="2">
        <v>0</v>
      </c>
      <c r="H40" s="208">
        <v>0</v>
      </c>
      <c r="I40" s="42">
        <v>0</v>
      </c>
      <c r="J40" s="231">
        <v>0</v>
      </c>
      <c r="K40" s="220"/>
      <c r="L40" s="231">
        <v>257.64999999999964</v>
      </c>
      <c r="M40">
        <v>0</v>
      </c>
      <c r="N40" s="228"/>
      <c r="O40" s="128">
        <v>0</v>
      </c>
      <c r="P40" s="128">
        <v>0</v>
      </c>
      <c r="Q40" s="133"/>
      <c r="T40" s="42"/>
    </row>
    <row r="41" spans="1:21" ht="21.95" customHeight="1" x14ac:dyDescent="0.25">
      <c r="A41" s="44"/>
      <c r="B41" s="45"/>
      <c r="C41" s="45"/>
      <c r="E41" s="22" t="s">
        <v>19</v>
      </c>
      <c r="F41" s="2">
        <v>0</v>
      </c>
      <c r="G41" s="2">
        <v>0</v>
      </c>
      <c r="H41" s="208">
        <v>0</v>
      </c>
      <c r="I41" s="42">
        <v>0</v>
      </c>
      <c r="J41" s="231">
        <v>0</v>
      </c>
      <c r="K41" s="220"/>
      <c r="L41" s="231">
        <v>21137.586999999941</v>
      </c>
      <c r="M41">
        <v>0</v>
      </c>
      <c r="N41" s="228"/>
      <c r="O41" s="128">
        <v>0</v>
      </c>
      <c r="P41" s="128">
        <v>0</v>
      </c>
      <c r="R41" s="42"/>
      <c r="S41" s="42"/>
      <c r="T41" s="42"/>
    </row>
    <row r="42" spans="1:21" ht="21.95" customHeight="1" x14ac:dyDescent="0.25">
      <c r="A42" s="44"/>
      <c r="B42" s="44"/>
      <c r="C42" s="45"/>
      <c r="E42" s="22" t="s">
        <v>129</v>
      </c>
      <c r="F42" s="2">
        <v>0</v>
      </c>
      <c r="G42" s="2">
        <v>0</v>
      </c>
      <c r="H42" s="208">
        <v>0</v>
      </c>
      <c r="I42" s="42">
        <v>0</v>
      </c>
      <c r="J42" s="231">
        <v>0</v>
      </c>
      <c r="K42" s="220"/>
      <c r="L42" s="231">
        <v>119.92000000000053</v>
      </c>
      <c r="M42">
        <v>0</v>
      </c>
      <c r="N42" s="228"/>
      <c r="O42" s="128">
        <v>3.6400000000000002E-2</v>
      </c>
      <c r="P42" s="128">
        <v>0</v>
      </c>
      <c r="R42" s="42"/>
      <c r="S42" s="42"/>
    </row>
    <row r="43" spans="1:21" ht="21.95" customHeight="1" x14ac:dyDescent="0.25">
      <c r="A43" s="45"/>
      <c r="B43" s="45"/>
      <c r="C43" s="45"/>
      <c r="E43" s="22" t="s">
        <v>16</v>
      </c>
      <c r="F43" s="2">
        <v>0</v>
      </c>
      <c r="G43" s="2">
        <v>0</v>
      </c>
      <c r="H43" s="208">
        <v>0</v>
      </c>
      <c r="I43" s="42">
        <v>0</v>
      </c>
      <c r="J43" s="231">
        <v>0</v>
      </c>
      <c r="K43" s="220"/>
      <c r="L43" s="231">
        <v>1407.5400000000009</v>
      </c>
      <c r="M43">
        <v>0</v>
      </c>
      <c r="N43" s="228"/>
      <c r="O43" s="128">
        <v>3.0200000000000001E-2</v>
      </c>
      <c r="P43" s="128">
        <v>0</v>
      </c>
      <c r="S43" s="42"/>
      <c r="T43" s="42"/>
    </row>
    <row r="44" spans="1:21" ht="21.95" customHeight="1" x14ac:dyDescent="0.25">
      <c r="A44" s="44"/>
      <c r="B44" s="44"/>
      <c r="C44" s="45"/>
      <c r="E44" s="22" t="s">
        <v>13</v>
      </c>
      <c r="F44" s="2">
        <v>0</v>
      </c>
      <c r="G44" s="2">
        <v>0</v>
      </c>
      <c r="H44" s="208">
        <v>0</v>
      </c>
      <c r="I44" s="42">
        <v>0</v>
      </c>
      <c r="J44" s="231">
        <v>0</v>
      </c>
      <c r="K44" s="220"/>
      <c r="L44" s="231">
        <v>3178.8000000000466</v>
      </c>
      <c r="M44">
        <v>0</v>
      </c>
      <c r="N44" s="228"/>
      <c r="O44" s="128">
        <v>2.07E-2</v>
      </c>
      <c r="P44" s="128">
        <v>0</v>
      </c>
      <c r="Q44" s="133"/>
      <c r="R44" s="42"/>
      <c r="S44" s="42"/>
      <c r="T44" s="42"/>
    </row>
    <row r="45" spans="1:21" ht="21.95" customHeight="1" x14ac:dyDescent="0.25">
      <c r="A45" s="44"/>
      <c r="B45" s="44"/>
      <c r="C45" s="45"/>
      <c r="E45" s="22" t="s">
        <v>24</v>
      </c>
      <c r="F45" s="2">
        <v>0</v>
      </c>
      <c r="G45" s="2">
        <v>0</v>
      </c>
      <c r="H45" s="208">
        <v>0</v>
      </c>
      <c r="I45" s="42">
        <v>0</v>
      </c>
      <c r="J45" s="231">
        <v>0</v>
      </c>
      <c r="K45" s="220"/>
      <c r="L45" s="231">
        <v>128.08999999999833</v>
      </c>
      <c r="M45">
        <v>0</v>
      </c>
      <c r="N45" s="228"/>
      <c r="O45" s="128">
        <v>2.18E-2</v>
      </c>
      <c r="P45" s="128">
        <v>0</v>
      </c>
      <c r="Q45" s="133"/>
      <c r="R45" s="42"/>
      <c r="S45" s="42"/>
      <c r="T45" s="42"/>
    </row>
    <row r="46" spans="1:21" ht="21.95" customHeight="1" x14ac:dyDescent="0.25">
      <c r="A46" s="44"/>
      <c r="B46" s="44"/>
      <c r="C46" s="45"/>
      <c r="E46" s="22" t="s">
        <v>204</v>
      </c>
      <c r="F46" s="2">
        <v>0</v>
      </c>
      <c r="G46" s="2">
        <v>0</v>
      </c>
      <c r="H46" s="208">
        <v>0</v>
      </c>
      <c r="I46" s="42">
        <v>0</v>
      </c>
      <c r="J46" s="231">
        <v>0</v>
      </c>
      <c r="K46" s="220"/>
      <c r="L46" s="231">
        <v>427.92000000000007</v>
      </c>
      <c r="M46">
        <v>0</v>
      </c>
      <c r="N46" s="228"/>
      <c r="O46" s="128">
        <v>0</v>
      </c>
      <c r="P46" s="128">
        <v>0</v>
      </c>
      <c r="Q46" s="295"/>
      <c r="R46" s="42"/>
      <c r="S46" s="42"/>
      <c r="U46" s="42"/>
    </row>
    <row r="47" spans="1:21" ht="21.95" customHeight="1" x14ac:dyDescent="0.25">
      <c r="A47" s="44"/>
      <c r="B47" s="44"/>
      <c r="C47" s="45"/>
      <c r="E47" s="22" t="s">
        <v>132</v>
      </c>
      <c r="F47" s="2">
        <v>0</v>
      </c>
      <c r="G47" s="2">
        <v>0</v>
      </c>
      <c r="H47" s="208">
        <v>0</v>
      </c>
      <c r="I47" s="42">
        <v>0</v>
      </c>
      <c r="J47" s="231">
        <v>0</v>
      </c>
      <c r="K47" s="220"/>
      <c r="L47" s="231">
        <v>160.82999999999993</v>
      </c>
      <c r="M47">
        <v>0</v>
      </c>
      <c r="N47" s="228"/>
      <c r="O47" s="128">
        <v>0</v>
      </c>
      <c r="P47" s="128">
        <v>0</v>
      </c>
      <c r="Q47" s="133"/>
      <c r="R47" s="42"/>
      <c r="S47" s="42"/>
      <c r="T47" s="42"/>
    </row>
    <row r="48" spans="1:21" ht="21.95" customHeight="1" x14ac:dyDescent="0.25">
      <c r="A48" s="45"/>
      <c r="B48" s="45"/>
      <c r="C48" s="45"/>
      <c r="E48" s="22" t="s">
        <v>127</v>
      </c>
      <c r="F48" s="2">
        <v>0</v>
      </c>
      <c r="G48" s="2">
        <v>0</v>
      </c>
      <c r="H48" s="208">
        <v>0</v>
      </c>
      <c r="I48" s="42">
        <v>0</v>
      </c>
      <c r="J48" s="231">
        <v>0</v>
      </c>
      <c r="K48" s="220"/>
      <c r="L48" s="231">
        <v>1368.9000000000015</v>
      </c>
      <c r="M48">
        <v>0</v>
      </c>
      <c r="N48" s="228"/>
      <c r="O48" s="128">
        <v>1.14E-2</v>
      </c>
      <c r="P48" s="128">
        <v>0</v>
      </c>
      <c r="Q48" s="133"/>
      <c r="R48" s="42"/>
      <c r="S48" s="42"/>
      <c r="T48" s="42"/>
    </row>
    <row r="49" spans="1:22" ht="21.95" customHeight="1" x14ac:dyDescent="0.25">
      <c r="A49" s="44"/>
      <c r="B49" s="44"/>
      <c r="C49" s="45"/>
      <c r="E49" s="22" t="s">
        <v>8</v>
      </c>
      <c r="F49" s="2">
        <v>0</v>
      </c>
      <c r="G49" s="2">
        <v>0</v>
      </c>
      <c r="H49" s="208">
        <v>0</v>
      </c>
      <c r="I49" s="42">
        <v>0</v>
      </c>
      <c r="J49" s="231">
        <v>0</v>
      </c>
      <c r="K49" s="220"/>
      <c r="L49" s="231">
        <v>121.94999999999982</v>
      </c>
      <c r="M49">
        <v>0</v>
      </c>
      <c r="N49" s="228"/>
      <c r="O49" s="128">
        <v>1.67E-2</v>
      </c>
      <c r="P49" s="128">
        <v>0</v>
      </c>
      <c r="R49" s="42"/>
      <c r="S49" s="42"/>
    </row>
    <row r="50" spans="1:22" ht="21.95" customHeight="1" x14ac:dyDescent="0.25">
      <c r="A50" s="45"/>
      <c r="B50" s="45"/>
      <c r="C50" s="45"/>
      <c r="E50" s="22" t="s">
        <v>10</v>
      </c>
      <c r="F50" s="2">
        <v>0</v>
      </c>
      <c r="G50" s="2">
        <v>0</v>
      </c>
      <c r="H50" s="43">
        <v>0</v>
      </c>
      <c r="I50" s="42">
        <v>0</v>
      </c>
      <c r="J50" s="231">
        <v>0</v>
      </c>
      <c r="K50" s="220"/>
      <c r="L50" s="231">
        <v>1128.3800000000047</v>
      </c>
      <c r="M50">
        <v>0</v>
      </c>
      <c r="N50" s="228"/>
      <c r="O50" s="128">
        <v>1.2500000000000001E-2</v>
      </c>
      <c r="P50" s="128">
        <v>0</v>
      </c>
      <c r="Q50" s="42"/>
      <c r="R50" s="42"/>
      <c r="S50" s="42"/>
      <c r="T50" s="42"/>
      <c r="V50" s="42"/>
    </row>
    <row r="51" spans="1:22" ht="21.95" customHeight="1" x14ac:dyDescent="0.25">
      <c r="A51" s="44"/>
      <c r="B51" s="44"/>
      <c r="C51" s="45"/>
      <c r="E51" s="22" t="s">
        <v>162</v>
      </c>
      <c r="F51" s="2">
        <v>0</v>
      </c>
      <c r="G51" s="2">
        <v>0</v>
      </c>
      <c r="H51" s="208">
        <v>0</v>
      </c>
      <c r="I51" s="42">
        <v>0</v>
      </c>
      <c r="J51" s="231">
        <v>0</v>
      </c>
      <c r="K51" s="220"/>
      <c r="L51" s="231">
        <v>4376.9599999999991</v>
      </c>
      <c r="M51">
        <v>0</v>
      </c>
      <c r="N51" s="228"/>
      <c r="O51" s="128">
        <v>4.0899999999999999E-2</v>
      </c>
      <c r="P51" s="128">
        <v>0</v>
      </c>
      <c r="Q51" s="133"/>
      <c r="S51" s="42"/>
      <c r="T51" s="42"/>
    </row>
    <row r="52" spans="1:22" ht="21.95" customHeight="1" x14ac:dyDescent="0.25">
      <c r="A52" s="44"/>
      <c r="B52" s="44"/>
      <c r="C52" s="45"/>
      <c r="E52" s="22" t="s">
        <v>15</v>
      </c>
      <c r="F52" s="2">
        <v>0</v>
      </c>
      <c r="G52" s="2">
        <v>0</v>
      </c>
      <c r="H52" s="43">
        <v>0</v>
      </c>
      <c r="I52" s="42">
        <v>0</v>
      </c>
      <c r="J52" s="231">
        <v>0</v>
      </c>
      <c r="K52" s="220"/>
      <c r="L52" s="42">
        <v>937.36999999999534</v>
      </c>
      <c r="M52">
        <v>0</v>
      </c>
      <c r="N52" s="228"/>
      <c r="O52" s="128">
        <v>0</v>
      </c>
      <c r="P52" s="128">
        <v>0</v>
      </c>
      <c r="Q52" s="133"/>
      <c r="R52" s="42"/>
      <c r="S52" s="42"/>
      <c r="U52" s="42"/>
    </row>
    <row r="53" spans="1:22" ht="21.95" customHeight="1" x14ac:dyDescent="0.25">
      <c r="A53" s="44"/>
      <c r="B53" s="44"/>
      <c r="C53" s="45"/>
      <c r="E53" s="22" t="s">
        <v>26</v>
      </c>
      <c r="F53" s="2">
        <v>0</v>
      </c>
      <c r="G53" s="2">
        <v>0</v>
      </c>
      <c r="H53" s="208">
        <v>0</v>
      </c>
      <c r="I53" s="42">
        <v>0</v>
      </c>
      <c r="J53" s="231">
        <v>0</v>
      </c>
      <c r="K53" s="220"/>
      <c r="L53" s="231">
        <v>523.61999999999898</v>
      </c>
      <c r="M53">
        <v>0</v>
      </c>
      <c r="N53" s="228"/>
      <c r="O53" s="128">
        <v>1.67E-2</v>
      </c>
      <c r="P53" s="128">
        <v>0</v>
      </c>
      <c r="Q53" s="133"/>
      <c r="S53" s="42"/>
      <c r="T53" s="42"/>
    </row>
    <row r="54" spans="1:22" ht="21.95" customHeight="1" x14ac:dyDescent="0.25">
      <c r="A54" s="44"/>
      <c r="B54" s="44"/>
      <c r="C54" s="45"/>
      <c r="E54" s="22" t="s">
        <v>27</v>
      </c>
      <c r="F54" s="2">
        <v>0</v>
      </c>
      <c r="G54" s="2">
        <v>0</v>
      </c>
      <c r="H54" s="43">
        <v>0</v>
      </c>
      <c r="I54" s="42">
        <v>0</v>
      </c>
      <c r="J54" s="231">
        <v>0</v>
      </c>
      <c r="K54" s="220"/>
      <c r="L54" s="231">
        <v>-168.6200000000008</v>
      </c>
      <c r="M54">
        <v>0</v>
      </c>
      <c r="N54" s="228"/>
      <c r="O54" s="128">
        <v>2.18E-2</v>
      </c>
      <c r="P54" s="128">
        <v>0</v>
      </c>
      <c r="Q54" s="42"/>
      <c r="S54" s="42"/>
    </row>
    <row r="55" spans="1:22" ht="21.95" customHeight="1" x14ac:dyDescent="0.25">
      <c r="A55" s="45"/>
      <c r="B55" s="44"/>
      <c r="C55" s="45"/>
      <c r="E55" s="22" t="s">
        <v>18</v>
      </c>
      <c r="F55" s="2">
        <v>0</v>
      </c>
      <c r="G55" s="2">
        <v>0</v>
      </c>
      <c r="H55" s="43">
        <v>0</v>
      </c>
      <c r="I55" s="42">
        <v>0</v>
      </c>
      <c r="J55" s="231">
        <v>0</v>
      </c>
      <c r="K55" s="220"/>
      <c r="L55" s="42">
        <v>780.73999999999796</v>
      </c>
      <c r="M55">
        <v>0</v>
      </c>
      <c r="N55" s="228"/>
      <c r="O55" s="128">
        <v>1.8599999999999998E-2</v>
      </c>
      <c r="P55" s="128">
        <v>0</v>
      </c>
      <c r="Q55" s="295"/>
      <c r="R55" s="42"/>
      <c r="S55" s="42"/>
      <c r="T55" s="42"/>
    </row>
    <row r="56" spans="1:22" ht="21.95" customHeight="1" x14ac:dyDescent="0.25">
      <c r="A56" s="45"/>
      <c r="B56" s="45"/>
      <c r="C56" s="45"/>
      <c r="E56" s="22" t="s">
        <v>11</v>
      </c>
      <c r="F56" s="2">
        <v>0</v>
      </c>
      <c r="G56" s="2">
        <v>0</v>
      </c>
      <c r="H56" s="208">
        <v>0</v>
      </c>
      <c r="I56" s="42">
        <v>0</v>
      </c>
      <c r="J56" s="231">
        <v>0</v>
      </c>
      <c r="K56" s="220"/>
      <c r="L56" s="231">
        <v>1461.5600000000013</v>
      </c>
      <c r="M56">
        <v>0</v>
      </c>
      <c r="N56" s="228"/>
      <c r="O56" s="128">
        <v>0</v>
      </c>
      <c r="P56" s="128">
        <v>0</v>
      </c>
      <c r="R56" s="42"/>
      <c r="S56" s="42"/>
      <c r="T56" s="42"/>
    </row>
    <row r="57" spans="1:22" ht="21.95" customHeight="1" x14ac:dyDescent="0.25">
      <c r="A57" s="44"/>
      <c r="B57" s="44"/>
      <c r="C57" s="45"/>
      <c r="E57" s="22" t="s">
        <v>30</v>
      </c>
      <c r="F57" s="2">
        <v>0</v>
      </c>
      <c r="G57" s="2">
        <v>0</v>
      </c>
      <c r="H57" s="208">
        <v>0</v>
      </c>
      <c r="I57" s="42">
        <v>0</v>
      </c>
      <c r="J57" s="231">
        <v>0</v>
      </c>
      <c r="K57" s="220"/>
      <c r="L57" s="231">
        <v>1056.739999999998</v>
      </c>
      <c r="M57">
        <v>0</v>
      </c>
      <c r="N57" s="228"/>
      <c r="O57" s="128">
        <v>2.1999999999999999E-2</v>
      </c>
      <c r="P57" s="128">
        <v>0</v>
      </c>
      <c r="S57" s="42"/>
    </row>
    <row r="58" spans="1:22" ht="21.95" customHeight="1" x14ac:dyDescent="0.25">
      <c r="A58" s="139"/>
      <c r="B58" s="44"/>
      <c r="C58" s="45"/>
      <c r="E58" s="22" t="s">
        <v>17</v>
      </c>
      <c r="F58" s="2">
        <v>0</v>
      </c>
      <c r="G58" s="2">
        <v>0</v>
      </c>
      <c r="H58" s="208">
        <v>0</v>
      </c>
      <c r="I58" s="42">
        <v>0</v>
      </c>
      <c r="J58" s="231">
        <v>0</v>
      </c>
      <c r="K58" s="220"/>
      <c r="L58" s="231">
        <v>1198.4699999999971</v>
      </c>
      <c r="M58">
        <v>0</v>
      </c>
      <c r="N58" s="228"/>
      <c r="O58" s="128">
        <v>1.7600000000000001E-2</v>
      </c>
      <c r="P58" s="128">
        <v>0</v>
      </c>
      <c r="Q58" s="133"/>
      <c r="R58" s="42"/>
      <c r="S58" s="42"/>
      <c r="T58" s="42"/>
    </row>
    <row r="59" spans="1:22" ht="21.95" customHeight="1" x14ac:dyDescent="0.25">
      <c r="A59" s="44"/>
      <c r="B59" s="44"/>
      <c r="C59" s="45"/>
      <c r="E59" s="22" t="s">
        <v>41</v>
      </c>
      <c r="F59" s="2">
        <v>0</v>
      </c>
      <c r="G59" s="2">
        <v>0</v>
      </c>
      <c r="H59" s="208">
        <v>0</v>
      </c>
      <c r="I59" s="42">
        <v>0</v>
      </c>
      <c r="J59" s="231">
        <v>0</v>
      </c>
      <c r="K59" s="220"/>
      <c r="L59" s="231">
        <v>257.30999999999949</v>
      </c>
      <c r="M59">
        <v>0</v>
      </c>
      <c r="N59" s="228"/>
      <c r="O59" s="128">
        <v>1.38E-2</v>
      </c>
      <c r="P59" s="128">
        <v>0</v>
      </c>
      <c r="Q59" s="295"/>
      <c r="R59" s="42"/>
      <c r="S59" s="42"/>
    </row>
    <row r="60" spans="1:22" ht="21.95" customHeight="1" x14ac:dyDescent="0.25">
      <c r="A60" s="139"/>
      <c r="B60" s="44"/>
      <c r="C60" s="45"/>
      <c r="E60" s="22" t="s">
        <v>9</v>
      </c>
      <c r="F60" s="2">
        <v>0</v>
      </c>
      <c r="G60" s="2">
        <v>0</v>
      </c>
      <c r="H60" s="208">
        <v>0</v>
      </c>
      <c r="I60" s="42">
        <v>0</v>
      </c>
      <c r="J60" s="231">
        <v>-8332.1133333333346</v>
      </c>
      <c r="K60" s="220"/>
      <c r="L60" s="231">
        <v>-7897.1833333333343</v>
      </c>
      <c r="M60">
        <v>0</v>
      </c>
      <c r="N60" s="228"/>
      <c r="O60" s="128">
        <v>0.04</v>
      </c>
      <c r="P60" s="128">
        <v>0</v>
      </c>
      <c r="Q60" s="133"/>
      <c r="R60" s="42"/>
      <c r="S60" s="42"/>
      <c r="T60" s="42"/>
    </row>
    <row r="61" spans="1:22" ht="21.95" customHeight="1" x14ac:dyDescent="0.25">
      <c r="A61" s="44"/>
      <c r="B61" s="44"/>
      <c r="C61" s="45"/>
      <c r="E61" s="22" t="s">
        <v>31</v>
      </c>
      <c r="F61" s="2">
        <v>0</v>
      </c>
      <c r="G61" s="2">
        <v>0</v>
      </c>
      <c r="H61" s="43">
        <v>0</v>
      </c>
      <c r="I61" s="42">
        <v>0</v>
      </c>
      <c r="J61" s="231">
        <v>0</v>
      </c>
      <c r="K61" s="220"/>
      <c r="L61" s="231">
        <v>33.940000000000055</v>
      </c>
      <c r="M61">
        <v>0</v>
      </c>
      <c r="N61" s="228"/>
      <c r="O61" s="128">
        <v>7.4000000000000003E-3</v>
      </c>
      <c r="P61" s="128">
        <v>0</v>
      </c>
      <c r="Q61" s="133"/>
      <c r="S61" s="42"/>
      <c r="U61" s="42"/>
    </row>
    <row r="62" spans="1:22" ht="21.95" customHeight="1" x14ac:dyDescent="0.25">
      <c r="A62" s="44"/>
      <c r="B62" s="45"/>
      <c r="C62" s="45"/>
      <c r="E62" s="22" t="s">
        <v>34</v>
      </c>
      <c r="F62" s="2">
        <v>0</v>
      </c>
      <c r="G62" s="2">
        <v>0</v>
      </c>
      <c r="H62" s="43">
        <v>0</v>
      </c>
      <c r="I62" s="42">
        <v>0</v>
      </c>
      <c r="J62" s="231">
        <v>0</v>
      </c>
      <c r="K62" s="220"/>
      <c r="L62" s="42">
        <v>36.819999999999709</v>
      </c>
      <c r="M62">
        <v>0</v>
      </c>
      <c r="N62" s="228"/>
      <c r="O62" s="128">
        <v>4.2999999999999997E-2</v>
      </c>
      <c r="P62" s="128">
        <v>0</v>
      </c>
      <c r="S62" s="42"/>
    </row>
    <row r="63" spans="1:22" ht="21.95" customHeight="1" x14ac:dyDescent="0.25">
      <c r="A63" s="44"/>
      <c r="B63" s="44"/>
      <c r="C63" s="44"/>
      <c r="E63" s="22" t="s">
        <v>0</v>
      </c>
      <c r="F63" s="2">
        <v>0</v>
      </c>
      <c r="G63" s="2">
        <v>0</v>
      </c>
      <c r="H63" s="208">
        <v>0</v>
      </c>
      <c r="I63" s="42">
        <v>0</v>
      </c>
      <c r="J63" s="231">
        <v>0</v>
      </c>
      <c r="K63" s="220"/>
      <c r="L63" s="231">
        <v>465.57999999999993</v>
      </c>
      <c r="M63">
        <v>0</v>
      </c>
      <c r="N63" s="228"/>
      <c r="O63" s="128">
        <v>3.8999999999999998E-3</v>
      </c>
      <c r="P63" s="128">
        <v>0</v>
      </c>
      <c r="S63" s="42"/>
    </row>
    <row r="64" spans="1:22" ht="21.95" customHeight="1" x14ac:dyDescent="0.25">
      <c r="A64" s="45"/>
      <c r="B64" s="45"/>
      <c r="C64" s="45"/>
      <c r="E64" s="22" t="s">
        <v>23</v>
      </c>
      <c r="F64" s="2">
        <v>0</v>
      </c>
      <c r="G64" s="2">
        <v>0</v>
      </c>
      <c r="H64" s="208">
        <v>0</v>
      </c>
      <c r="I64" s="287">
        <v>0</v>
      </c>
      <c r="J64" s="231">
        <v>0</v>
      </c>
      <c r="K64" s="220"/>
      <c r="L64" s="231">
        <v>529.88000000000284</v>
      </c>
      <c r="M64">
        <v>0</v>
      </c>
      <c r="N64" s="228"/>
      <c r="O64" s="128">
        <v>2.3E-2</v>
      </c>
      <c r="P64" s="128">
        <v>0</v>
      </c>
      <c r="Q64" s="295"/>
      <c r="R64" s="42"/>
      <c r="S64" s="42"/>
      <c r="T64" s="42"/>
      <c r="V64" s="42"/>
    </row>
    <row r="65" spans="1:20" ht="21.95" customHeight="1" x14ac:dyDescent="0.25">
      <c r="A65" s="44"/>
      <c r="B65" s="44"/>
      <c r="C65" s="45"/>
      <c r="E65" s="22" t="s">
        <v>32</v>
      </c>
      <c r="F65" s="2">
        <v>0</v>
      </c>
      <c r="G65" s="2">
        <v>0</v>
      </c>
      <c r="H65" s="208">
        <v>0</v>
      </c>
      <c r="I65" s="42">
        <v>0</v>
      </c>
      <c r="J65" s="231">
        <v>0</v>
      </c>
      <c r="K65" s="220"/>
      <c r="L65" s="231">
        <v>114.84999999999991</v>
      </c>
      <c r="M65">
        <v>0</v>
      </c>
      <c r="N65" s="228"/>
      <c r="O65" s="128">
        <v>2.35E-2</v>
      </c>
      <c r="P65" s="128">
        <v>0</v>
      </c>
      <c r="R65" s="42"/>
      <c r="S65" s="42"/>
      <c r="T65" s="42"/>
    </row>
    <row r="66" spans="1:20" ht="21.95" customHeight="1" x14ac:dyDescent="0.25">
      <c r="A66" s="44"/>
      <c r="B66" s="44"/>
      <c r="C66" s="45"/>
      <c r="E66" s="22" t="s">
        <v>29</v>
      </c>
      <c r="F66" s="2">
        <v>0</v>
      </c>
      <c r="G66" s="2">
        <v>0</v>
      </c>
      <c r="H66" s="208">
        <v>0</v>
      </c>
      <c r="I66" s="42">
        <v>0</v>
      </c>
      <c r="J66" s="231">
        <v>0</v>
      </c>
      <c r="K66" s="220"/>
      <c r="L66" s="231">
        <v>176.70000000000073</v>
      </c>
      <c r="M66">
        <v>0</v>
      </c>
      <c r="N66" s="228"/>
      <c r="O66" s="128">
        <v>1.52E-2</v>
      </c>
      <c r="P66" s="128">
        <v>0</v>
      </c>
    </row>
    <row r="67" spans="1:20" ht="21.95" customHeight="1" x14ac:dyDescent="0.25">
      <c r="A67" s="44"/>
      <c r="B67" s="44"/>
      <c r="C67" s="45"/>
      <c r="E67" s="22"/>
      <c r="F67" s="2"/>
      <c r="G67" s="2"/>
      <c r="H67" s="208"/>
      <c r="J67" s="231"/>
      <c r="K67" s="220"/>
      <c r="L67" s="231"/>
      <c r="N67" s="228"/>
      <c r="O67" s="128"/>
      <c r="P67" s="128"/>
      <c r="Q67" s="133"/>
      <c r="R67" s="42"/>
      <c r="S67" s="42"/>
      <c r="T67" s="42"/>
    </row>
    <row r="68" spans="1:20" ht="21.95" customHeight="1" x14ac:dyDescent="0.25">
      <c r="A68" s="44"/>
      <c r="B68" s="44"/>
      <c r="C68" s="45"/>
      <c r="E68" s="22"/>
      <c r="F68" s="2"/>
      <c r="G68" s="2"/>
      <c r="H68" s="208"/>
      <c r="J68" s="231"/>
      <c r="K68" s="220"/>
      <c r="L68" s="231"/>
      <c r="N68" s="228"/>
      <c r="O68" s="128"/>
      <c r="P68" s="128"/>
      <c r="R68" s="42"/>
    </row>
    <row r="69" spans="1:20" ht="21.95" customHeight="1" x14ac:dyDescent="0.25">
      <c r="A69" s="44"/>
      <c r="B69" s="45"/>
      <c r="C69" s="45"/>
      <c r="F69" s="2"/>
      <c r="G69" s="2"/>
    </row>
    <row r="70" spans="1:20" ht="21.95" customHeight="1" x14ac:dyDescent="0.25">
      <c r="A70" s="44"/>
      <c r="B70" s="44"/>
      <c r="C70" s="44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E2:P97">
    <sortCondition descending="1" ref="I1"/>
  </sortState>
  <dataConsolidate/>
  <conditionalFormatting sqref="O67:O1048576 O1">
    <cfRule type="expression" dxfId="1573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572" priority="192">
      <formula>$H2=0</formula>
    </cfRule>
  </conditionalFormatting>
  <conditionalFormatting sqref="J2:K4 J67:K200 J6:K6 J21:K58 J12:K19">
    <cfRule type="expression" dxfId="1571" priority="193">
      <formula>$J2=0</formula>
    </cfRule>
  </conditionalFormatting>
  <conditionalFormatting sqref="L67:L1048576 L1:L58">
    <cfRule type="expression" dxfId="1570" priority="191">
      <formula>$L2=0</formula>
    </cfRule>
  </conditionalFormatting>
  <conditionalFormatting sqref="M1">
    <cfRule type="expression" dxfId="1569" priority="187">
      <formula>$L2=0</formula>
    </cfRule>
  </conditionalFormatting>
  <conditionalFormatting sqref="J2:K4 J6:K6 J21:K58 J12:K19">
    <cfRule type="expression" dxfId="1568" priority="235">
      <formula>$J2&gt;0</formula>
    </cfRule>
  </conditionalFormatting>
  <conditionalFormatting sqref="L2:L58">
    <cfRule type="expression" dxfId="1567" priority="189">
      <formula>$L2&lt;0</formula>
    </cfRule>
    <cfRule type="expression" dxfId="1566" priority="190">
      <formula>$L2&gt;0</formula>
    </cfRule>
  </conditionalFormatting>
  <conditionalFormatting sqref="J2:K4 J67:K458 J6:K6 J21:K58 J12:K19">
    <cfRule type="expression" dxfId="1565" priority="234">
      <formula>$J2&lt;0</formula>
    </cfRule>
  </conditionalFormatting>
  <conditionalFormatting sqref="P67:P1048576 P1">
    <cfRule type="expression" dxfId="1564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563" priority="163">
      <formula>$H59=0</formula>
    </cfRule>
  </conditionalFormatting>
  <conditionalFormatting sqref="J59:K59">
    <cfRule type="expression" dxfId="1562" priority="164">
      <formula>$J59=0</formula>
    </cfRule>
  </conditionalFormatting>
  <conditionalFormatting sqref="L59">
    <cfRule type="expression" dxfId="1561" priority="162">
      <formula>$L60=0</formula>
    </cfRule>
  </conditionalFormatting>
  <conditionalFormatting sqref="J59:K59">
    <cfRule type="expression" dxfId="1560" priority="166">
      <formula>$J59&gt;0</formula>
    </cfRule>
  </conditionalFormatting>
  <conditionalFormatting sqref="L59">
    <cfRule type="expression" dxfId="1559" priority="160">
      <formula>$L59&lt;0</formula>
    </cfRule>
    <cfRule type="expression" dxfId="1558" priority="161">
      <formula>$L59&gt;0</formula>
    </cfRule>
  </conditionalFormatting>
  <conditionalFormatting sqref="J59:K59">
    <cfRule type="expression" dxfId="1557" priority="165">
      <formula>$J59&lt;0</formula>
    </cfRule>
  </conditionalFormatting>
  <conditionalFormatting sqref="E5 H5:I5">
    <cfRule type="expression" dxfId="1556" priority="141">
      <formula>$H5=0</formula>
    </cfRule>
  </conditionalFormatting>
  <conditionalFormatting sqref="J5:K5">
    <cfRule type="expression" dxfId="1555" priority="142">
      <formula>$J5=0</formula>
    </cfRule>
  </conditionalFormatting>
  <conditionalFormatting sqref="J5:K5">
    <cfRule type="expression" dxfId="1554" priority="144">
      <formula>$J5&gt;0</formula>
    </cfRule>
  </conditionalFormatting>
  <conditionalFormatting sqref="J5:K5">
    <cfRule type="expression" dxfId="1553" priority="143">
      <formula>$J5&lt;0</formula>
    </cfRule>
  </conditionalFormatting>
  <conditionalFormatting sqref="E7 H7:I7">
    <cfRule type="expression" dxfId="1552" priority="130">
      <formula>$H7=0</formula>
    </cfRule>
  </conditionalFormatting>
  <conditionalFormatting sqref="J7:K7">
    <cfRule type="expression" dxfId="1551" priority="131">
      <formula>$J7=0</formula>
    </cfRule>
  </conditionalFormatting>
  <conditionalFormatting sqref="J7:K7">
    <cfRule type="expression" dxfId="1550" priority="133">
      <formula>$J7&gt;0</formula>
    </cfRule>
  </conditionalFormatting>
  <conditionalFormatting sqref="J7:K7">
    <cfRule type="expression" dxfId="1549" priority="132">
      <formula>$J7&lt;0</formula>
    </cfRule>
  </conditionalFormatting>
  <conditionalFormatting sqref="E60 H60:I60">
    <cfRule type="expression" dxfId="1548" priority="119">
      <formula>$H60=0</formula>
    </cfRule>
  </conditionalFormatting>
  <conditionalFormatting sqref="J60:K60">
    <cfRule type="expression" dxfId="1547" priority="120">
      <formula>$J60=0</formula>
    </cfRule>
  </conditionalFormatting>
  <conditionalFormatting sqref="L60">
    <cfRule type="expression" dxfId="1546" priority="118">
      <formula>$L61=0</formula>
    </cfRule>
  </conditionalFormatting>
  <conditionalFormatting sqref="J60:K60">
    <cfRule type="expression" dxfId="1545" priority="122">
      <formula>$J60&gt;0</formula>
    </cfRule>
  </conditionalFormatting>
  <conditionalFormatting sqref="L60">
    <cfRule type="expression" dxfId="1544" priority="116">
      <formula>$L60&lt;0</formula>
    </cfRule>
    <cfRule type="expression" dxfId="1543" priority="117">
      <formula>$L60&gt;0</formula>
    </cfRule>
  </conditionalFormatting>
  <conditionalFormatting sqref="J60:K60">
    <cfRule type="expression" dxfId="1542" priority="121">
      <formula>$J60&lt;0</formula>
    </cfRule>
  </conditionalFormatting>
  <conditionalFormatting sqref="E62 H62:I62">
    <cfRule type="expression" dxfId="1541" priority="108">
      <formula>$H62=0</formula>
    </cfRule>
  </conditionalFormatting>
  <conditionalFormatting sqref="J62:K62">
    <cfRule type="expression" dxfId="1540" priority="109">
      <formula>$J62=0</formula>
    </cfRule>
  </conditionalFormatting>
  <conditionalFormatting sqref="L62">
    <cfRule type="expression" dxfId="1539" priority="107">
      <formula>$L63=0</formula>
    </cfRule>
  </conditionalFormatting>
  <conditionalFormatting sqref="J62:K62">
    <cfRule type="expression" dxfId="1538" priority="111">
      <formula>$J62&gt;0</formula>
    </cfRule>
  </conditionalFormatting>
  <conditionalFormatting sqref="L62">
    <cfRule type="expression" dxfId="1537" priority="105">
      <formula>$L62&lt;0</formula>
    </cfRule>
    <cfRule type="expression" dxfId="1536" priority="106">
      <formula>$L62&gt;0</formula>
    </cfRule>
  </conditionalFormatting>
  <conditionalFormatting sqref="J62:K62">
    <cfRule type="expression" dxfId="1535" priority="110">
      <formula>$J62&lt;0</formula>
    </cfRule>
  </conditionalFormatting>
  <conditionalFormatting sqref="E61 H61:I61">
    <cfRule type="expression" dxfId="1534" priority="97">
      <formula>$H61=0</formula>
    </cfRule>
  </conditionalFormatting>
  <conditionalFormatting sqref="J61:K61">
    <cfRule type="expression" dxfId="1533" priority="98">
      <formula>$J61=0</formula>
    </cfRule>
  </conditionalFormatting>
  <conditionalFormatting sqref="L61">
    <cfRule type="expression" dxfId="1532" priority="96">
      <formula>$L62=0</formula>
    </cfRule>
  </conditionalFormatting>
  <conditionalFormatting sqref="J61:K61">
    <cfRule type="expression" dxfId="1531" priority="100">
      <formula>$J61&gt;0</formula>
    </cfRule>
  </conditionalFormatting>
  <conditionalFormatting sqref="L61">
    <cfRule type="expression" dxfId="1530" priority="94">
      <formula>$L61&lt;0</formula>
    </cfRule>
    <cfRule type="expression" dxfId="1529" priority="95">
      <formula>$L61&gt;0</formula>
    </cfRule>
  </conditionalFormatting>
  <conditionalFormatting sqref="J61:K61">
    <cfRule type="expression" dxfId="1528" priority="99">
      <formula>$J61&lt;0</formula>
    </cfRule>
  </conditionalFormatting>
  <conditionalFormatting sqref="E8 H8:I8">
    <cfRule type="expression" dxfId="1527" priority="82">
      <formula>$H8=0</formula>
    </cfRule>
  </conditionalFormatting>
  <conditionalFormatting sqref="J8:K8">
    <cfRule type="expression" dxfId="1526" priority="83">
      <formula>$J8=0</formula>
    </cfRule>
  </conditionalFormatting>
  <conditionalFormatting sqref="J8:K8">
    <cfRule type="expression" dxfId="1525" priority="85">
      <formula>$J8&gt;0</formula>
    </cfRule>
  </conditionalFormatting>
  <conditionalFormatting sqref="J8:K8">
    <cfRule type="expression" dxfId="1524" priority="84">
      <formula>$J8&lt;0</formula>
    </cfRule>
  </conditionalFormatting>
  <conditionalFormatting sqref="E63 H63:I63">
    <cfRule type="expression" dxfId="1523" priority="72">
      <formula>$H63=0</formula>
    </cfRule>
  </conditionalFormatting>
  <conditionalFormatting sqref="J63:K63">
    <cfRule type="expression" dxfId="1522" priority="73">
      <formula>$J63=0</formula>
    </cfRule>
  </conditionalFormatting>
  <conditionalFormatting sqref="L63">
    <cfRule type="expression" dxfId="1521" priority="71">
      <formula>$L64=0</formula>
    </cfRule>
  </conditionalFormatting>
  <conditionalFormatting sqref="J63:K63">
    <cfRule type="expression" dxfId="1520" priority="75">
      <formula>$J63&gt;0</formula>
    </cfRule>
  </conditionalFormatting>
  <conditionalFormatting sqref="L63">
    <cfRule type="expression" dxfId="1519" priority="69">
      <formula>$L63&lt;0</formula>
    </cfRule>
    <cfRule type="expression" dxfId="1518" priority="70">
      <formula>$L63&gt;0</formula>
    </cfRule>
  </conditionalFormatting>
  <conditionalFormatting sqref="J63:K63">
    <cfRule type="expression" dxfId="1517" priority="74">
      <formula>$J63&lt;0</formula>
    </cfRule>
  </conditionalFormatting>
  <conditionalFormatting sqref="E20 H20:I20">
    <cfRule type="expression" dxfId="1516" priority="62">
      <formula>$H20=0</formula>
    </cfRule>
  </conditionalFormatting>
  <conditionalFormatting sqref="J20:K20">
    <cfRule type="expression" dxfId="1515" priority="63">
      <formula>$J20=0</formula>
    </cfRule>
  </conditionalFormatting>
  <conditionalFormatting sqref="J20:K20">
    <cfRule type="expression" dxfId="1514" priority="65">
      <formula>$J20&gt;0</formula>
    </cfRule>
  </conditionalFormatting>
  <conditionalFormatting sqref="J20:K20">
    <cfRule type="expression" dxfId="1513" priority="64">
      <formula>$J20&lt;0</formula>
    </cfRule>
  </conditionalFormatting>
  <conditionalFormatting sqref="E64 H64:I64">
    <cfRule type="expression" dxfId="1512" priority="53">
      <formula>$H64=0</formula>
    </cfRule>
  </conditionalFormatting>
  <conditionalFormatting sqref="J64:K64">
    <cfRule type="expression" dxfId="1511" priority="54">
      <formula>$J64=0</formula>
    </cfRule>
  </conditionalFormatting>
  <conditionalFormatting sqref="L64">
    <cfRule type="expression" dxfId="1510" priority="52">
      <formula>$L65=0</formula>
    </cfRule>
  </conditionalFormatting>
  <conditionalFormatting sqref="J64:K64">
    <cfRule type="expression" dxfId="1509" priority="56">
      <formula>$J64&gt;0</formula>
    </cfRule>
  </conditionalFormatting>
  <conditionalFormatting sqref="L64">
    <cfRule type="expression" dxfId="1508" priority="50">
      <formula>$L64&lt;0</formula>
    </cfRule>
    <cfRule type="expression" dxfId="1507" priority="51">
      <formula>$L64&gt;0</formula>
    </cfRule>
  </conditionalFormatting>
  <conditionalFormatting sqref="J64:K64">
    <cfRule type="expression" dxfId="1506" priority="55">
      <formula>$J64&lt;0</formula>
    </cfRule>
  </conditionalFormatting>
  <conditionalFormatting sqref="E65 H65:I65">
    <cfRule type="expression" dxfId="1505" priority="46">
      <formula>$H65=0</formula>
    </cfRule>
  </conditionalFormatting>
  <conditionalFormatting sqref="J65:K65">
    <cfRule type="expression" dxfId="1504" priority="47">
      <formula>$J65=0</formula>
    </cfRule>
  </conditionalFormatting>
  <conditionalFormatting sqref="L65">
    <cfRule type="expression" dxfId="1503" priority="45">
      <formula>$L66=0</formula>
    </cfRule>
  </conditionalFormatting>
  <conditionalFormatting sqref="J65:K65">
    <cfRule type="expression" dxfId="1502" priority="49">
      <formula>$J65&gt;0</formula>
    </cfRule>
  </conditionalFormatting>
  <conditionalFormatting sqref="L65">
    <cfRule type="expression" dxfId="1501" priority="43">
      <formula>$L65&lt;0</formula>
    </cfRule>
    <cfRule type="expression" dxfId="1500" priority="44">
      <formula>$L65&gt;0</formula>
    </cfRule>
  </conditionalFormatting>
  <conditionalFormatting sqref="J65:K65">
    <cfRule type="expression" dxfId="1499" priority="48">
      <formula>$J65&lt;0</formula>
    </cfRule>
  </conditionalFormatting>
  <conditionalFormatting sqref="E11 H11:I11">
    <cfRule type="expression" dxfId="1498" priority="37">
      <formula>$H11=0</formula>
    </cfRule>
  </conditionalFormatting>
  <conditionalFormatting sqref="J11:K11">
    <cfRule type="expression" dxfId="1497" priority="38">
      <formula>$J11=0</formula>
    </cfRule>
  </conditionalFormatting>
  <conditionalFormatting sqref="J11:K11">
    <cfRule type="expression" dxfId="1496" priority="40">
      <formula>$J11&gt;0</formula>
    </cfRule>
  </conditionalFormatting>
  <conditionalFormatting sqref="J11:K11">
    <cfRule type="expression" dxfId="1495" priority="39">
      <formula>$J11&lt;0</formula>
    </cfRule>
  </conditionalFormatting>
  <conditionalFormatting sqref="E9 H9:I9">
    <cfRule type="expression" dxfId="1494" priority="30">
      <formula>$H9=0</formula>
    </cfRule>
  </conditionalFormatting>
  <conditionalFormatting sqref="J9:K9">
    <cfRule type="expression" dxfId="1493" priority="31">
      <formula>$J9=0</formula>
    </cfRule>
  </conditionalFormatting>
  <conditionalFormatting sqref="J9:K9">
    <cfRule type="expression" dxfId="1492" priority="33">
      <formula>$J9&gt;0</formula>
    </cfRule>
  </conditionalFormatting>
  <conditionalFormatting sqref="J9:K9">
    <cfRule type="expression" dxfId="1491" priority="32">
      <formula>$J9&lt;0</formula>
    </cfRule>
  </conditionalFormatting>
  <conditionalFormatting sqref="E66 H66:I66">
    <cfRule type="expression" dxfId="1490" priority="21">
      <formula>$H66=0</formula>
    </cfRule>
  </conditionalFormatting>
  <conditionalFormatting sqref="J66:K66">
    <cfRule type="expression" dxfId="1489" priority="22">
      <formula>$J66=0</formula>
    </cfRule>
  </conditionalFormatting>
  <conditionalFormatting sqref="L66">
    <cfRule type="expression" dxfId="1488" priority="20">
      <formula>$L67=0</formula>
    </cfRule>
  </conditionalFormatting>
  <conditionalFormatting sqref="J66:K66">
    <cfRule type="expression" dxfId="1487" priority="24">
      <formula>$J66&gt;0</formula>
    </cfRule>
  </conditionalFormatting>
  <conditionalFormatting sqref="L66">
    <cfRule type="expression" dxfId="1486" priority="18">
      <formula>$L66&lt;0</formula>
    </cfRule>
    <cfRule type="expression" dxfId="1485" priority="19">
      <formula>$L66&gt;0</formula>
    </cfRule>
  </conditionalFormatting>
  <conditionalFormatting sqref="J66:K66">
    <cfRule type="expression" dxfId="1484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483" priority="12">
      <formula>$H10=0</formula>
    </cfRule>
  </conditionalFormatting>
  <conditionalFormatting sqref="J10:K10">
    <cfRule type="expression" dxfId="1482" priority="13">
      <formula>$J10=0</formula>
    </cfRule>
  </conditionalFormatting>
  <conditionalFormatting sqref="J10:K10">
    <cfRule type="expression" dxfId="1481" priority="15">
      <formula>$J10&gt;0</formula>
    </cfRule>
  </conditionalFormatting>
  <conditionalFormatting sqref="J10:K10">
    <cfRule type="expression" dxfId="1480" priority="14">
      <formula>$J10&lt;0</formula>
    </cfRule>
  </conditionalFormatting>
  <conditionalFormatting sqref="E26:E28 E30 E45:E49 E36:E43">
    <cfRule type="expression" dxfId="1479" priority="8">
      <formula>$H26=0</formula>
    </cfRule>
  </conditionalFormatting>
  <conditionalFormatting sqref="E29">
    <cfRule type="expression" dxfId="1478" priority="7">
      <formula>$H29=0</formula>
    </cfRule>
  </conditionalFormatting>
  <conditionalFormatting sqref="E31">
    <cfRule type="expression" dxfId="1477" priority="6">
      <formula>$H31=0</formula>
    </cfRule>
  </conditionalFormatting>
  <conditionalFormatting sqref="E32">
    <cfRule type="expression" dxfId="1476" priority="5">
      <formula>$H32=0</formula>
    </cfRule>
  </conditionalFormatting>
  <conditionalFormatting sqref="E44">
    <cfRule type="expression" dxfId="1475" priority="4">
      <formula>$H44=0</formula>
    </cfRule>
  </conditionalFormatting>
  <conditionalFormatting sqref="E35">
    <cfRule type="expression" dxfId="1474" priority="3">
      <formula>$H35=0</formula>
    </cfRule>
  </conditionalFormatting>
  <conditionalFormatting sqref="E33">
    <cfRule type="expression" dxfId="1473" priority="2">
      <formula>$H33=0</formula>
    </cfRule>
  </conditionalFormatting>
  <conditionalFormatting sqref="E34">
    <cfRule type="expression" dxfId="1472" priority="1">
      <formula>$H34=0</formula>
    </cfRule>
  </conditionalFormatting>
  <hyperlinks>
    <hyperlink ref="E19" location="BIIB!A1" display="BIIB"/>
    <hyperlink ref="E20" location="MYL!A1" display="MYL"/>
    <hyperlink ref="E10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5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1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5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4" location="WFC!A1" display="WFC"/>
    <hyperlink ref="E50" location="AA!A1" display="AA"/>
    <hyperlink ref="E51" location="CF!A1" display="CF"/>
    <hyperlink ref="E18" location="TGT!A1" display="TGT"/>
    <hyperlink ref="E4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3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2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27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20" t="s">
        <v>39</v>
      </c>
      <c r="L1" s="11" t="s">
        <v>53</v>
      </c>
      <c r="M1" s="11" t="s">
        <v>22</v>
      </c>
      <c r="R1" s="26"/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40" x14ac:dyDescent="0.25">
      <c r="A2" s="6" t="s">
        <v>40</v>
      </c>
      <c r="G2" s="66"/>
      <c r="H2" s="149"/>
      <c r="I2" s="3"/>
      <c r="J2" s="3"/>
      <c r="K2" s="3"/>
      <c r="L2" s="4"/>
      <c r="O2" s="11" t="s">
        <v>35</v>
      </c>
      <c r="Q2">
        <f>C18-H18</f>
        <v>0</v>
      </c>
      <c r="W2" s="124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87">
        <v>1336500</v>
      </c>
      <c r="AC2" s="10">
        <v>270.44</v>
      </c>
      <c r="AD2" s="2">
        <f>Y2-Z2</f>
        <v>4.5799999999999841</v>
      </c>
      <c r="AE2" s="128">
        <f>AC2/AC3-1</f>
        <v>-1.3856476079346591E-2</v>
      </c>
    </row>
    <row r="3" spans="1:40" x14ac:dyDescent="0.25">
      <c r="A3" s="22" t="s">
        <v>48</v>
      </c>
      <c r="G3" s="66"/>
      <c r="H3" s="149"/>
      <c r="I3" s="3"/>
      <c r="J3" s="3"/>
      <c r="K3" s="3"/>
      <c r="L3" s="4"/>
      <c r="O3" s="11" t="s">
        <v>36</v>
      </c>
      <c r="Q3" s="166">
        <f>IF(Q2=0, Q4, (F18-K18-M18)/Q2)</f>
        <v>0</v>
      </c>
      <c r="W3" s="124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87">
        <v>1085000</v>
      </c>
      <c r="AC3" s="10">
        <v>274.24</v>
      </c>
      <c r="AD3" s="2">
        <f t="shared" ref="AD3:AD66" si="0">Y3-Z3</f>
        <v>2.160000000000025</v>
      </c>
      <c r="AE3" s="128">
        <f t="shared" ref="AE3:AE66" si="1">AC3/AC4-1</f>
        <v>5.6841101617222112E-3</v>
      </c>
      <c r="AG3" s="1"/>
      <c r="AK3" s="170"/>
      <c r="AN3" s="170"/>
    </row>
    <row r="4" spans="1:40" x14ac:dyDescent="0.25">
      <c r="G4" s="66"/>
      <c r="H4" s="149"/>
      <c r="I4" s="3"/>
      <c r="J4" s="3"/>
      <c r="K4" s="3"/>
      <c r="L4" s="4"/>
      <c r="O4" s="11" t="s">
        <v>44</v>
      </c>
      <c r="Q4" s="48">
        <v>0</v>
      </c>
      <c r="R4" s="351">
        <v>0</v>
      </c>
      <c r="T4" s="1"/>
      <c r="W4" s="124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87">
        <v>1589000</v>
      </c>
      <c r="AC4" s="10">
        <v>272.69</v>
      </c>
      <c r="AD4" s="2">
        <f t="shared" si="0"/>
        <v>3.5</v>
      </c>
      <c r="AE4" s="128">
        <f t="shared" si="1"/>
        <v>-2.6698851583645267E-3</v>
      </c>
      <c r="AK4" s="170"/>
      <c r="AN4" s="170"/>
    </row>
    <row r="5" spans="1:40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O5" s="11" t="s">
        <v>45</v>
      </c>
      <c r="Q5" s="3">
        <f>Q4*Q2</f>
        <v>0</v>
      </c>
      <c r="T5" s="1"/>
      <c r="W5" s="124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87">
        <v>2737400</v>
      </c>
      <c r="AC5" s="10">
        <v>273.42</v>
      </c>
      <c r="AD5" s="2">
        <f t="shared" si="0"/>
        <v>6.9800000000000182</v>
      </c>
      <c r="AE5" s="128">
        <f t="shared" si="1"/>
        <v>1.6204564037761049E-2</v>
      </c>
      <c r="AK5" s="170"/>
      <c r="AN5" s="170"/>
    </row>
    <row r="6" spans="1:40" x14ac:dyDescent="0.25">
      <c r="B6" s="144"/>
      <c r="C6" s="4"/>
      <c r="D6" s="3"/>
      <c r="E6" s="3"/>
      <c r="F6" s="3"/>
      <c r="G6" s="66"/>
      <c r="H6" s="149"/>
      <c r="I6" s="3"/>
      <c r="J6" s="3"/>
      <c r="K6" s="3"/>
      <c r="L6" s="4"/>
      <c r="O6" s="11" t="s">
        <v>42</v>
      </c>
      <c r="Q6" s="2">
        <f>Q3*Q2</f>
        <v>0</v>
      </c>
      <c r="W6" s="124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87">
        <v>1448700</v>
      </c>
      <c r="AC6" s="10">
        <v>269.06</v>
      </c>
      <c r="AD6" s="2">
        <f t="shared" si="0"/>
        <v>2.3299999999999841</v>
      </c>
      <c r="AE6" s="128">
        <f t="shared" si="1"/>
        <v>1.9737087103863793E-3</v>
      </c>
      <c r="AK6" s="170"/>
      <c r="AN6" s="170"/>
    </row>
    <row r="7" spans="1:40" x14ac:dyDescent="0.25">
      <c r="B7" s="144"/>
      <c r="C7" s="4"/>
      <c r="D7" s="3"/>
      <c r="E7" s="3"/>
      <c r="F7" s="3"/>
      <c r="G7" s="66"/>
      <c r="H7" s="149"/>
      <c r="I7" s="3"/>
      <c r="J7" s="3"/>
      <c r="K7" s="3"/>
      <c r="L7" s="4"/>
      <c r="O7" s="11" t="s">
        <v>136</v>
      </c>
      <c r="Q7" s="2">
        <f>Q10+Q8</f>
        <v>1659.3600000000079</v>
      </c>
      <c r="R7">
        <v>0</v>
      </c>
      <c r="W7" s="124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87">
        <v>2622400</v>
      </c>
      <c r="AC7" s="10">
        <v>268.52999999999997</v>
      </c>
      <c r="AD7" s="2">
        <f t="shared" si="0"/>
        <v>5.7100000000000364</v>
      </c>
      <c r="AE7" s="128">
        <f t="shared" si="1"/>
        <v>-2.0356791069278901E-2</v>
      </c>
      <c r="AK7" s="170"/>
      <c r="AN7" s="170"/>
    </row>
    <row r="8" spans="1:40" x14ac:dyDescent="0.25">
      <c r="B8" s="66"/>
      <c r="C8" s="4"/>
      <c r="D8" s="3"/>
      <c r="E8" s="3"/>
      <c r="F8" s="3"/>
      <c r="G8" s="66"/>
      <c r="H8" s="149"/>
      <c r="I8" s="3"/>
      <c r="J8" s="3"/>
      <c r="K8" s="3"/>
      <c r="L8" s="4"/>
      <c r="O8" s="11" t="s">
        <v>137</v>
      </c>
      <c r="P8" s="27"/>
      <c r="Q8" s="2">
        <f>K18+M18-F18+Q2*Q4</f>
        <v>0</v>
      </c>
      <c r="W8" s="124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87">
        <v>1147900</v>
      </c>
      <c r="AC8" s="10">
        <v>274.11</v>
      </c>
      <c r="AD8" s="2">
        <f t="shared" si="0"/>
        <v>4.2099999999999795</v>
      </c>
      <c r="AE8" s="128">
        <f t="shared" si="1"/>
        <v>-4.0693238382444319E-3</v>
      </c>
      <c r="AK8" s="170"/>
      <c r="AN8" s="170"/>
    </row>
    <row r="9" spans="1:40" x14ac:dyDescent="0.25">
      <c r="B9" s="66"/>
      <c r="C9" s="4"/>
      <c r="D9" s="3"/>
      <c r="E9" s="3"/>
      <c r="F9" s="3"/>
      <c r="G9" s="66"/>
      <c r="H9" s="149"/>
      <c r="I9" s="3"/>
      <c r="J9" s="3"/>
      <c r="K9" s="3"/>
      <c r="L9" s="4"/>
      <c r="O9" s="11" t="s">
        <v>156</v>
      </c>
      <c r="Q9" s="128">
        <f>IF(Q2=0, 0, Q8/Q6)</f>
        <v>0</v>
      </c>
      <c r="T9" s="138"/>
      <c r="W9" s="124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87">
        <v>1132900</v>
      </c>
      <c r="AC9" s="10">
        <v>275.23</v>
      </c>
      <c r="AD9" s="2">
        <f t="shared" si="0"/>
        <v>4.3700000000000045</v>
      </c>
      <c r="AE9" s="128">
        <f t="shared" si="1"/>
        <v>1.4918855978458545E-3</v>
      </c>
    </row>
    <row r="10" spans="1:40" x14ac:dyDescent="0.25">
      <c r="B10" s="66"/>
      <c r="C10" s="4"/>
      <c r="D10" s="3"/>
      <c r="E10" s="3"/>
      <c r="F10" s="3"/>
      <c r="G10" s="66"/>
      <c r="H10" s="4"/>
      <c r="I10" s="4"/>
      <c r="J10" s="4"/>
      <c r="K10" s="3"/>
      <c r="L10" s="4"/>
      <c r="O10" s="11" t="s">
        <v>155</v>
      </c>
      <c r="P10" s="27"/>
      <c r="Q10" s="2">
        <f>M39</f>
        <v>1659.3600000000079</v>
      </c>
      <c r="W10" s="124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87">
        <v>1368200</v>
      </c>
      <c r="AC10" s="10">
        <v>274.82</v>
      </c>
      <c r="AD10" s="2">
        <f t="shared" si="0"/>
        <v>5.2300000000000182</v>
      </c>
      <c r="AE10" s="128">
        <f t="shared" si="1"/>
        <v>-2.1422606296068736E-3</v>
      </c>
    </row>
    <row r="11" spans="1:40" x14ac:dyDescent="0.25">
      <c r="B11" s="66"/>
      <c r="C11" s="4"/>
      <c r="D11" s="3"/>
      <c r="E11" s="3"/>
      <c r="F11" s="3"/>
      <c r="G11" s="66"/>
      <c r="H11" s="4"/>
      <c r="I11" s="4"/>
      <c r="J11" s="4"/>
      <c r="K11" s="3"/>
      <c r="L11" s="4"/>
      <c r="O11" s="11" t="s">
        <v>133</v>
      </c>
      <c r="P11" s="27"/>
      <c r="Q11" s="128">
        <f>IF(U58="N/A (N/A)", 0, VALUE(TRIM(CLEAN(MID(U58, FIND("(", U58)+1, 5)))))</f>
        <v>0</v>
      </c>
      <c r="W11" s="124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87">
        <v>1605000</v>
      </c>
      <c r="AC11" s="10">
        <v>275.41000000000003</v>
      </c>
      <c r="AD11" s="2">
        <f t="shared" si="0"/>
        <v>4.6999999999999886</v>
      </c>
      <c r="AE11" s="128">
        <f t="shared" si="1"/>
        <v>-8.853060783819644E-3</v>
      </c>
    </row>
    <row r="12" spans="1:40" x14ac:dyDescent="0.25">
      <c r="B12" s="66"/>
      <c r="C12" s="4"/>
      <c r="D12" s="3"/>
      <c r="E12" s="3"/>
      <c r="F12" s="3"/>
      <c r="G12" s="66"/>
      <c r="H12" s="4"/>
      <c r="I12" s="4"/>
      <c r="J12" s="4"/>
      <c r="K12" s="3"/>
      <c r="L12" s="4"/>
      <c r="W12" s="124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87">
        <v>1333600</v>
      </c>
      <c r="AC12" s="10">
        <v>277.87</v>
      </c>
      <c r="AD12" s="2">
        <f t="shared" si="0"/>
        <v>3.6100000000000136</v>
      </c>
      <c r="AE12" s="128">
        <f t="shared" si="1"/>
        <v>7.5419703397512361E-3</v>
      </c>
    </row>
    <row r="13" spans="1:40" x14ac:dyDescent="0.25">
      <c r="B13" s="66"/>
      <c r="C13" s="4"/>
      <c r="D13" s="3"/>
      <c r="E13" s="3"/>
      <c r="F13" s="3"/>
      <c r="G13" s="66"/>
      <c r="H13" s="4"/>
      <c r="I13" s="3"/>
      <c r="J13" s="4"/>
      <c r="K13" s="3"/>
      <c r="L13" s="4"/>
      <c r="W13" s="124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87">
        <v>3841600</v>
      </c>
      <c r="AC13" s="10">
        <v>275.79000000000002</v>
      </c>
      <c r="AD13" s="2">
        <f t="shared" si="0"/>
        <v>10.169999999999959</v>
      </c>
      <c r="AE13" s="128">
        <f t="shared" si="1"/>
        <v>3.6026200873362502E-3</v>
      </c>
    </row>
    <row r="14" spans="1:40" x14ac:dyDescent="0.25">
      <c r="B14" s="66"/>
      <c r="C14" s="4"/>
      <c r="D14" s="3"/>
      <c r="E14" s="3"/>
      <c r="F14" s="3"/>
      <c r="G14" s="66"/>
      <c r="H14" s="4"/>
      <c r="I14" s="4"/>
      <c r="J14" s="4"/>
      <c r="K14" s="3"/>
      <c r="L14" s="4"/>
      <c r="W14" s="124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87">
        <v>1666900</v>
      </c>
      <c r="AC14" s="10">
        <v>274.8</v>
      </c>
      <c r="AD14" s="2">
        <f t="shared" si="0"/>
        <v>5.6399999999999864</v>
      </c>
      <c r="AE14" s="128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66"/>
      <c r="H15" s="4"/>
      <c r="I15" s="4"/>
      <c r="J15" s="4"/>
      <c r="K15" s="3"/>
      <c r="L15" s="4"/>
      <c r="W15" s="124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87">
        <v>3140200</v>
      </c>
      <c r="AC15" s="10">
        <v>276.08999999999997</v>
      </c>
      <c r="AD15" s="2">
        <f t="shared" si="0"/>
        <v>6</v>
      </c>
      <c r="AE15" s="128">
        <f t="shared" si="1"/>
        <v>-1.028821336392316E-2</v>
      </c>
    </row>
    <row r="16" spans="1:40" x14ac:dyDescent="0.25">
      <c r="G16" s="1"/>
      <c r="W16" s="124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87">
        <v>3870900</v>
      </c>
      <c r="AC16" s="10">
        <v>278.95999999999998</v>
      </c>
      <c r="AD16" s="2">
        <f t="shared" si="0"/>
        <v>9.7300000000000182</v>
      </c>
      <c r="AE16" s="128">
        <f t="shared" si="1"/>
        <v>-4.6746856205576837E-2</v>
      </c>
    </row>
    <row r="17" spans="1:31" x14ac:dyDescent="0.25">
      <c r="G17" s="1"/>
      <c r="W17" s="124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87">
        <v>1376000</v>
      </c>
      <c r="AC17" s="10">
        <v>292.64</v>
      </c>
      <c r="AD17" s="2">
        <f t="shared" si="0"/>
        <v>5.1700000000000159</v>
      </c>
      <c r="AE17" s="128">
        <f t="shared" si="1"/>
        <v>5.812561972167174E-4</v>
      </c>
    </row>
    <row r="18" spans="1:31" x14ac:dyDescent="0.25">
      <c r="A18" s="25" t="s">
        <v>57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24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87">
        <v>797700</v>
      </c>
      <c r="AC18" s="10">
        <v>292.47000000000003</v>
      </c>
      <c r="AD18" s="2">
        <f t="shared" si="0"/>
        <v>3.2099999999999795</v>
      </c>
      <c r="AE18" s="128">
        <f t="shared" si="1"/>
        <v>-1.6385048643111633E-3</v>
      </c>
    </row>
    <row r="19" spans="1:31" x14ac:dyDescent="0.25">
      <c r="N19" s="2"/>
      <c r="W19" s="124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87">
        <v>1291500</v>
      </c>
      <c r="AC19" s="10">
        <v>292.95</v>
      </c>
      <c r="AD19" s="2">
        <f t="shared" si="0"/>
        <v>3.7000000000000455</v>
      </c>
      <c r="AE19" s="128">
        <f t="shared" si="1"/>
        <v>2.4295099917874818E-3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G20" s="165" t="s">
        <v>110</v>
      </c>
      <c r="H20" s="154" t="s">
        <v>61</v>
      </c>
      <c r="I20" s="154" t="s">
        <v>111</v>
      </c>
      <c r="W20" s="124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87">
        <v>1303700</v>
      </c>
      <c r="AC20" s="10">
        <v>292.24</v>
      </c>
      <c r="AD20" s="2">
        <f t="shared" si="0"/>
        <v>4.4499999999999886</v>
      </c>
      <c r="AE20" s="128">
        <f t="shared" si="1"/>
        <v>-2.7980618303419247E-3</v>
      </c>
    </row>
    <row r="21" spans="1:31" x14ac:dyDescent="0.25">
      <c r="B21" s="152"/>
      <c r="C21" s="10"/>
      <c r="D21" s="33"/>
      <c r="E21" s="33"/>
      <c r="F21" s="33"/>
      <c r="G21" s="33"/>
      <c r="H21" s="167"/>
      <c r="I21" s="167"/>
      <c r="W21" s="124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87">
        <v>1281200</v>
      </c>
      <c r="AC21" s="10">
        <v>293.06</v>
      </c>
      <c r="AD21" s="2">
        <f t="shared" si="0"/>
        <v>4.4800000000000182</v>
      </c>
      <c r="AE21" s="128">
        <f t="shared" si="1"/>
        <v>-3.5023292189464428E-3</v>
      </c>
    </row>
    <row r="22" spans="1:31" x14ac:dyDescent="0.25">
      <c r="B22" s="152"/>
      <c r="C22" s="10"/>
      <c r="D22" s="33"/>
      <c r="E22" s="33"/>
      <c r="F22" s="33"/>
      <c r="G22" s="33"/>
      <c r="H22" s="167"/>
      <c r="I22" s="167"/>
      <c r="W22" s="124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87">
        <v>1243600</v>
      </c>
      <c r="AC22" s="10">
        <v>294.08999999999997</v>
      </c>
      <c r="AD22" s="2">
        <f t="shared" si="0"/>
        <v>6.0999999999999659</v>
      </c>
      <c r="AE22" s="128">
        <f t="shared" si="1"/>
        <v>1.0271384403984785E-2</v>
      </c>
    </row>
    <row r="23" spans="1:31" x14ac:dyDescent="0.25">
      <c r="B23" s="152"/>
      <c r="C23" s="10"/>
      <c r="D23" s="33"/>
      <c r="E23" s="33"/>
      <c r="F23" s="33"/>
      <c r="G23" s="33"/>
      <c r="H23" s="167"/>
      <c r="I23" s="167"/>
      <c r="W23" s="124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87">
        <v>1298400</v>
      </c>
      <c r="AC23" s="10">
        <v>291.10000000000002</v>
      </c>
      <c r="AD23" s="2">
        <f t="shared" si="0"/>
        <v>3.2199999999999704</v>
      </c>
      <c r="AE23" s="128">
        <f t="shared" si="1"/>
        <v>-1.5423121152675412E-2</v>
      </c>
    </row>
    <row r="24" spans="1:31" x14ac:dyDescent="0.25">
      <c r="B24" s="152"/>
      <c r="C24" s="10"/>
      <c r="D24" s="33"/>
      <c r="E24" s="33"/>
      <c r="F24" s="33"/>
      <c r="G24" s="33"/>
      <c r="H24" s="167"/>
      <c r="I24" s="167"/>
      <c r="W24" s="124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87">
        <v>1395600</v>
      </c>
      <c r="AC24" s="10">
        <v>295.66000000000003</v>
      </c>
      <c r="AD24" s="2">
        <f t="shared" si="0"/>
        <v>3.5</v>
      </c>
      <c r="AE24" s="128">
        <f t="shared" si="1"/>
        <v>-7.3526943092160346E-3</v>
      </c>
    </row>
    <row r="25" spans="1:31" x14ac:dyDescent="0.25">
      <c r="B25" s="152"/>
      <c r="C25" s="10"/>
      <c r="D25" s="33"/>
      <c r="E25" s="33"/>
      <c r="F25" s="33"/>
      <c r="G25" s="33"/>
      <c r="H25" s="168"/>
      <c r="I25" s="168"/>
      <c r="W25" s="124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87">
        <v>1170700</v>
      </c>
      <c r="AC25" s="10">
        <v>297.85000000000002</v>
      </c>
      <c r="AD25" s="2">
        <f t="shared" si="0"/>
        <v>4.8799999999999955</v>
      </c>
      <c r="AE25" s="128">
        <f t="shared" si="1"/>
        <v>1.4510030995606327E-2</v>
      </c>
    </row>
    <row r="26" spans="1:31" x14ac:dyDescent="0.25">
      <c r="B26" s="152"/>
      <c r="C26" s="10"/>
      <c r="D26" s="33"/>
      <c r="E26" s="33"/>
      <c r="F26" s="33"/>
      <c r="G26" s="33"/>
      <c r="H26" s="168"/>
      <c r="I26" s="168"/>
      <c r="W26" s="124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87">
        <v>1279600</v>
      </c>
      <c r="AC26" s="10">
        <v>293.58999999999997</v>
      </c>
      <c r="AD26" s="2">
        <f t="shared" si="0"/>
        <v>5.9300000000000068</v>
      </c>
      <c r="AE26" s="128">
        <f t="shared" si="1"/>
        <v>1.1252813203299628E-3</v>
      </c>
    </row>
    <row r="27" spans="1:31" x14ac:dyDescent="0.25">
      <c r="B27" s="152"/>
      <c r="C27" s="10"/>
      <c r="D27" s="33"/>
      <c r="E27" s="33"/>
      <c r="F27" s="33"/>
      <c r="G27" s="33"/>
      <c r="H27" s="168"/>
      <c r="I27" s="168"/>
      <c r="W27" s="124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87">
        <v>1312700</v>
      </c>
      <c r="AC27" s="10">
        <v>293.26</v>
      </c>
      <c r="AD27" s="2">
        <f t="shared" si="0"/>
        <v>5.0300000000000296</v>
      </c>
      <c r="AE27" s="128">
        <f t="shared" si="1"/>
        <v>1.6146916146916102E-2</v>
      </c>
    </row>
    <row r="28" spans="1:31" x14ac:dyDescent="0.25">
      <c r="B28" s="152"/>
      <c r="C28" s="10"/>
      <c r="D28" s="33"/>
      <c r="E28" s="33"/>
      <c r="F28" s="33"/>
      <c r="G28" s="33"/>
      <c r="H28" s="168"/>
      <c r="I28" s="168"/>
      <c r="W28" s="124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87">
        <v>1246300</v>
      </c>
      <c r="AC28" s="10">
        <v>288.60000000000002</v>
      </c>
      <c r="AD28" s="2">
        <f t="shared" si="0"/>
        <v>4.2300000000000182</v>
      </c>
      <c r="AE28" s="128">
        <f t="shared" si="1"/>
        <v>-8.6902758217977105E-3</v>
      </c>
    </row>
    <row r="29" spans="1:31" x14ac:dyDescent="0.25">
      <c r="B29" s="152"/>
      <c r="C29" s="10"/>
      <c r="D29" s="33"/>
      <c r="E29" s="33"/>
      <c r="F29" s="33"/>
      <c r="G29" s="33"/>
      <c r="H29" s="168"/>
      <c r="I29" s="168"/>
      <c r="W29" s="124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87">
        <v>1290300</v>
      </c>
      <c r="AC29" s="10">
        <v>291.13</v>
      </c>
      <c r="AD29" s="2">
        <f t="shared" si="0"/>
        <v>6.9800000000000182</v>
      </c>
      <c r="AE29" s="128">
        <f t="shared" si="1"/>
        <v>2.1043033002489997E-2</v>
      </c>
    </row>
    <row r="30" spans="1:31" x14ac:dyDescent="0.25">
      <c r="B30" s="152"/>
      <c r="C30" s="10"/>
      <c r="D30" s="33"/>
      <c r="E30" s="33"/>
      <c r="F30" s="33"/>
      <c r="G30" s="33"/>
      <c r="H30" s="168"/>
      <c r="I30" s="168"/>
      <c r="W30" s="124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87">
        <v>1763600</v>
      </c>
      <c r="AC30" s="10">
        <v>285.13</v>
      </c>
      <c r="AD30" s="2">
        <f t="shared" si="0"/>
        <v>19.810000000000002</v>
      </c>
      <c r="AE30" s="128">
        <f t="shared" si="1"/>
        <v>1.3345039508341205E-3</v>
      </c>
    </row>
    <row r="31" spans="1:31" x14ac:dyDescent="0.25">
      <c r="B31" s="152"/>
      <c r="C31" s="10"/>
      <c r="D31" s="33"/>
      <c r="E31" s="33"/>
      <c r="F31" s="33"/>
      <c r="G31" s="33"/>
      <c r="H31" s="168"/>
      <c r="I31" s="168"/>
      <c r="W31" s="124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87">
        <v>1409800</v>
      </c>
      <c r="AC31" s="10">
        <v>284.75</v>
      </c>
      <c r="AD31" s="2">
        <f t="shared" si="0"/>
        <v>4.75</v>
      </c>
      <c r="AE31" s="128">
        <f t="shared" si="1"/>
        <v>-1.0012863748565803E-2</v>
      </c>
    </row>
    <row r="32" spans="1:31" x14ac:dyDescent="0.25">
      <c r="B32" s="152"/>
      <c r="C32" s="10"/>
      <c r="D32" s="33"/>
      <c r="E32" s="33"/>
      <c r="F32" s="33"/>
      <c r="G32" s="33"/>
      <c r="H32" s="168"/>
      <c r="I32" s="168"/>
      <c r="W32" s="124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87">
        <v>1043800</v>
      </c>
      <c r="AC32" s="10">
        <v>287.63</v>
      </c>
      <c r="AD32" s="2">
        <f t="shared" si="0"/>
        <v>4.2099999999999795</v>
      </c>
      <c r="AE32" s="128">
        <f t="shared" si="1"/>
        <v>2.5444405716277263E-3</v>
      </c>
    </row>
    <row r="33" spans="1:31" x14ac:dyDescent="0.25">
      <c r="B33" s="10"/>
      <c r="C33" s="10"/>
      <c r="D33" s="33"/>
      <c r="E33" s="33"/>
      <c r="F33" s="33"/>
      <c r="G33" s="33"/>
      <c r="H33" s="168"/>
      <c r="I33" s="168"/>
      <c r="W33" s="124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87">
        <v>1465400</v>
      </c>
      <c r="AC33" s="10">
        <v>286.89999999999998</v>
      </c>
      <c r="AD33" s="2">
        <f t="shared" si="0"/>
        <v>3.6899999999999977</v>
      </c>
      <c r="AE33" s="128">
        <f t="shared" si="1"/>
        <v>-7.0602893334257288E-3</v>
      </c>
    </row>
    <row r="34" spans="1:31" x14ac:dyDescent="0.25">
      <c r="B34" s="10"/>
      <c r="C34" s="10"/>
      <c r="D34" s="33"/>
      <c r="E34" s="33"/>
      <c r="F34" s="33"/>
      <c r="G34" s="33"/>
      <c r="H34" s="168"/>
      <c r="I34" s="168"/>
      <c r="W34" s="124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87">
        <v>1978500</v>
      </c>
      <c r="AC34" s="10">
        <v>288.94</v>
      </c>
      <c r="AD34" s="2">
        <f t="shared" si="0"/>
        <v>4.1399999999999864</v>
      </c>
      <c r="AE34" s="128">
        <f t="shared" si="1"/>
        <v>-4.1016096232723287E-3</v>
      </c>
    </row>
    <row r="35" spans="1:31" x14ac:dyDescent="0.25">
      <c r="B35" s="10"/>
      <c r="C35" s="10"/>
      <c r="D35" s="33"/>
      <c r="E35" s="33"/>
      <c r="F35" s="33"/>
      <c r="G35" s="33"/>
      <c r="H35" s="168"/>
      <c r="I35" s="168"/>
      <c r="W35" s="124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87">
        <v>1824700</v>
      </c>
      <c r="AC35" s="10">
        <v>290.13</v>
      </c>
      <c r="AD35" s="2">
        <f t="shared" si="0"/>
        <v>6.2200000000000273</v>
      </c>
      <c r="AE35" s="128">
        <f t="shared" si="1"/>
        <v>-8.5770913067249044E-3</v>
      </c>
    </row>
    <row r="36" spans="1:31" x14ac:dyDescent="0.25">
      <c r="W36" s="124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87">
        <v>2553700</v>
      </c>
      <c r="AC36" s="10">
        <v>292.64</v>
      </c>
      <c r="AD36" s="2">
        <f t="shared" si="0"/>
        <v>8.6499999999999773</v>
      </c>
      <c r="AE36" s="128">
        <f t="shared" si="1"/>
        <v>2.6302868766220122E-2</v>
      </c>
    </row>
    <row r="37" spans="1:31" x14ac:dyDescent="0.25">
      <c r="W37" s="124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87">
        <v>2402800</v>
      </c>
      <c r="AC37" s="10">
        <v>285.14</v>
      </c>
      <c r="AD37" s="2">
        <f t="shared" si="0"/>
        <v>7.0500000000000114</v>
      </c>
      <c r="AE37" s="128">
        <f t="shared" si="1"/>
        <v>2.2336954573159762E-2</v>
      </c>
    </row>
    <row r="38" spans="1:31" x14ac:dyDescent="0.25">
      <c r="W38" s="124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87">
        <v>1786900</v>
      </c>
      <c r="AC38" s="10">
        <v>278.91000000000003</v>
      </c>
      <c r="AD38" s="2">
        <f t="shared" si="0"/>
        <v>4.5999999999999659</v>
      </c>
      <c r="AE38" s="128">
        <f t="shared" si="1"/>
        <v>1.5104090842917639E-2</v>
      </c>
    </row>
    <row r="39" spans="1:31" x14ac:dyDescent="0.25">
      <c r="A39" s="184"/>
      <c r="B39" s="184"/>
      <c r="C39" s="184"/>
      <c r="D39" s="185"/>
      <c r="E39" s="185"/>
      <c r="F39" s="185"/>
      <c r="G39" s="184"/>
      <c r="H39" s="184"/>
      <c r="I39" s="184"/>
      <c r="J39" s="184"/>
      <c r="K39" s="186" t="s">
        <v>101</v>
      </c>
      <c r="L39" s="184"/>
      <c r="M39" s="185">
        <f>K57+M57-F57</f>
        <v>1659.3600000000079</v>
      </c>
      <c r="W39" s="124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87">
        <v>1648900</v>
      </c>
      <c r="AC39" s="10">
        <v>274.76</v>
      </c>
      <c r="AD39" s="2">
        <f t="shared" si="0"/>
        <v>6.4300000000000068</v>
      </c>
      <c r="AE39" s="128">
        <f t="shared" si="1"/>
        <v>1.5973968347877454E-2</v>
      </c>
    </row>
    <row r="40" spans="1:31" x14ac:dyDescent="0.25">
      <c r="A40" s="186" t="s">
        <v>1</v>
      </c>
      <c r="B40" s="186" t="s">
        <v>2</v>
      </c>
      <c r="C40" s="186" t="s">
        <v>4</v>
      </c>
      <c r="D40" s="187" t="s">
        <v>5</v>
      </c>
      <c r="E40" s="187" t="s">
        <v>67</v>
      </c>
      <c r="F40" s="187" t="s">
        <v>38</v>
      </c>
      <c r="G40" s="186" t="s">
        <v>3</v>
      </c>
      <c r="H40" s="186" t="s">
        <v>6</v>
      </c>
      <c r="I40" s="186" t="s">
        <v>7</v>
      </c>
      <c r="J40" s="186" t="s">
        <v>68</v>
      </c>
      <c r="K40" s="187" t="s">
        <v>39</v>
      </c>
      <c r="L40" s="186" t="s">
        <v>53</v>
      </c>
      <c r="M40" s="186" t="s">
        <v>22</v>
      </c>
      <c r="W40" s="124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87">
        <v>1399100</v>
      </c>
      <c r="AC40" s="10">
        <v>270.44</v>
      </c>
      <c r="AD40" s="2">
        <f t="shared" si="0"/>
        <v>3.4200000000000159</v>
      </c>
      <c r="AE40" s="128">
        <f t="shared" si="1"/>
        <v>6.3258167745776639E-3</v>
      </c>
    </row>
    <row r="41" spans="1:31" x14ac:dyDescent="0.25">
      <c r="A41" s="188" t="s">
        <v>40</v>
      </c>
      <c r="B41" s="189">
        <v>42222</v>
      </c>
      <c r="C41" s="184">
        <v>5</v>
      </c>
      <c r="D41" s="185">
        <v>320</v>
      </c>
      <c r="E41" s="185">
        <v>0</v>
      </c>
      <c r="F41" s="185">
        <f>C41*D41 + E41</f>
        <v>1600</v>
      </c>
      <c r="G41" s="189">
        <v>42257</v>
      </c>
      <c r="H41" s="190">
        <v>5</v>
      </c>
      <c r="I41" s="185">
        <v>303.60000000000002</v>
      </c>
      <c r="J41" s="185">
        <v>0.03</v>
      </c>
      <c r="K41" s="185">
        <f t="shared" ref="K41:K48" si="3">H41*I41-J41</f>
        <v>1517.97</v>
      </c>
      <c r="L41" s="184" t="s">
        <v>56</v>
      </c>
      <c r="M41" s="184"/>
      <c r="W41" s="124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87">
        <v>1907200</v>
      </c>
      <c r="AC41" s="10">
        <v>268.74</v>
      </c>
      <c r="AD41" s="2">
        <f t="shared" si="0"/>
        <v>3.5799999999999841</v>
      </c>
      <c r="AE41" s="128">
        <f t="shared" si="1"/>
        <v>9.8831310360376623E-3</v>
      </c>
    </row>
    <row r="42" spans="1:31" ht="20.25" thickBot="1" x14ac:dyDescent="0.35">
      <c r="A42" s="191"/>
      <c r="B42" s="189">
        <v>42247</v>
      </c>
      <c r="C42" s="184">
        <v>5</v>
      </c>
      <c r="D42" s="185">
        <v>298.7</v>
      </c>
      <c r="E42" s="185">
        <v>0</v>
      </c>
      <c r="F42" s="185">
        <f>C42*D42 + E42</f>
        <v>1493.5</v>
      </c>
      <c r="G42" s="189">
        <v>42290</v>
      </c>
      <c r="H42" s="190">
        <v>5</v>
      </c>
      <c r="I42" s="185">
        <v>280.2</v>
      </c>
      <c r="J42" s="185">
        <v>0.03</v>
      </c>
      <c r="K42" s="185">
        <f t="shared" si="3"/>
        <v>1400.97</v>
      </c>
      <c r="L42" s="184"/>
      <c r="M42" s="184"/>
      <c r="O42" s="557" t="s">
        <v>54</v>
      </c>
      <c r="P42" s="557"/>
      <c r="T42" s="104" t="s">
        <v>84</v>
      </c>
      <c r="U42" s="4"/>
      <c r="W42" s="124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87">
        <v>1539100</v>
      </c>
      <c r="AC42" s="10">
        <v>266.11</v>
      </c>
      <c r="AD42" s="2">
        <f t="shared" si="0"/>
        <v>5.1100000000000136</v>
      </c>
      <c r="AE42" s="128">
        <f t="shared" si="1"/>
        <v>4.5298403231286422E-3</v>
      </c>
    </row>
    <row r="43" spans="1:31" ht="15.75" thickTop="1" x14ac:dyDescent="0.25">
      <c r="A43" s="184"/>
      <c r="B43" s="189">
        <v>42271</v>
      </c>
      <c r="C43" s="184">
        <v>10</v>
      </c>
      <c r="D43" s="185">
        <v>297</v>
      </c>
      <c r="E43" s="185">
        <v>0</v>
      </c>
      <c r="F43" s="185">
        <f>C43*D43 + E43</f>
        <v>2970</v>
      </c>
      <c r="G43" s="189">
        <v>42303</v>
      </c>
      <c r="H43" s="190">
        <v>10</v>
      </c>
      <c r="I43" s="185">
        <v>290</v>
      </c>
      <c r="J43" s="185">
        <v>0.05</v>
      </c>
      <c r="K43" s="185">
        <f t="shared" si="3"/>
        <v>2899.95</v>
      </c>
      <c r="L43" s="184"/>
      <c r="M43" s="184"/>
      <c r="O43" s="75">
        <v>1.1000000000000001</v>
      </c>
      <c r="P43" s="75">
        <f>O43*$Q$4</f>
        <v>0</v>
      </c>
      <c r="Q43" s="2"/>
      <c r="T43" s="281" t="s">
        <v>69</v>
      </c>
      <c r="U43" s="331">
        <v>274.24</v>
      </c>
      <c r="W43" s="124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87">
        <v>1609600</v>
      </c>
      <c r="AC43" s="10">
        <v>264.91000000000003</v>
      </c>
      <c r="AD43" s="2">
        <f t="shared" si="0"/>
        <v>2.5500000000000114</v>
      </c>
      <c r="AE43" s="128">
        <f t="shared" si="1"/>
        <v>9.0678958703294121E-4</v>
      </c>
    </row>
    <row r="44" spans="1:31" x14ac:dyDescent="0.25">
      <c r="A44" s="184"/>
      <c r="B44" s="189">
        <v>42285</v>
      </c>
      <c r="C44" s="184">
        <v>15</v>
      </c>
      <c r="D44" s="185">
        <v>283</v>
      </c>
      <c r="E44" s="185">
        <v>0</v>
      </c>
      <c r="F44" s="185">
        <f t="shared" ref="F44:F53" si="4">C44*D44 + E44</f>
        <v>4245</v>
      </c>
      <c r="G44" s="189">
        <v>42307</v>
      </c>
      <c r="H44" s="190">
        <v>10</v>
      </c>
      <c r="I44" s="185">
        <v>289.35000000000002</v>
      </c>
      <c r="J44" s="185">
        <v>7</v>
      </c>
      <c r="K44" s="185">
        <f t="shared" si="3"/>
        <v>2886.5</v>
      </c>
      <c r="L44" s="184"/>
      <c r="M44" s="184"/>
      <c r="O44" s="75">
        <v>1.0900000000000001</v>
      </c>
      <c r="P44" s="75">
        <f t="shared" ref="P44:P63" si="5">O44*$Q$4</f>
        <v>0</v>
      </c>
      <c r="Q44" s="2"/>
      <c r="T44" s="281" t="s">
        <v>70</v>
      </c>
      <c r="U44" s="331">
        <v>274.63</v>
      </c>
      <c r="W44" s="124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87">
        <v>1533400</v>
      </c>
      <c r="AC44" s="10">
        <v>264.67</v>
      </c>
      <c r="AD44" s="2">
        <f t="shared" si="0"/>
        <v>4.2400000000000091</v>
      </c>
      <c r="AE44" s="128">
        <f t="shared" si="1"/>
        <v>1.665215910381157E-3</v>
      </c>
    </row>
    <row r="45" spans="1:31" x14ac:dyDescent="0.25">
      <c r="A45" s="184"/>
      <c r="B45" s="213">
        <v>42286</v>
      </c>
      <c r="C45" s="184">
        <v>5</v>
      </c>
      <c r="D45" s="185">
        <v>278.5</v>
      </c>
      <c r="E45" s="185">
        <v>0</v>
      </c>
      <c r="F45" s="185">
        <f t="shared" si="4"/>
        <v>1392.5</v>
      </c>
      <c r="G45" s="189">
        <v>42313</v>
      </c>
      <c r="H45" s="190">
        <v>10</v>
      </c>
      <c r="I45" s="185">
        <v>300</v>
      </c>
      <c r="J45" s="185">
        <v>0.06</v>
      </c>
      <c r="K45" s="185">
        <f t="shared" si="3"/>
        <v>2999.94</v>
      </c>
      <c r="L45" s="184"/>
      <c r="M45" s="184"/>
      <c r="O45" s="75">
        <v>1.08</v>
      </c>
      <c r="P45" s="75">
        <f t="shared" si="5"/>
        <v>0</v>
      </c>
      <c r="Q45" s="2"/>
      <c r="T45" s="281" t="s">
        <v>71</v>
      </c>
      <c r="U45" s="331" t="s">
        <v>485</v>
      </c>
      <c r="W45" s="124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87">
        <v>2728300</v>
      </c>
      <c r="AC45" s="10">
        <v>264.23</v>
      </c>
      <c r="AD45" s="2">
        <f t="shared" si="0"/>
        <v>4.0199999999999818</v>
      </c>
      <c r="AE45" s="128">
        <f t="shared" si="1"/>
        <v>-6.1983030991515475E-2</v>
      </c>
    </row>
    <row r="46" spans="1:31" x14ac:dyDescent="0.25">
      <c r="A46" s="184"/>
      <c r="B46" s="213"/>
      <c r="C46" s="184">
        <v>5</v>
      </c>
      <c r="D46" s="185">
        <v>278.5</v>
      </c>
      <c r="E46" s="185">
        <v>0</v>
      </c>
      <c r="F46" s="185">
        <f t="shared" si="4"/>
        <v>1392.5</v>
      </c>
      <c r="G46" s="189">
        <v>42331</v>
      </c>
      <c r="H46" s="190">
        <v>40</v>
      </c>
      <c r="I46" s="185">
        <v>287.99</v>
      </c>
      <c r="J46" s="185">
        <v>0.21</v>
      </c>
      <c r="K46" s="185">
        <f t="shared" si="3"/>
        <v>11519.390000000001</v>
      </c>
      <c r="L46" s="184"/>
      <c r="M46" s="184"/>
      <c r="O46" s="75">
        <v>1.07</v>
      </c>
      <c r="P46" s="75">
        <f t="shared" si="5"/>
        <v>0</v>
      </c>
      <c r="Q46" s="2"/>
      <c r="T46" s="281" t="s">
        <v>72</v>
      </c>
      <c r="U46" s="331" t="s">
        <v>486</v>
      </c>
      <c r="W46" s="124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87">
        <v>1697600</v>
      </c>
      <c r="AC46" s="10">
        <v>281.69</v>
      </c>
      <c r="AD46" s="2">
        <f t="shared" si="0"/>
        <v>4.5600000000000023</v>
      </c>
      <c r="AE46" s="128">
        <f t="shared" si="1"/>
        <v>1.6051074880969463E-2</v>
      </c>
    </row>
    <row r="47" spans="1:31" x14ac:dyDescent="0.25">
      <c r="A47" s="184"/>
      <c r="B47" s="189">
        <v>42286</v>
      </c>
      <c r="C47" s="184">
        <v>10</v>
      </c>
      <c r="D47" s="185">
        <v>274</v>
      </c>
      <c r="E47" s="185">
        <v>0</v>
      </c>
      <c r="F47" s="185">
        <f t="shared" si="4"/>
        <v>2740</v>
      </c>
      <c r="G47" s="189">
        <v>42347</v>
      </c>
      <c r="H47" s="190">
        <v>35</v>
      </c>
      <c r="I47" s="185">
        <v>282.99</v>
      </c>
      <c r="J47" s="185">
        <v>0.18</v>
      </c>
      <c r="K47" s="185">
        <f t="shared" si="3"/>
        <v>9904.4699999999993</v>
      </c>
      <c r="L47" s="184"/>
      <c r="M47" s="184"/>
      <c r="O47" s="75">
        <v>1.06</v>
      </c>
      <c r="P47" s="75">
        <f t="shared" si="5"/>
        <v>0</v>
      </c>
      <c r="Q47" s="2"/>
      <c r="T47" s="281" t="s">
        <v>73</v>
      </c>
      <c r="U47" s="331">
        <v>316.02999999999997</v>
      </c>
      <c r="W47" s="124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87">
        <v>1854500</v>
      </c>
      <c r="AC47" s="10">
        <v>277.24</v>
      </c>
      <c r="AD47" s="2">
        <f t="shared" si="0"/>
        <v>6.1000000000000227</v>
      </c>
      <c r="AE47" s="128">
        <f t="shared" si="1"/>
        <v>4.2744330942547926E-3</v>
      </c>
    </row>
    <row r="48" spans="1:31" x14ac:dyDescent="0.25">
      <c r="A48" s="184"/>
      <c r="B48" s="189">
        <v>42286</v>
      </c>
      <c r="C48" s="184">
        <v>10</v>
      </c>
      <c r="D48" s="185">
        <v>269.8</v>
      </c>
      <c r="E48" s="185">
        <v>0</v>
      </c>
      <c r="F48" s="185">
        <f t="shared" si="4"/>
        <v>2698</v>
      </c>
      <c r="G48" s="189">
        <v>42359</v>
      </c>
      <c r="H48" s="190">
        <v>25</v>
      </c>
      <c r="I48" s="185">
        <v>295</v>
      </c>
      <c r="J48" s="185">
        <v>0.14000000000000001</v>
      </c>
      <c r="K48" s="185">
        <f t="shared" si="3"/>
        <v>7374.86</v>
      </c>
      <c r="L48" s="184"/>
      <c r="M48" s="184"/>
      <c r="O48" s="75">
        <v>1.05</v>
      </c>
      <c r="P48" s="75">
        <f t="shared" si="5"/>
        <v>0</v>
      </c>
      <c r="Q48" s="2"/>
      <c r="T48" s="281" t="s">
        <v>74</v>
      </c>
      <c r="U48" s="331">
        <v>0.50315299999999996</v>
      </c>
      <c r="W48" s="124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87">
        <v>1297900</v>
      </c>
      <c r="AC48" s="10">
        <v>276.06</v>
      </c>
      <c r="AD48" s="2">
        <f t="shared" si="0"/>
        <v>4.67999999999995</v>
      </c>
      <c r="AE48" s="128">
        <f t="shared" si="1"/>
        <v>-7.7279752704790816E-3</v>
      </c>
    </row>
    <row r="49" spans="1:31" x14ac:dyDescent="0.25">
      <c r="A49" s="184"/>
      <c r="B49" s="189">
        <v>42292</v>
      </c>
      <c r="C49" s="184">
        <v>25</v>
      </c>
      <c r="D49" s="185">
        <v>268.5</v>
      </c>
      <c r="E49" s="185">
        <v>0</v>
      </c>
      <c r="F49" s="185">
        <f t="shared" si="4"/>
        <v>6712.5</v>
      </c>
      <c r="G49" s="189">
        <v>42447</v>
      </c>
      <c r="H49" s="190">
        <v>5</v>
      </c>
      <c r="I49" s="185">
        <v>249.59</v>
      </c>
      <c r="J49" s="185">
        <v>0.03</v>
      </c>
      <c r="K49" s="185">
        <v>1247.92</v>
      </c>
      <c r="L49" s="184"/>
      <c r="M49" s="184"/>
      <c r="O49" s="75">
        <v>1.04</v>
      </c>
      <c r="P49" s="75">
        <f t="shared" si="5"/>
        <v>0</v>
      </c>
      <c r="Q49" s="2"/>
      <c r="T49" s="281" t="s">
        <v>75</v>
      </c>
      <c r="U49" s="331" t="s">
        <v>439</v>
      </c>
      <c r="W49" s="124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87">
        <v>1334600</v>
      </c>
      <c r="AC49" s="10">
        <v>278.20999999999998</v>
      </c>
      <c r="AD49" s="2">
        <f t="shared" si="0"/>
        <v>4.6899999999999977</v>
      </c>
      <c r="AE49" s="128">
        <f t="shared" si="1"/>
        <v>-2.4382372978594136E-3</v>
      </c>
    </row>
    <row r="50" spans="1:31" x14ac:dyDescent="0.25">
      <c r="A50" s="184"/>
      <c r="B50" s="189">
        <v>42293</v>
      </c>
      <c r="C50" s="184">
        <v>10</v>
      </c>
      <c r="D50" s="185">
        <v>262.25</v>
      </c>
      <c r="E50" s="185">
        <v>0</v>
      </c>
      <c r="F50" s="185">
        <f t="shared" si="4"/>
        <v>2622.5</v>
      </c>
      <c r="G50" s="189">
        <v>42460</v>
      </c>
      <c r="H50" s="190">
        <v>5</v>
      </c>
      <c r="I50" s="185">
        <v>261.22000000000003</v>
      </c>
      <c r="J50" s="185">
        <v>0.03</v>
      </c>
      <c r="K50" s="185">
        <v>1306.0700000000002</v>
      </c>
      <c r="L50" s="184"/>
      <c r="M50" s="184"/>
      <c r="O50" s="75">
        <v>1.03</v>
      </c>
      <c r="P50" s="75">
        <f t="shared" si="5"/>
        <v>0</v>
      </c>
      <c r="Q50" s="2"/>
      <c r="T50" s="281"/>
      <c r="U50" s="331"/>
      <c r="W50" s="124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87">
        <v>2417200</v>
      </c>
      <c r="AC50" s="10">
        <v>278.89</v>
      </c>
      <c r="AD50" s="2">
        <f t="shared" si="0"/>
        <v>8.7799999999999727</v>
      </c>
      <c r="AE50" s="128">
        <f t="shared" si="1"/>
        <v>2.0677792416922802E-2</v>
      </c>
    </row>
    <row r="51" spans="1:31" x14ac:dyDescent="0.25">
      <c r="A51" s="184"/>
      <c r="B51" s="189">
        <v>42293</v>
      </c>
      <c r="C51" s="184">
        <v>10</v>
      </c>
      <c r="D51" s="185">
        <v>255.4</v>
      </c>
      <c r="E51" s="185">
        <v>0</v>
      </c>
      <c r="F51" s="185">
        <f t="shared" si="4"/>
        <v>2554</v>
      </c>
      <c r="G51" s="189">
        <v>42482</v>
      </c>
      <c r="H51" s="190">
        <v>5</v>
      </c>
      <c r="I51" s="185">
        <v>282.95</v>
      </c>
      <c r="J51" s="185">
        <v>0.03</v>
      </c>
      <c r="K51" s="185">
        <v>1414.72</v>
      </c>
      <c r="L51" s="184"/>
      <c r="M51" s="184"/>
      <c r="O51" s="75">
        <v>1.02</v>
      </c>
      <c r="P51" s="75">
        <f t="shared" si="5"/>
        <v>0</v>
      </c>
      <c r="Q51" s="2"/>
      <c r="T51" s="281" t="s">
        <v>76</v>
      </c>
      <c r="U51" s="331" t="s">
        <v>487</v>
      </c>
      <c r="W51" s="124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87">
        <v>2506100</v>
      </c>
      <c r="AC51" s="10">
        <v>273.24</v>
      </c>
      <c r="AD51" s="2">
        <f t="shared" si="0"/>
        <v>6.3499999999999659</v>
      </c>
      <c r="AE51" s="128">
        <f t="shared" si="1"/>
        <v>-2.1181798261631357E-3</v>
      </c>
    </row>
    <row r="52" spans="1:31" x14ac:dyDescent="0.25">
      <c r="A52" s="184"/>
      <c r="B52" s="189">
        <v>42314</v>
      </c>
      <c r="C52" s="184">
        <v>10</v>
      </c>
      <c r="D52" s="185">
        <v>298.81</v>
      </c>
      <c r="E52" s="185">
        <v>0</v>
      </c>
      <c r="F52" s="185">
        <f t="shared" si="4"/>
        <v>2988.1</v>
      </c>
      <c r="G52" s="189"/>
      <c r="H52" s="184"/>
      <c r="I52" s="185"/>
      <c r="J52" s="184"/>
      <c r="K52" s="185"/>
      <c r="L52" s="184"/>
      <c r="M52" s="184"/>
      <c r="O52" s="75">
        <v>1.01</v>
      </c>
      <c r="P52" s="75">
        <f t="shared" si="5"/>
        <v>0</v>
      </c>
      <c r="Q52" s="2"/>
      <c r="T52" s="281" t="s">
        <v>77</v>
      </c>
      <c r="U52" s="331" t="s">
        <v>193</v>
      </c>
      <c r="W52" s="124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87">
        <v>1942600</v>
      </c>
      <c r="AC52" s="10">
        <v>273.82</v>
      </c>
      <c r="AD52" s="2">
        <f t="shared" si="0"/>
        <v>6.92999999999995</v>
      </c>
      <c r="AE52" s="128">
        <f t="shared" si="1"/>
        <v>-7.9704369248604356E-3</v>
      </c>
    </row>
    <row r="53" spans="1:31" x14ac:dyDescent="0.25">
      <c r="A53" s="184"/>
      <c r="B53" s="189">
        <v>42341</v>
      </c>
      <c r="C53" s="184">
        <v>20</v>
      </c>
      <c r="D53" s="185">
        <v>286.08999999999997</v>
      </c>
      <c r="E53" s="185">
        <v>0</v>
      </c>
      <c r="F53" s="185">
        <f t="shared" si="4"/>
        <v>5721.7999999999993</v>
      </c>
      <c r="G53" s="189"/>
      <c r="H53" s="184"/>
      <c r="I53" s="184"/>
      <c r="J53" s="184"/>
      <c r="K53" s="185"/>
      <c r="L53" s="184"/>
      <c r="M53" s="184"/>
      <c r="O53" s="75">
        <v>1</v>
      </c>
      <c r="P53" s="75">
        <f t="shared" si="5"/>
        <v>0</v>
      </c>
      <c r="Q53" s="2"/>
      <c r="T53" s="281" t="s">
        <v>78</v>
      </c>
      <c r="U53" s="332">
        <v>1340182</v>
      </c>
      <c r="W53" s="124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87">
        <v>1849800</v>
      </c>
      <c r="AC53" s="10">
        <v>276.02</v>
      </c>
      <c r="AD53" s="2">
        <f t="shared" si="0"/>
        <v>7.2300000000000182</v>
      </c>
      <c r="AE53" s="128">
        <f t="shared" si="1"/>
        <v>-1.6532459203306593E-2</v>
      </c>
    </row>
    <row r="54" spans="1:31" x14ac:dyDescent="0.25">
      <c r="A54" s="184"/>
      <c r="B54" s="189">
        <v>42408</v>
      </c>
      <c r="C54" s="184">
        <v>5</v>
      </c>
      <c r="D54" s="185">
        <v>251.5</v>
      </c>
      <c r="E54" s="185">
        <v>0</v>
      </c>
      <c r="F54" s="185">
        <f>C54*D54 + E54</f>
        <v>1257.5</v>
      </c>
      <c r="G54" s="189"/>
      <c r="H54" s="184"/>
      <c r="I54" s="184"/>
      <c r="J54" s="184"/>
      <c r="K54" s="185"/>
      <c r="L54" s="184"/>
      <c r="M54" s="184"/>
      <c r="O54" s="75">
        <v>0.99</v>
      </c>
      <c r="P54" s="75">
        <f t="shared" si="5"/>
        <v>0</v>
      </c>
      <c r="Q54" s="2"/>
      <c r="T54" s="281" t="s">
        <v>81</v>
      </c>
      <c r="U54" s="332">
        <v>1707790</v>
      </c>
      <c r="W54" s="124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87">
        <v>1949400</v>
      </c>
      <c r="AC54" s="10">
        <v>280.66000000000003</v>
      </c>
      <c r="AD54" s="2">
        <f t="shared" si="0"/>
        <v>3.1499999999999773</v>
      </c>
      <c r="AE54" s="128">
        <f t="shared" si="1"/>
        <v>1.1057606563225075E-3</v>
      </c>
    </row>
    <row r="55" spans="1:31" x14ac:dyDescent="0.25">
      <c r="A55" s="184"/>
      <c r="B55" s="189">
        <v>42446</v>
      </c>
      <c r="C55" s="184">
        <v>5</v>
      </c>
      <c r="D55" s="185">
        <v>242.55</v>
      </c>
      <c r="E55" s="185">
        <v>0</v>
      </c>
      <c r="F55" s="185">
        <f>C55*D55 + E55</f>
        <v>1212.75</v>
      </c>
      <c r="G55" s="189"/>
      <c r="H55" s="184"/>
      <c r="I55" s="184"/>
      <c r="J55" s="184"/>
      <c r="K55" s="185"/>
      <c r="L55" s="184"/>
      <c r="M55" s="184"/>
      <c r="O55" s="75">
        <v>0.98</v>
      </c>
      <c r="P55" s="75">
        <f t="shared" si="5"/>
        <v>0</v>
      </c>
      <c r="Q55" s="2"/>
      <c r="T55" s="281" t="s">
        <v>79</v>
      </c>
      <c r="U55" s="331" t="s">
        <v>488</v>
      </c>
      <c r="W55" s="124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87">
        <v>1384600</v>
      </c>
      <c r="AC55" s="10">
        <v>280.35000000000002</v>
      </c>
      <c r="AD55" s="2">
        <f t="shared" si="0"/>
        <v>5.6099999999999568</v>
      </c>
      <c r="AE55" s="128">
        <f t="shared" si="1"/>
        <v>-1.1494658157328641E-2</v>
      </c>
    </row>
    <row r="56" spans="1:31" x14ac:dyDescent="0.25">
      <c r="A56" s="184"/>
      <c r="B56" s="189"/>
      <c r="C56" s="184">
        <v>5</v>
      </c>
      <c r="D56" s="185">
        <v>242.55</v>
      </c>
      <c r="E56" s="185">
        <v>0</v>
      </c>
      <c r="F56" s="185">
        <f>C56*D56 + E56</f>
        <v>1212.75</v>
      </c>
      <c r="G56" s="189"/>
      <c r="H56" s="184"/>
      <c r="I56" s="184"/>
      <c r="J56" s="184"/>
      <c r="K56" s="185"/>
      <c r="L56" s="184"/>
      <c r="M56" s="184"/>
      <c r="O56" s="75">
        <v>0.97</v>
      </c>
      <c r="P56" s="75">
        <f t="shared" si="5"/>
        <v>0</v>
      </c>
      <c r="T56" s="281" t="s">
        <v>82</v>
      </c>
      <c r="U56" s="331">
        <v>15.97</v>
      </c>
      <c r="W56" s="124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87">
        <v>1074300</v>
      </c>
      <c r="AC56" s="10">
        <v>283.61</v>
      </c>
      <c r="AD56" s="2">
        <f t="shared" si="0"/>
        <v>3.2900000000000205</v>
      </c>
      <c r="AE56" s="128">
        <f t="shared" si="1"/>
        <v>2.1200664287481796E-3</v>
      </c>
    </row>
    <row r="57" spans="1:31" x14ac:dyDescent="0.25">
      <c r="A57" s="25" t="s">
        <v>57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65">
        <f>SUM(H41:H53)</f>
        <v>155</v>
      </c>
      <c r="I57" s="18"/>
      <c r="J57" s="18"/>
      <c r="K57" s="18">
        <f>SUM(K41:K53)</f>
        <v>44472.76</v>
      </c>
      <c r="L57" s="14"/>
      <c r="M57" s="14"/>
      <c r="O57" s="75">
        <v>0.96</v>
      </c>
      <c r="P57" s="75">
        <f t="shared" si="5"/>
        <v>0</v>
      </c>
      <c r="T57" s="281" t="s">
        <v>83</v>
      </c>
      <c r="U57" s="331">
        <v>16.93</v>
      </c>
      <c r="W57" s="124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87">
        <v>1966100</v>
      </c>
      <c r="AC57" s="10">
        <v>283.01</v>
      </c>
      <c r="AD57" s="2">
        <f t="shared" si="0"/>
        <v>5.2700000000000387</v>
      </c>
      <c r="AE57" s="128">
        <f t="shared" si="1"/>
        <v>-6.1106233538191779E-3</v>
      </c>
    </row>
    <row r="58" spans="1:31" x14ac:dyDescent="0.25">
      <c r="O58" s="75">
        <v>0.95</v>
      </c>
      <c r="P58" s="75">
        <f t="shared" si="5"/>
        <v>0</v>
      </c>
      <c r="T58" s="281" t="s">
        <v>80</v>
      </c>
      <c r="U58" s="331" t="s">
        <v>94</v>
      </c>
      <c r="W58" s="124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87">
        <v>1691700</v>
      </c>
      <c r="AC58" s="10">
        <v>284.75</v>
      </c>
      <c r="AD58" s="2">
        <f t="shared" si="0"/>
        <v>5.6100000000000136</v>
      </c>
      <c r="AE58" s="128">
        <f t="shared" si="1"/>
        <v>-1.0494492129130895E-2</v>
      </c>
    </row>
    <row r="59" spans="1:31" x14ac:dyDescent="0.25">
      <c r="O59" s="75">
        <v>0.94</v>
      </c>
      <c r="P59" s="75">
        <f t="shared" si="5"/>
        <v>0</v>
      </c>
      <c r="W59" s="124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87">
        <v>1353100</v>
      </c>
      <c r="AC59" s="10">
        <v>287.77</v>
      </c>
      <c r="AD59" s="2">
        <f t="shared" si="0"/>
        <v>3.9499999999999886</v>
      </c>
      <c r="AE59" s="128">
        <f t="shared" si="1"/>
        <v>2.2987705060777408E-3</v>
      </c>
    </row>
    <row r="60" spans="1:31" x14ac:dyDescent="0.25">
      <c r="B60" s="192" t="s">
        <v>85</v>
      </c>
      <c r="C60" s="192" t="s">
        <v>106</v>
      </c>
      <c r="D60" s="193" t="s">
        <v>105</v>
      </c>
      <c r="E60" s="194" t="s">
        <v>107</v>
      </c>
      <c r="F60" s="195" t="s">
        <v>43</v>
      </c>
      <c r="G60" s="196" t="s">
        <v>110</v>
      </c>
      <c r="H60" s="195" t="s">
        <v>61</v>
      </c>
      <c r="O60" s="75">
        <v>0.93</v>
      </c>
      <c r="P60" s="75">
        <f t="shared" si="5"/>
        <v>0</v>
      </c>
      <c r="W60" s="124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87">
        <v>2442600</v>
      </c>
      <c r="AC60" s="10">
        <v>287.11</v>
      </c>
      <c r="AD60" s="2">
        <f t="shared" si="0"/>
        <v>12.899999999999977</v>
      </c>
      <c r="AE60" s="128">
        <f t="shared" si="1"/>
        <v>-3.5864199603747648E-2</v>
      </c>
    </row>
    <row r="61" spans="1:31" x14ac:dyDescent="0.25">
      <c r="B61" s="189">
        <v>42304</v>
      </c>
      <c r="C61" s="184">
        <v>80</v>
      </c>
      <c r="D61" s="185">
        <v>271.44</v>
      </c>
      <c r="E61" s="185">
        <v>293.69</v>
      </c>
      <c r="F61" s="185">
        <v>1780.09</v>
      </c>
      <c r="G61" s="185">
        <f t="shared" ref="G61:G66" si="6">IF(C61=0, 0,D61*C61)</f>
        <v>21715.200000000001</v>
      </c>
      <c r="H61" s="197">
        <f t="shared" ref="H61:H66" si="7">IF(C61=0, D61, (E61-D61)/D61)</f>
        <v>8.1970232832301801E-2</v>
      </c>
      <c r="O61" s="75">
        <v>0.92</v>
      </c>
      <c r="P61" s="75">
        <f t="shared" si="5"/>
        <v>0</v>
      </c>
      <c r="W61" s="124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87">
        <v>1399700</v>
      </c>
      <c r="AC61" s="10">
        <v>297.79000000000002</v>
      </c>
      <c r="AD61" s="2">
        <f t="shared" si="0"/>
        <v>4.9900000000000091</v>
      </c>
      <c r="AE61" s="128">
        <f t="shared" si="1"/>
        <v>-4.1134372282789489E-3</v>
      </c>
    </row>
    <row r="62" spans="1:31" x14ac:dyDescent="0.25">
      <c r="B62" s="189">
        <v>42310</v>
      </c>
      <c r="C62" s="184">
        <v>70</v>
      </c>
      <c r="D62" s="185">
        <v>267.36</v>
      </c>
      <c r="E62" s="185">
        <v>303.08</v>
      </c>
      <c r="F62" s="185">
        <v>2500.4299999999998</v>
      </c>
      <c r="G62" s="185">
        <f t="shared" si="6"/>
        <v>18715.2</v>
      </c>
      <c r="H62" s="197">
        <f t="shared" si="7"/>
        <v>0.1336026331538</v>
      </c>
      <c r="O62" s="75">
        <v>0.91</v>
      </c>
      <c r="P62" s="75">
        <f t="shared" si="5"/>
        <v>0</v>
      </c>
      <c r="W62" s="124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87">
        <v>1429100</v>
      </c>
      <c r="AC62" s="10">
        <v>299.02</v>
      </c>
      <c r="AD62" s="2">
        <f t="shared" si="0"/>
        <v>5.589999999999975</v>
      </c>
      <c r="AE62" s="128">
        <f t="shared" si="1"/>
        <v>1.3627118644067737E-2</v>
      </c>
    </row>
    <row r="63" spans="1:31" x14ac:dyDescent="0.25">
      <c r="B63" s="189">
        <v>42314</v>
      </c>
      <c r="C63" s="184">
        <v>80</v>
      </c>
      <c r="D63" s="185">
        <v>271.29000000000002</v>
      </c>
      <c r="E63" s="185">
        <v>299.14</v>
      </c>
      <c r="F63" s="185">
        <v>2227.9299999999998</v>
      </c>
      <c r="G63" s="185">
        <f t="shared" si="6"/>
        <v>21703.200000000001</v>
      </c>
      <c r="H63" s="197">
        <f t="shared" si="7"/>
        <v>0.10265767260127526</v>
      </c>
      <c r="O63" s="75">
        <v>0.9</v>
      </c>
      <c r="P63" s="75">
        <f t="shared" si="5"/>
        <v>0</v>
      </c>
      <c r="W63" s="124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87">
        <v>1077900</v>
      </c>
      <c r="AC63" s="10">
        <v>295</v>
      </c>
      <c r="AD63" s="2">
        <f t="shared" si="0"/>
        <v>4.0200000000000387</v>
      </c>
      <c r="AE63" s="128">
        <f t="shared" si="1"/>
        <v>4.8710699322138673E-3</v>
      </c>
    </row>
    <row r="64" spans="1:31" x14ac:dyDescent="0.25">
      <c r="B64" s="189">
        <v>42326</v>
      </c>
      <c r="C64" s="184">
        <v>40</v>
      </c>
      <c r="D64" s="185">
        <v>254.6</v>
      </c>
      <c r="E64" s="185">
        <v>291.98</v>
      </c>
      <c r="F64" s="185">
        <v>1495.32</v>
      </c>
      <c r="G64" s="185">
        <f t="shared" si="6"/>
        <v>10184</v>
      </c>
      <c r="H64" s="197">
        <f t="shared" si="7"/>
        <v>0.14681853888452484</v>
      </c>
      <c r="W64" s="124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87">
        <v>1144200</v>
      </c>
      <c r="AC64" s="10">
        <v>293.57</v>
      </c>
      <c r="AD64" s="2">
        <f t="shared" si="0"/>
        <v>4.0999999999999659</v>
      </c>
      <c r="AE64" s="128">
        <f t="shared" si="1"/>
        <v>-1.6323754463527518E-3</v>
      </c>
    </row>
    <row r="65" spans="2:31" x14ac:dyDescent="0.25">
      <c r="B65" s="189">
        <v>42338</v>
      </c>
      <c r="C65" s="184">
        <v>60</v>
      </c>
      <c r="D65" s="185">
        <v>265.08999999999997</v>
      </c>
      <c r="E65" s="185">
        <v>286.86</v>
      </c>
      <c r="F65" s="185">
        <v>1305.92</v>
      </c>
      <c r="G65" s="185">
        <f t="shared" si="6"/>
        <v>15905.399999999998</v>
      </c>
      <c r="H65" s="197">
        <f t="shared" si="7"/>
        <v>8.2123052548191328E-2</v>
      </c>
      <c r="W65" s="124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87">
        <v>1262600</v>
      </c>
      <c r="AC65" s="10">
        <v>294.05</v>
      </c>
      <c r="AD65" s="2">
        <f t="shared" si="0"/>
        <v>6.7899999999999636</v>
      </c>
      <c r="AE65" s="128">
        <f t="shared" si="1"/>
        <v>8.0216653525762016E-3</v>
      </c>
    </row>
    <row r="66" spans="2:31" x14ac:dyDescent="0.25">
      <c r="B66" s="189">
        <v>42342</v>
      </c>
      <c r="C66" s="184">
        <v>25</v>
      </c>
      <c r="D66" s="185">
        <v>240.05</v>
      </c>
      <c r="E66" s="185">
        <v>284.45</v>
      </c>
      <c r="F66" s="185">
        <v>1110</v>
      </c>
      <c r="G66" s="185">
        <f t="shared" si="6"/>
        <v>6001.25</v>
      </c>
      <c r="H66" s="197">
        <f t="shared" si="7"/>
        <v>0.18496146636117466</v>
      </c>
      <c r="W66" s="124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87">
        <v>1736800</v>
      </c>
      <c r="AC66" s="10">
        <v>291.70999999999998</v>
      </c>
      <c r="AD66" s="2">
        <f t="shared" si="0"/>
        <v>8.339999999999975</v>
      </c>
      <c r="AE66" s="128">
        <f t="shared" si="1"/>
        <v>2.8669158614852863E-2</v>
      </c>
    </row>
    <row r="67" spans="2:31" x14ac:dyDescent="0.25">
      <c r="B67" s="189">
        <v>42355</v>
      </c>
      <c r="C67" s="184">
        <v>0</v>
      </c>
      <c r="D67" s="185">
        <v>0</v>
      </c>
      <c r="E67" s="185">
        <v>297.17</v>
      </c>
      <c r="F67" s="185">
        <v>1373.65</v>
      </c>
      <c r="G67" s="185"/>
      <c r="H67" s="197"/>
      <c r="W67" s="124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87">
        <v>1315200</v>
      </c>
      <c r="AC67" s="10">
        <v>283.58</v>
      </c>
      <c r="AD67" s="2">
        <f>Y67-Z67</f>
        <v>5.9200000000000159</v>
      </c>
      <c r="AE67" s="128" t="e">
        <f>AC67/AC68-1</f>
        <v>#DIV/0!</v>
      </c>
    </row>
    <row r="68" spans="2:31" x14ac:dyDescent="0.25">
      <c r="W68" s="10" t="s">
        <v>92</v>
      </c>
      <c r="X68" s="10"/>
      <c r="Y68" s="10"/>
      <c r="Z68" s="10"/>
      <c r="AA68" s="10"/>
      <c r="AB68" s="10"/>
      <c r="AC68" s="10"/>
      <c r="AD68" s="2">
        <f>Y68-Z68</f>
        <v>0</v>
      </c>
      <c r="AE68" s="128" t="e">
        <f>AC68/AC69-1</f>
        <v>#DIV/0!</v>
      </c>
    </row>
    <row r="69" spans="2:31" x14ac:dyDescent="0.25">
      <c r="B69" s="235">
        <v>42408</v>
      </c>
      <c r="C69" s="236">
        <v>5</v>
      </c>
      <c r="D69" s="237">
        <v>251.5</v>
      </c>
      <c r="E69" s="237">
        <v>256.52</v>
      </c>
      <c r="F69" s="237">
        <f>C69*(E69-D69)</f>
        <v>25.099999999999909</v>
      </c>
      <c r="G69" s="237">
        <f>D69*C69</f>
        <v>1257.5</v>
      </c>
      <c r="H69" s="238">
        <f>(E69-D69)/D69</f>
        <v>1.9960238568588397E-2</v>
      </c>
      <c r="I69" s="238"/>
    </row>
    <row r="70" spans="2:31" x14ac:dyDescent="0.25">
      <c r="B70" s="235">
        <v>42422</v>
      </c>
      <c r="C70" s="236">
        <v>5</v>
      </c>
      <c r="D70" s="237">
        <v>251.5</v>
      </c>
      <c r="E70" s="237">
        <v>265.83</v>
      </c>
      <c r="F70" s="237">
        <f t="shared" ref="F70:F79" si="8">C70*(E70-D70)</f>
        <v>71.64999999999992</v>
      </c>
      <c r="G70" s="237">
        <f t="shared" ref="G70:G80" si="9">D70*C70</f>
        <v>1257.5</v>
      </c>
      <c r="H70" s="238">
        <f t="shared" ref="H70:H79" si="10">(E70-D70)/D70</f>
        <v>5.6978131212723597E-2</v>
      </c>
      <c r="I70" s="238"/>
    </row>
    <row r="71" spans="2:31" x14ac:dyDescent="0.25">
      <c r="B71" s="235">
        <v>42431</v>
      </c>
      <c r="C71" s="236">
        <v>5</v>
      </c>
      <c r="D71" s="237">
        <v>251.5</v>
      </c>
      <c r="E71" s="237">
        <v>273.66000000000003</v>
      </c>
      <c r="F71" s="237">
        <f t="shared" si="8"/>
        <v>110.80000000000013</v>
      </c>
      <c r="G71" s="237">
        <f t="shared" si="9"/>
        <v>1257.5</v>
      </c>
      <c r="H71" s="238">
        <f t="shared" si="10"/>
        <v>8.8111332007952389E-2</v>
      </c>
      <c r="I71" s="238"/>
    </row>
    <row r="72" spans="2:31" x14ac:dyDescent="0.25">
      <c r="B72" s="235">
        <v>42433</v>
      </c>
      <c r="C72" s="236">
        <v>5</v>
      </c>
      <c r="D72" s="237">
        <v>251.5</v>
      </c>
      <c r="E72" s="237">
        <v>263.94</v>
      </c>
      <c r="F72" s="237">
        <f t="shared" si="8"/>
        <v>62.199999999999989</v>
      </c>
      <c r="G72" s="237">
        <f t="shared" si="9"/>
        <v>1257.5</v>
      </c>
      <c r="H72" s="238">
        <f t="shared" si="10"/>
        <v>4.9463220675944324E-2</v>
      </c>
      <c r="I72" s="238"/>
    </row>
    <row r="73" spans="2:31" x14ac:dyDescent="0.25">
      <c r="B73" s="235">
        <v>42439</v>
      </c>
      <c r="C73" s="236">
        <v>5</v>
      </c>
      <c r="D73" s="237">
        <v>251.5</v>
      </c>
      <c r="E73" s="237">
        <v>251.97</v>
      </c>
      <c r="F73" s="237">
        <f t="shared" si="8"/>
        <v>2.3499999999999943</v>
      </c>
      <c r="G73" s="237">
        <f t="shared" si="9"/>
        <v>1257.5</v>
      </c>
      <c r="H73" s="239">
        <f t="shared" si="10"/>
        <v>1.8687872763419437E-3</v>
      </c>
      <c r="I73" s="239"/>
    </row>
    <row r="74" spans="2:31" x14ac:dyDescent="0.25">
      <c r="B74" s="235">
        <v>42444</v>
      </c>
      <c r="C74" s="236">
        <v>5</v>
      </c>
      <c r="D74" s="237">
        <v>251.5</v>
      </c>
      <c r="E74" s="237">
        <v>250.33</v>
      </c>
      <c r="F74" s="237">
        <f t="shared" si="8"/>
        <v>-5.8499999999999375</v>
      </c>
      <c r="G74" s="237">
        <f t="shared" si="9"/>
        <v>1257.5</v>
      </c>
      <c r="H74" s="239">
        <f t="shared" si="10"/>
        <v>-4.6520874751490556E-3</v>
      </c>
      <c r="I74" s="239"/>
    </row>
    <row r="75" spans="2:31" x14ac:dyDescent="0.25">
      <c r="B75" s="235">
        <v>42446</v>
      </c>
      <c r="C75" s="236">
        <v>15</v>
      </c>
      <c r="D75" s="237">
        <v>245.5333</v>
      </c>
      <c r="E75" s="237">
        <v>246.31</v>
      </c>
      <c r="F75" s="237">
        <f t="shared" si="8"/>
        <v>11.650500000000079</v>
      </c>
      <c r="G75" s="237">
        <f t="shared" si="9"/>
        <v>3682.9994999999999</v>
      </c>
      <c r="H75" s="239">
        <f t="shared" si="10"/>
        <v>3.1633183767741701E-3</v>
      </c>
      <c r="I75" s="239"/>
    </row>
    <row r="76" spans="2:31" x14ac:dyDescent="0.25">
      <c r="B76" s="235">
        <v>42447</v>
      </c>
      <c r="C76" s="236">
        <v>10</v>
      </c>
      <c r="D76" s="237">
        <v>243.50800000000001</v>
      </c>
      <c r="E76" s="237">
        <v>250.78</v>
      </c>
      <c r="F76" s="237">
        <f t="shared" si="8"/>
        <v>72.719999999999914</v>
      </c>
      <c r="G76" s="237">
        <f t="shared" si="9"/>
        <v>2435.08</v>
      </c>
      <c r="H76" s="239">
        <f t="shared" si="10"/>
        <v>2.9863495244509385E-2</v>
      </c>
      <c r="I76" s="239" t="s">
        <v>141</v>
      </c>
    </row>
    <row r="77" spans="2:31" x14ac:dyDescent="0.25">
      <c r="B77" s="235">
        <v>42458</v>
      </c>
      <c r="C77" s="236">
        <v>10</v>
      </c>
      <c r="D77" s="237">
        <v>243.50800000000001</v>
      </c>
      <c r="E77" s="237">
        <v>254.68</v>
      </c>
      <c r="F77" s="237">
        <f t="shared" si="8"/>
        <v>111.71999999999997</v>
      </c>
      <c r="G77" s="237">
        <f t="shared" si="9"/>
        <v>2435.08</v>
      </c>
      <c r="H77" s="239">
        <f t="shared" si="10"/>
        <v>4.587939615946908E-2</v>
      </c>
      <c r="I77" s="239"/>
    </row>
    <row r="78" spans="2:31" x14ac:dyDescent="0.25">
      <c r="B78" s="235">
        <v>42460</v>
      </c>
      <c r="C78" s="236">
        <v>5</v>
      </c>
      <c r="D78" s="237">
        <v>225.80199999999999</v>
      </c>
      <c r="E78" s="237">
        <v>260.32</v>
      </c>
      <c r="F78" s="237">
        <f t="shared" si="8"/>
        <v>172.59</v>
      </c>
      <c r="G78" s="237">
        <f t="shared" si="9"/>
        <v>1129.01</v>
      </c>
      <c r="H78" s="239">
        <f t="shared" si="10"/>
        <v>0.15286844226357607</v>
      </c>
      <c r="I78" s="239"/>
    </row>
    <row r="79" spans="2:31" x14ac:dyDescent="0.25">
      <c r="B79" s="235">
        <v>42469</v>
      </c>
      <c r="C79" s="236">
        <v>5</v>
      </c>
      <c r="D79" s="237">
        <v>225.80199999999999</v>
      </c>
      <c r="E79" s="237">
        <v>270.83</v>
      </c>
      <c r="F79" s="237">
        <f t="shared" si="8"/>
        <v>225.13999999999996</v>
      </c>
      <c r="G79" s="237">
        <f t="shared" si="9"/>
        <v>1129.01</v>
      </c>
      <c r="H79" s="239">
        <f t="shared" si="10"/>
        <v>0.1994136455832986</v>
      </c>
      <c r="I79" s="239"/>
    </row>
    <row r="80" spans="2:31" x14ac:dyDescent="0.25">
      <c r="B80" s="235">
        <v>42482</v>
      </c>
      <c r="C80" s="236">
        <v>0</v>
      </c>
      <c r="D80" s="237">
        <v>0</v>
      </c>
      <c r="E80" s="237">
        <v>0</v>
      </c>
      <c r="F80" s="237">
        <v>285.70999999999998</v>
      </c>
      <c r="G80" s="237">
        <f t="shared" si="9"/>
        <v>0</v>
      </c>
      <c r="H80" s="239"/>
      <c r="I80" s="239"/>
    </row>
    <row r="81" spans="2:9" x14ac:dyDescent="0.25">
      <c r="B81" s="236"/>
      <c r="C81" s="236"/>
      <c r="D81" s="237"/>
      <c r="E81" s="237"/>
      <c r="F81" s="237"/>
      <c r="G81" s="237"/>
      <c r="H81" s="239"/>
      <c r="I81" s="239"/>
    </row>
    <row r="82" spans="2:9" x14ac:dyDescent="0.25">
      <c r="B82" s="236"/>
      <c r="C82" s="236"/>
      <c r="D82" s="237"/>
      <c r="E82" s="237"/>
      <c r="F82" s="237"/>
      <c r="G82" s="237"/>
      <c r="H82" s="239"/>
      <c r="I82" s="239"/>
    </row>
  </sheetData>
  <mergeCells count="1">
    <mergeCell ref="O42:P42"/>
  </mergeCells>
  <conditionalFormatting sqref="N19 F25:F35">
    <cfRule type="expression" dxfId="1471" priority="58">
      <formula>F19&gt;0</formula>
    </cfRule>
    <cfRule type="expression" dxfId="147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469" priority="47">
      <formula>H25&gt;0</formula>
    </cfRule>
    <cfRule type="expression" dxfId="1468" priority="48">
      <formula>H25&lt;0</formula>
    </cfRule>
  </conditionalFormatting>
  <conditionalFormatting sqref="M39">
    <cfRule type="expression" dxfId="1467" priority="45">
      <formula>M39&gt;0</formula>
    </cfRule>
    <cfRule type="expression" dxfId="1466" priority="46">
      <formula>M39&lt;0</formula>
    </cfRule>
  </conditionalFormatting>
  <conditionalFormatting sqref="F61:F67">
    <cfRule type="expression" dxfId="1465" priority="43">
      <formula>F61&gt;0</formula>
    </cfRule>
    <cfRule type="expression" dxfId="1464" priority="44">
      <formula>F61&lt;0</formula>
    </cfRule>
  </conditionalFormatting>
  <conditionalFormatting sqref="H61:H67">
    <cfRule type="expression" dxfId="1463" priority="41">
      <formula>H61&gt;0</formula>
    </cfRule>
    <cfRule type="expression" dxfId="1462" priority="42">
      <formula>H61&lt;0</formula>
    </cfRule>
  </conditionalFormatting>
  <conditionalFormatting sqref="F21:F24">
    <cfRule type="expression" dxfId="1461" priority="39">
      <formula>F21&gt;0</formula>
    </cfRule>
    <cfRule type="expression" dxfId="1460" priority="40">
      <formula>F21&lt;0</formula>
    </cfRule>
  </conditionalFormatting>
  <conditionalFormatting sqref="H21:H24">
    <cfRule type="expression" dxfId="1459" priority="37">
      <formula>H21&gt;0</formula>
    </cfRule>
    <cfRule type="expression" dxfId="1458" priority="38">
      <formula>H21&lt;0</formula>
    </cfRule>
  </conditionalFormatting>
  <conditionalFormatting sqref="I25:I28">
    <cfRule type="expression" dxfId="1457" priority="31">
      <formula>I25&gt;0</formula>
    </cfRule>
    <cfRule type="expression" dxfId="1456" priority="32">
      <formula>I25&lt;0</formula>
    </cfRule>
  </conditionalFormatting>
  <conditionalFormatting sqref="I21:I24">
    <cfRule type="expression" dxfId="1455" priority="29">
      <formula>I21&gt;0</formula>
    </cfRule>
    <cfRule type="expression" dxfId="1454" priority="30">
      <formula>I21&lt;0</formula>
    </cfRule>
  </conditionalFormatting>
  <conditionalFormatting sqref="H29">
    <cfRule type="expression" dxfId="1453" priority="27">
      <formula>H29&gt;0</formula>
    </cfRule>
    <cfRule type="expression" dxfId="1452" priority="28">
      <formula>H29&lt;0</formula>
    </cfRule>
  </conditionalFormatting>
  <conditionalFormatting sqref="H30">
    <cfRule type="expression" dxfId="1451" priority="25">
      <formula>H30&gt;0</formula>
    </cfRule>
    <cfRule type="expression" dxfId="1450" priority="26">
      <formula>H30&lt;0</formula>
    </cfRule>
  </conditionalFormatting>
  <conditionalFormatting sqref="H31">
    <cfRule type="expression" dxfId="1449" priority="23">
      <formula>H31&gt;0</formula>
    </cfRule>
    <cfRule type="expression" dxfId="1448" priority="24">
      <formula>H31&lt;0</formula>
    </cfRule>
  </conditionalFormatting>
  <conditionalFormatting sqref="Q7">
    <cfRule type="expression" dxfId="1447" priority="21">
      <formula>Q7&gt;0</formula>
    </cfRule>
    <cfRule type="expression" dxfId="1446" priority="22">
      <formula>Q7&lt;0</formula>
    </cfRule>
  </conditionalFormatting>
  <conditionalFormatting sqref="Q8">
    <cfRule type="expression" dxfId="1445" priority="19">
      <formula>Q8&gt;0</formula>
    </cfRule>
    <cfRule type="expression" dxfId="1444" priority="20">
      <formula>Q8&lt;0</formula>
    </cfRule>
  </conditionalFormatting>
  <conditionalFormatting sqref="F73:F82">
    <cfRule type="expression" dxfId="1443" priority="17">
      <formula>F73&gt;0</formula>
    </cfRule>
    <cfRule type="expression" dxfId="1442" priority="18">
      <formula>F73&lt;0</formula>
    </cfRule>
  </conditionalFormatting>
  <conditionalFormatting sqref="H73:H76">
    <cfRule type="expression" dxfId="1441" priority="15">
      <formula>H73&gt;0</formula>
    </cfRule>
    <cfRule type="expression" dxfId="1440" priority="16">
      <formula>H73&lt;0</formula>
    </cfRule>
  </conditionalFormatting>
  <conditionalFormatting sqref="F69:F72">
    <cfRule type="expression" dxfId="1439" priority="13">
      <formula>F69&gt;0</formula>
    </cfRule>
    <cfRule type="expression" dxfId="1438" priority="14">
      <formula>F69&lt;0</formula>
    </cfRule>
  </conditionalFormatting>
  <conditionalFormatting sqref="H69:H72">
    <cfRule type="expression" dxfId="1437" priority="11">
      <formula>H69&gt;0</formula>
    </cfRule>
    <cfRule type="expression" dxfId="1436" priority="12">
      <formula>H69&lt;0</formula>
    </cfRule>
  </conditionalFormatting>
  <conditionalFormatting sqref="I73:I76">
    <cfRule type="expression" dxfId="1435" priority="9">
      <formula>I73&gt;0</formula>
    </cfRule>
    <cfRule type="expression" dxfId="1434" priority="10">
      <formula>I73&lt;0</formula>
    </cfRule>
  </conditionalFormatting>
  <conditionalFormatting sqref="I69:I72">
    <cfRule type="expression" dxfId="1433" priority="7">
      <formula>I69&gt;0</formula>
    </cfRule>
    <cfRule type="expression" dxfId="1432" priority="8">
      <formula>I69&lt;0</formula>
    </cfRule>
  </conditionalFormatting>
  <conditionalFormatting sqref="H77">
    <cfRule type="expression" dxfId="1431" priority="5">
      <formula>H77&gt;0</formula>
    </cfRule>
    <cfRule type="expression" dxfId="1430" priority="6">
      <formula>H77&lt;0</formula>
    </cfRule>
  </conditionalFormatting>
  <conditionalFormatting sqref="H78">
    <cfRule type="expression" dxfId="1429" priority="3">
      <formula>H78&gt;0</formula>
    </cfRule>
    <cfRule type="expression" dxfId="1428" priority="4">
      <formula>H78&lt;0</formula>
    </cfRule>
  </conditionalFormatting>
  <conditionalFormatting sqref="H79">
    <cfRule type="expression" dxfId="1427" priority="1">
      <formula>H79&gt;0</formula>
    </cfRule>
    <cfRule type="expression" dxfId="142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27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20" t="s">
        <v>39</v>
      </c>
      <c r="L1" s="11" t="s">
        <v>53</v>
      </c>
      <c r="M1" s="11" t="s">
        <v>22</v>
      </c>
      <c r="R1" s="26"/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40" x14ac:dyDescent="0.25">
      <c r="A2" s="6" t="s">
        <v>151</v>
      </c>
      <c r="B2" s="66"/>
      <c r="C2" s="4"/>
      <c r="D2" s="3"/>
      <c r="E2" s="3"/>
      <c r="F2" s="3"/>
      <c r="G2" s="66"/>
      <c r="H2" s="4"/>
      <c r="I2" s="3"/>
      <c r="J2" s="3"/>
      <c r="K2" s="3"/>
      <c r="L2" s="4"/>
      <c r="O2" s="11" t="s">
        <v>35</v>
      </c>
      <c r="Q2">
        <f>C18-H18</f>
        <v>0</v>
      </c>
      <c r="W2" s="124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87">
        <v>5371900</v>
      </c>
      <c r="AC2" s="10">
        <v>38.82</v>
      </c>
      <c r="AD2" s="2">
        <f>Y2-Z2</f>
        <v>0.64999999999999858</v>
      </c>
      <c r="AE2" s="128">
        <f>AC2/AC3-1</f>
        <v>3.1007751937983663E-3</v>
      </c>
    </row>
    <row r="3" spans="1:40" x14ac:dyDescent="0.25">
      <c r="A3" s="22" t="s">
        <v>48</v>
      </c>
      <c r="B3" s="144"/>
      <c r="C3" s="4"/>
      <c r="D3" s="3"/>
      <c r="E3" s="3"/>
      <c r="F3" s="3"/>
      <c r="G3" s="66"/>
      <c r="H3" s="149"/>
      <c r="I3" s="3"/>
      <c r="J3" s="3"/>
      <c r="K3" s="3"/>
      <c r="L3" s="4"/>
      <c r="O3" s="11" t="s">
        <v>36</v>
      </c>
      <c r="Q3" s="166">
        <f>IF(Q2=0, Q4, (F18-K18-M18)/Q2)</f>
        <v>0</v>
      </c>
      <c r="W3" s="124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87">
        <v>5412500</v>
      </c>
      <c r="AC3" s="10">
        <v>38.700000000000003</v>
      </c>
      <c r="AD3" s="2">
        <f t="shared" ref="AD3:AD66" si="0">Y3-Z3</f>
        <v>0.67999999999999972</v>
      </c>
      <c r="AE3" s="128">
        <f t="shared" ref="AE3:AE66" si="1">AC3/AC4-1</f>
        <v>-7.9466803383746454E-3</v>
      </c>
      <c r="AG3" s="1"/>
      <c r="AK3" s="170"/>
      <c r="AN3" s="170"/>
    </row>
    <row r="4" spans="1:40" x14ac:dyDescent="0.25">
      <c r="B4" s="144"/>
      <c r="C4" s="4"/>
      <c r="D4" s="3"/>
      <c r="E4" s="3"/>
      <c r="F4" s="3"/>
      <c r="G4" s="66"/>
      <c r="H4" s="149"/>
      <c r="I4" s="3"/>
      <c r="J4" s="3"/>
      <c r="K4" s="3"/>
      <c r="L4" s="4"/>
      <c r="O4" s="11" t="s">
        <v>44</v>
      </c>
      <c r="Q4" s="48">
        <v>0</v>
      </c>
      <c r="R4" s="351">
        <v>0</v>
      </c>
      <c r="T4" s="1"/>
      <c r="W4" s="124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87">
        <v>7571700</v>
      </c>
      <c r="AC4" s="10">
        <v>39.01</v>
      </c>
      <c r="AD4" s="2">
        <f t="shared" si="0"/>
        <v>0.58999999999999631</v>
      </c>
      <c r="AE4" s="128">
        <f t="shared" si="1"/>
        <v>5.129520389841602E-4</v>
      </c>
      <c r="AK4" s="170"/>
      <c r="AN4" s="170"/>
    </row>
    <row r="5" spans="1:40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O5" s="11" t="s">
        <v>45</v>
      </c>
      <c r="Q5" s="3">
        <f>Q4*Q2</f>
        <v>0</v>
      </c>
      <c r="T5" s="1"/>
      <c r="W5" s="124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87">
        <v>6547000</v>
      </c>
      <c r="AC5" s="10">
        <v>38.99</v>
      </c>
      <c r="AD5" s="2">
        <f t="shared" si="0"/>
        <v>0.70999999999999375</v>
      </c>
      <c r="AE5" s="128">
        <f t="shared" si="1"/>
        <v>-1.5155342258146076E-2</v>
      </c>
      <c r="AK5" s="170"/>
      <c r="AN5" s="170"/>
    </row>
    <row r="6" spans="1:40" x14ac:dyDescent="0.25">
      <c r="B6" s="144"/>
      <c r="C6" s="4"/>
      <c r="D6" s="3"/>
      <c r="E6" s="3"/>
      <c r="F6" s="3"/>
      <c r="G6" s="66"/>
      <c r="H6" s="149"/>
      <c r="I6" s="3"/>
      <c r="J6" s="3"/>
      <c r="K6" s="3"/>
      <c r="L6" s="4"/>
      <c r="O6" s="11" t="s">
        <v>42</v>
      </c>
      <c r="Q6" s="2">
        <f>Q3*Q2</f>
        <v>0</v>
      </c>
      <c r="W6" s="124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87">
        <v>7330600</v>
      </c>
      <c r="AC6" s="10">
        <v>39.590000000000003</v>
      </c>
      <c r="AD6" s="2">
        <f t="shared" si="0"/>
        <v>0.92999999999999972</v>
      </c>
      <c r="AE6" s="128">
        <f t="shared" si="1"/>
        <v>-1.883519206939277E-2</v>
      </c>
      <c r="AK6" s="170"/>
      <c r="AN6" s="170"/>
    </row>
    <row r="7" spans="1:40" x14ac:dyDescent="0.25">
      <c r="B7" s="144"/>
      <c r="C7" s="4"/>
      <c r="D7" s="3"/>
      <c r="E7" s="3"/>
      <c r="F7" s="3"/>
      <c r="G7" s="66"/>
      <c r="H7" s="149"/>
      <c r="I7" s="3"/>
      <c r="J7" s="3"/>
      <c r="K7" s="3"/>
      <c r="L7" s="4"/>
      <c r="O7" s="11" t="s">
        <v>136</v>
      </c>
      <c r="Q7" s="2">
        <f>Q10+Q8</f>
        <v>555.54</v>
      </c>
      <c r="R7">
        <v>0</v>
      </c>
      <c r="W7" s="124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87">
        <v>10190700</v>
      </c>
      <c r="AC7" s="10">
        <v>40.35</v>
      </c>
      <c r="AD7" s="2">
        <f t="shared" si="0"/>
        <v>1.759999999999998</v>
      </c>
      <c r="AE7" s="128">
        <f t="shared" si="1"/>
        <v>-3.2837967401725732E-2</v>
      </c>
      <c r="AK7" s="170"/>
      <c r="AN7" s="170"/>
    </row>
    <row r="8" spans="1:40" x14ac:dyDescent="0.25">
      <c r="B8" s="66"/>
      <c r="C8" s="4"/>
      <c r="D8" s="3"/>
      <c r="E8" s="3"/>
      <c r="F8" s="3"/>
      <c r="G8" s="66"/>
      <c r="H8" s="149"/>
      <c r="I8" s="3"/>
      <c r="J8" s="3"/>
      <c r="K8" s="3"/>
      <c r="L8" s="4"/>
      <c r="O8" s="11" t="s">
        <v>137</v>
      </c>
      <c r="P8" s="27"/>
      <c r="Q8" s="2">
        <f>K18+M18-F18+Q2*Q4</f>
        <v>0</v>
      </c>
      <c r="W8" s="124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87">
        <v>4381200</v>
      </c>
      <c r="AC8" s="10">
        <v>41.72</v>
      </c>
      <c r="AD8" s="2">
        <f t="shared" si="0"/>
        <v>0.92999999999999972</v>
      </c>
      <c r="AE8" s="128">
        <f t="shared" si="1"/>
        <v>2.397506593143639E-4</v>
      </c>
      <c r="AK8" s="170"/>
      <c r="AN8" s="170"/>
    </row>
    <row r="9" spans="1:40" x14ac:dyDescent="0.25">
      <c r="B9" s="66"/>
      <c r="C9" s="4"/>
      <c r="D9" s="3"/>
      <c r="E9" s="3"/>
      <c r="F9" s="3"/>
      <c r="G9" s="66"/>
      <c r="H9" s="149"/>
      <c r="I9" s="3"/>
      <c r="J9" s="3"/>
      <c r="K9" s="3"/>
      <c r="L9" s="4"/>
      <c r="O9" s="11" t="s">
        <v>156</v>
      </c>
      <c r="Q9" s="128">
        <f>IF(Q2=0, 0, Q8/Q6)</f>
        <v>0</v>
      </c>
      <c r="T9" s="138"/>
      <c r="W9" s="124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87">
        <v>8048700</v>
      </c>
      <c r="AC9" s="10">
        <v>41.71</v>
      </c>
      <c r="AD9" s="2">
        <f t="shared" si="0"/>
        <v>0.96000000000000085</v>
      </c>
      <c r="AE9" s="128">
        <f t="shared" si="1"/>
        <v>1.8310546875E-2</v>
      </c>
    </row>
    <row r="10" spans="1:40" x14ac:dyDescent="0.25">
      <c r="B10" s="66"/>
      <c r="C10" s="4"/>
      <c r="D10" s="3"/>
      <c r="E10" s="3"/>
      <c r="F10" s="3"/>
      <c r="G10" s="66"/>
      <c r="H10" s="4"/>
      <c r="I10" s="4"/>
      <c r="J10" s="4"/>
      <c r="K10" s="3"/>
      <c r="L10" s="4"/>
      <c r="O10" s="11" t="s">
        <v>155</v>
      </c>
      <c r="P10" s="27"/>
      <c r="Q10" s="2">
        <f>M35</f>
        <v>555.54</v>
      </c>
      <c r="W10" s="124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87">
        <v>24449000</v>
      </c>
      <c r="AC10" s="10">
        <v>40.96</v>
      </c>
      <c r="AD10" s="2">
        <f t="shared" si="0"/>
        <v>1.0200000000000031</v>
      </c>
      <c r="AE10" s="128">
        <f t="shared" si="1"/>
        <v>-1.5621244893054498E-2</v>
      </c>
    </row>
    <row r="11" spans="1:40" x14ac:dyDescent="0.25">
      <c r="B11" s="66"/>
      <c r="C11" s="4"/>
      <c r="D11" s="3"/>
      <c r="E11" s="3"/>
      <c r="F11" s="3"/>
      <c r="G11" s="66"/>
      <c r="H11" s="4"/>
      <c r="I11" s="4"/>
      <c r="J11" s="4"/>
      <c r="K11" s="3"/>
      <c r="L11" s="4"/>
      <c r="O11" s="11" t="s">
        <v>133</v>
      </c>
      <c r="P11" s="27"/>
      <c r="Q11" s="128">
        <f>IF(U58="N/A (N/A)", 0, VALUE(TRIM(CLEAN(MID(U58, FIND("(", U58)+1, 5)))))</f>
        <v>0</v>
      </c>
      <c r="W11" s="124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87">
        <v>4924900</v>
      </c>
      <c r="AC11" s="10">
        <v>41.61</v>
      </c>
      <c r="AD11" s="2">
        <f t="shared" si="0"/>
        <v>0.94000000000000483</v>
      </c>
      <c r="AE11" s="128">
        <f t="shared" si="1"/>
        <v>-2.1582733812950394E-3</v>
      </c>
    </row>
    <row r="12" spans="1:40" x14ac:dyDescent="0.25">
      <c r="B12" s="66"/>
      <c r="C12" s="4"/>
      <c r="D12" s="3"/>
      <c r="E12" s="3"/>
      <c r="F12" s="3"/>
      <c r="G12" s="66"/>
      <c r="H12" s="4"/>
      <c r="I12" s="4"/>
      <c r="J12" s="4"/>
      <c r="K12" s="3"/>
      <c r="L12" s="4"/>
      <c r="W12" s="124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87">
        <v>4355800</v>
      </c>
      <c r="AC12" s="10">
        <v>41.7</v>
      </c>
      <c r="AD12" s="2">
        <f t="shared" si="0"/>
        <v>0.49000000000000199</v>
      </c>
      <c r="AE12" s="128">
        <f t="shared" si="1"/>
        <v>7.1994240460759862E-4</v>
      </c>
    </row>
    <row r="13" spans="1:40" x14ac:dyDescent="0.25">
      <c r="B13" s="66"/>
      <c r="C13" s="4"/>
      <c r="D13" s="3"/>
      <c r="E13" s="3"/>
      <c r="F13" s="3"/>
      <c r="G13" s="66"/>
      <c r="H13" s="4"/>
      <c r="I13" s="3"/>
      <c r="J13" s="4"/>
      <c r="K13" s="3"/>
      <c r="L13" s="4"/>
      <c r="W13" s="124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87">
        <v>4211200</v>
      </c>
      <c r="AC13" s="10">
        <v>41.67</v>
      </c>
      <c r="AD13" s="2">
        <f t="shared" si="0"/>
        <v>0.59000000000000341</v>
      </c>
      <c r="AE13" s="128">
        <f t="shared" si="1"/>
        <v>-1.1856770215793233E-2</v>
      </c>
    </row>
    <row r="14" spans="1:40" x14ac:dyDescent="0.25">
      <c r="B14" s="66"/>
      <c r="C14" s="4"/>
      <c r="D14" s="3"/>
      <c r="E14" s="3"/>
      <c r="F14" s="3"/>
      <c r="G14" s="66"/>
      <c r="H14" s="4"/>
      <c r="I14" s="4"/>
      <c r="J14" s="4"/>
      <c r="K14" s="3"/>
      <c r="L14" s="4"/>
      <c r="W14" s="124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87">
        <v>4965300</v>
      </c>
      <c r="AC14" s="10">
        <v>42.17</v>
      </c>
      <c r="AD14" s="2">
        <f t="shared" si="0"/>
        <v>0.57000000000000028</v>
      </c>
      <c r="AE14" s="128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66"/>
      <c r="H15" s="4"/>
      <c r="I15" s="4"/>
      <c r="J15" s="4"/>
      <c r="K15" s="3"/>
      <c r="L15" s="4"/>
      <c r="W15" s="124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87">
        <v>6065600</v>
      </c>
      <c r="AC15" s="10">
        <v>42.03</v>
      </c>
      <c r="AD15" s="2">
        <f t="shared" si="0"/>
        <v>0.69000000000000483</v>
      </c>
      <c r="AE15" s="128">
        <f t="shared" si="1"/>
        <v>-1.0826076723935096E-2</v>
      </c>
    </row>
    <row r="16" spans="1:40" x14ac:dyDescent="0.25">
      <c r="G16" s="1"/>
      <c r="W16" s="124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87">
        <v>4343000</v>
      </c>
      <c r="AC16" s="10">
        <v>42.49</v>
      </c>
      <c r="AD16" s="2">
        <f t="shared" si="0"/>
        <v>0.59000000000000341</v>
      </c>
      <c r="AE16" s="128">
        <f t="shared" si="1"/>
        <v>-7.9383609619424478E-3</v>
      </c>
    </row>
    <row r="17" spans="1:31" x14ac:dyDescent="0.25">
      <c r="G17" s="1"/>
      <c r="W17" s="124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87">
        <v>6843500</v>
      </c>
      <c r="AC17" s="10">
        <v>42.83</v>
      </c>
      <c r="AD17" s="2">
        <f t="shared" si="0"/>
        <v>0.39999999999999858</v>
      </c>
      <c r="AE17" s="128">
        <f t="shared" si="1"/>
        <v>1.4028524666820363E-3</v>
      </c>
    </row>
    <row r="18" spans="1:31" x14ac:dyDescent="0.25">
      <c r="A18" s="25" t="s">
        <v>57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24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87">
        <v>3593100</v>
      </c>
      <c r="AC18" s="10">
        <v>42.77</v>
      </c>
      <c r="AD18" s="2">
        <f t="shared" si="0"/>
        <v>0.60999999999999943</v>
      </c>
      <c r="AE18" s="128">
        <f t="shared" si="1"/>
        <v>-4.8859934853419107E-3</v>
      </c>
    </row>
    <row r="19" spans="1:31" x14ac:dyDescent="0.25">
      <c r="N19" s="2"/>
      <c r="W19" s="124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87">
        <v>3180800</v>
      </c>
      <c r="AC19" s="10">
        <v>42.98</v>
      </c>
      <c r="AD19" s="2">
        <f t="shared" si="0"/>
        <v>0.60999999999999943</v>
      </c>
      <c r="AE19" s="128">
        <f t="shared" si="1"/>
        <v>-9.6774193548387899E-3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G20" s="165" t="s">
        <v>110</v>
      </c>
      <c r="H20" s="154" t="s">
        <v>61</v>
      </c>
      <c r="I20" s="154" t="s">
        <v>111</v>
      </c>
      <c r="J20" s="154" t="s">
        <v>109</v>
      </c>
      <c r="W20" s="124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87">
        <v>3670700</v>
      </c>
      <c r="AC20" s="10">
        <v>43.4</v>
      </c>
      <c r="AD20" s="2">
        <f t="shared" si="0"/>
        <v>0.75999999999999801</v>
      </c>
      <c r="AE20" s="128">
        <f t="shared" si="1"/>
        <v>3.9324543141336932E-3</v>
      </c>
    </row>
    <row r="21" spans="1:31" x14ac:dyDescent="0.25">
      <c r="B21" s="152">
        <v>42998</v>
      </c>
      <c r="C21" s="10">
        <v>60</v>
      </c>
      <c r="D21" s="33">
        <v>30.15</v>
      </c>
      <c r="E21" s="33">
        <v>31.39</v>
      </c>
      <c r="F21" s="33">
        <f>C21*(E21-D21)</f>
        <v>74.400000000000119</v>
      </c>
      <c r="G21" s="33">
        <f>D21*C21</f>
        <v>1809</v>
      </c>
      <c r="H21" s="167">
        <f>(E21-D21)/D21</f>
        <v>4.1127694859038208E-2</v>
      </c>
      <c r="I21" s="167"/>
      <c r="J21" s="167"/>
      <c r="W21" s="124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87">
        <v>4386400</v>
      </c>
      <c r="AC21" s="10">
        <v>43.23</v>
      </c>
      <c r="AD21" s="2">
        <f t="shared" si="0"/>
        <v>0.75999999999999801</v>
      </c>
      <c r="AE21" s="128">
        <f t="shared" si="1"/>
        <v>-5.521048999309941E-3</v>
      </c>
    </row>
    <row r="22" spans="1:31" x14ac:dyDescent="0.25">
      <c r="B22" s="152">
        <v>43007</v>
      </c>
      <c r="C22" s="10">
        <v>0</v>
      </c>
      <c r="D22" s="33"/>
      <c r="E22" s="33"/>
      <c r="F22" s="33">
        <v>115.8</v>
      </c>
      <c r="G22" s="33"/>
      <c r="H22" s="167"/>
      <c r="I22" s="167"/>
      <c r="J22" s="534">
        <v>555.58000000000004</v>
      </c>
      <c r="W22" s="124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87">
        <v>4298400</v>
      </c>
      <c r="AC22" s="10">
        <v>43.47</v>
      </c>
      <c r="AD22" s="2">
        <f t="shared" si="0"/>
        <v>0.81000000000000227</v>
      </c>
      <c r="AE22" s="128">
        <f t="shared" si="1"/>
        <v>3.2310177705976439E-3</v>
      </c>
    </row>
    <row r="23" spans="1:31" x14ac:dyDescent="0.25">
      <c r="B23" s="152"/>
      <c r="C23" s="10"/>
      <c r="D23" s="33"/>
      <c r="E23" s="33"/>
      <c r="F23" s="33"/>
      <c r="G23" s="33"/>
      <c r="H23" s="167"/>
      <c r="I23" s="167"/>
      <c r="J23" s="167"/>
      <c r="W23" s="124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87">
        <v>6581200</v>
      </c>
      <c r="AC23" s="10">
        <v>43.33</v>
      </c>
      <c r="AD23" s="2">
        <f t="shared" si="0"/>
        <v>0.96000000000000085</v>
      </c>
      <c r="AE23" s="128">
        <f t="shared" si="1"/>
        <v>-1.6121707538601315E-2</v>
      </c>
    </row>
    <row r="24" spans="1:31" x14ac:dyDescent="0.25">
      <c r="B24" s="152"/>
      <c r="C24" s="10"/>
      <c r="D24" s="33"/>
      <c r="E24" s="33"/>
      <c r="F24" s="33"/>
      <c r="G24" s="33"/>
      <c r="H24" s="167"/>
      <c r="I24" s="167"/>
      <c r="J24" s="167"/>
      <c r="W24" s="124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87">
        <v>5192900</v>
      </c>
      <c r="AC24" s="10">
        <v>44.04</v>
      </c>
      <c r="AD24" s="2">
        <f t="shared" si="0"/>
        <v>1.4600000000000009</v>
      </c>
      <c r="AE24" s="128">
        <f t="shared" si="1"/>
        <v>-2.5232403718459473E-2</v>
      </c>
    </row>
    <row r="25" spans="1:31" x14ac:dyDescent="0.25">
      <c r="B25" s="152"/>
      <c r="C25" s="10"/>
      <c r="D25" s="33"/>
      <c r="E25" s="33"/>
      <c r="F25" s="33"/>
      <c r="G25" s="33"/>
      <c r="H25" s="167"/>
      <c r="I25" s="167"/>
      <c r="J25" s="167"/>
      <c r="W25" s="124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87">
        <v>5382300</v>
      </c>
      <c r="AC25" s="10">
        <v>45.18</v>
      </c>
      <c r="AD25" s="2">
        <f t="shared" si="0"/>
        <v>0.84000000000000341</v>
      </c>
      <c r="AE25" s="128">
        <f t="shared" si="1"/>
        <v>-2.2084805653710404E-3</v>
      </c>
    </row>
    <row r="26" spans="1:31" x14ac:dyDescent="0.25">
      <c r="B26" s="152"/>
      <c r="C26" s="10"/>
      <c r="D26" s="33"/>
      <c r="E26" s="33"/>
      <c r="F26" s="33"/>
      <c r="G26" s="33"/>
      <c r="H26" s="167"/>
      <c r="I26" s="167"/>
      <c r="J26" s="167"/>
      <c r="W26" s="124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87">
        <v>7208200</v>
      </c>
      <c r="AC26" s="10">
        <v>45.28</v>
      </c>
      <c r="AD26" s="2">
        <f t="shared" si="0"/>
        <v>1.3299999999999983</v>
      </c>
      <c r="AE26" s="128">
        <f t="shared" si="1"/>
        <v>9.1375083574771754E-3</v>
      </c>
    </row>
    <row r="27" spans="1:31" x14ac:dyDescent="0.25">
      <c r="B27" s="152"/>
      <c r="C27" s="10"/>
      <c r="D27" s="33"/>
      <c r="E27" s="33"/>
      <c r="F27" s="33"/>
      <c r="G27" s="33"/>
      <c r="H27" s="167"/>
      <c r="I27" s="167"/>
      <c r="J27" s="167"/>
      <c r="W27" s="124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87">
        <v>15915900</v>
      </c>
      <c r="AC27" s="10">
        <v>44.87</v>
      </c>
      <c r="AD27" s="2">
        <f t="shared" si="0"/>
        <v>1.769999999999996</v>
      </c>
      <c r="AE27" s="128">
        <f t="shared" si="1"/>
        <v>7.2162485065710769E-2</v>
      </c>
    </row>
    <row r="28" spans="1:31" x14ac:dyDescent="0.25">
      <c r="B28" s="152"/>
      <c r="C28" s="10"/>
      <c r="D28" s="33"/>
      <c r="E28" s="33"/>
      <c r="F28" s="33"/>
      <c r="G28" s="33"/>
      <c r="H28" s="167"/>
      <c r="I28" s="167"/>
      <c r="J28" s="167"/>
      <c r="W28" s="124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87">
        <v>6809700</v>
      </c>
      <c r="AC28" s="10">
        <v>41.85</v>
      </c>
      <c r="AD28" s="2">
        <f t="shared" si="0"/>
        <v>1.0599999999999952</v>
      </c>
      <c r="AE28" s="128">
        <f t="shared" si="1"/>
        <v>-1.3901979264844377E-2</v>
      </c>
    </row>
    <row r="29" spans="1:31" x14ac:dyDescent="0.25">
      <c r="B29" s="152"/>
      <c r="C29" s="10"/>
      <c r="D29" s="33"/>
      <c r="E29" s="33"/>
      <c r="F29" s="33"/>
      <c r="G29" s="33"/>
      <c r="H29" s="167"/>
      <c r="I29" s="167"/>
      <c r="J29" s="167"/>
      <c r="W29" s="124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87">
        <v>4057000</v>
      </c>
      <c r="AC29" s="10">
        <v>42.44</v>
      </c>
      <c r="AD29" s="2">
        <f t="shared" si="0"/>
        <v>0.72999999999999687</v>
      </c>
      <c r="AE29" s="128">
        <f t="shared" si="1"/>
        <v>6.6413662239088733E-3</v>
      </c>
    </row>
    <row r="30" spans="1:31" x14ac:dyDescent="0.25">
      <c r="B30" s="152"/>
      <c r="C30" s="10"/>
      <c r="D30" s="33"/>
      <c r="E30" s="33"/>
      <c r="F30" s="33"/>
      <c r="G30" s="33"/>
      <c r="H30" s="167"/>
      <c r="I30" s="167"/>
      <c r="J30" s="167"/>
      <c r="W30" s="124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87">
        <v>4853600</v>
      </c>
      <c r="AC30" s="10">
        <v>42.16</v>
      </c>
      <c r="AD30" s="2">
        <f t="shared" si="0"/>
        <v>0.59000000000000341</v>
      </c>
      <c r="AE30" s="128">
        <f t="shared" si="1"/>
        <v>-4.0160642570281624E-3</v>
      </c>
    </row>
    <row r="31" spans="1:31" x14ac:dyDescent="0.25">
      <c r="B31" s="152"/>
      <c r="C31" s="10"/>
      <c r="D31" s="33"/>
      <c r="E31" s="33"/>
      <c r="F31" s="33"/>
      <c r="G31" s="33"/>
      <c r="H31" s="167"/>
      <c r="I31" s="167"/>
      <c r="J31" s="167"/>
      <c r="W31" s="124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87">
        <v>4395100</v>
      </c>
      <c r="AC31" s="10">
        <v>42.33</v>
      </c>
      <c r="AD31" s="2">
        <f t="shared" si="0"/>
        <v>0.76999999999999602</v>
      </c>
      <c r="AE31" s="128">
        <f t="shared" si="1"/>
        <v>7.8571428571427848E-3</v>
      </c>
    </row>
    <row r="32" spans="1:31" x14ac:dyDescent="0.25">
      <c r="W32" s="124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87">
        <v>5059300</v>
      </c>
      <c r="AC32" s="10">
        <v>42</v>
      </c>
      <c r="AD32" s="2">
        <f t="shared" si="0"/>
        <v>0.43999999999999773</v>
      </c>
      <c r="AE32" s="128">
        <f t="shared" si="1"/>
        <v>-7.0921985815601829E-3</v>
      </c>
    </row>
    <row r="33" spans="1:31" x14ac:dyDescent="0.25">
      <c r="W33" s="124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87">
        <v>7352100</v>
      </c>
      <c r="AC33" s="10">
        <v>42.3</v>
      </c>
      <c r="AD33" s="2">
        <f t="shared" si="0"/>
        <v>0.63000000000000256</v>
      </c>
      <c r="AE33" s="128">
        <f t="shared" si="1"/>
        <v>5.9453032104637149E-3</v>
      </c>
    </row>
    <row r="34" spans="1:31" x14ac:dyDescent="0.25">
      <c r="W34" s="124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87">
        <v>6135400</v>
      </c>
      <c r="AC34" s="10">
        <v>42.05</v>
      </c>
      <c r="AD34" s="2">
        <f t="shared" si="0"/>
        <v>0.54999999999999716</v>
      </c>
      <c r="AE34" s="128">
        <f t="shared" si="1"/>
        <v>1.1904761904761862E-3</v>
      </c>
    </row>
    <row r="35" spans="1:31" x14ac:dyDescent="0.25">
      <c r="L35" t="s">
        <v>155</v>
      </c>
      <c r="M35" s="2">
        <f>K53+M53-F53</f>
        <v>555.54</v>
      </c>
      <c r="W35" s="124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87">
        <v>4437500</v>
      </c>
      <c r="AC35" s="10">
        <v>42</v>
      </c>
      <c r="AD35" s="2">
        <f t="shared" si="0"/>
        <v>1.0899999999999963</v>
      </c>
      <c r="AE35" s="128">
        <f t="shared" si="1"/>
        <v>-1.0367577756833168E-2</v>
      </c>
    </row>
    <row r="36" spans="1:31" x14ac:dyDescent="0.25">
      <c r="A36" s="242" t="s">
        <v>1</v>
      </c>
      <c r="B36" s="242" t="s">
        <v>2</v>
      </c>
      <c r="C36" s="242" t="s">
        <v>4</v>
      </c>
      <c r="D36" s="244" t="s">
        <v>5</v>
      </c>
      <c r="E36" s="244" t="s">
        <v>67</v>
      </c>
      <c r="F36" s="244" t="s">
        <v>38</v>
      </c>
      <c r="G36" s="242" t="s">
        <v>3</v>
      </c>
      <c r="H36" s="242" t="s">
        <v>6</v>
      </c>
      <c r="I36" s="242" t="s">
        <v>7</v>
      </c>
      <c r="J36" s="242" t="s">
        <v>68</v>
      </c>
      <c r="K36" s="244" t="s">
        <v>39</v>
      </c>
      <c r="L36" s="242" t="s">
        <v>53</v>
      </c>
      <c r="M36" s="242" t="s">
        <v>22</v>
      </c>
      <c r="W36" s="124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87">
        <v>10630400</v>
      </c>
      <c r="AC36" s="10">
        <v>42.44</v>
      </c>
      <c r="AD36" s="2">
        <f t="shared" si="0"/>
        <v>2</v>
      </c>
      <c r="AE36" s="128">
        <f t="shared" si="1"/>
        <v>4.1472392638036704E-2</v>
      </c>
    </row>
    <row r="37" spans="1:31" x14ac:dyDescent="0.25">
      <c r="A37" s="245" t="s">
        <v>151</v>
      </c>
      <c r="B37" s="235">
        <v>42502</v>
      </c>
      <c r="C37" s="236">
        <v>60</v>
      </c>
      <c r="D37" s="237">
        <v>38.25</v>
      </c>
      <c r="E37" s="237">
        <v>0</v>
      </c>
      <c r="F37" s="237">
        <f>C37*D37 + E37</f>
        <v>2295</v>
      </c>
      <c r="G37" s="235">
        <v>42528</v>
      </c>
      <c r="H37" s="240">
        <v>30</v>
      </c>
      <c r="I37" s="237">
        <v>45.25</v>
      </c>
      <c r="J37" s="237">
        <v>0.03</v>
      </c>
      <c r="K37" s="237">
        <f>H37*I37 - J37</f>
        <v>1357.47</v>
      </c>
      <c r="L37" s="236"/>
      <c r="M37" s="236"/>
      <c r="W37" s="124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87">
        <v>5497900</v>
      </c>
      <c r="AC37" s="10">
        <v>40.75</v>
      </c>
      <c r="AD37" s="2">
        <f t="shared" si="0"/>
        <v>1.3499999999999943</v>
      </c>
      <c r="AE37" s="128">
        <f t="shared" si="1"/>
        <v>2.438411261940665E-2</v>
      </c>
    </row>
    <row r="38" spans="1:31" x14ac:dyDescent="0.25">
      <c r="A38" s="246" t="s">
        <v>48</v>
      </c>
      <c r="B38" s="247"/>
      <c r="C38" s="236"/>
      <c r="D38" s="237"/>
      <c r="E38" s="237"/>
      <c r="F38" s="237"/>
      <c r="G38" s="235">
        <v>42544</v>
      </c>
      <c r="H38" s="240">
        <v>30</v>
      </c>
      <c r="I38" s="237">
        <v>45.91</v>
      </c>
      <c r="J38" s="237">
        <v>-0.01</v>
      </c>
      <c r="K38" s="237">
        <f>H38*I38 - J38</f>
        <v>1377.31</v>
      </c>
      <c r="L38" s="236"/>
      <c r="M38" s="236"/>
      <c r="W38" s="124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87">
        <v>3872500</v>
      </c>
      <c r="AC38" s="10">
        <v>39.78</v>
      </c>
      <c r="AD38" s="2">
        <f t="shared" si="0"/>
        <v>0.32999999999999829</v>
      </c>
      <c r="AE38" s="128">
        <f t="shared" si="1"/>
        <v>1.1956245230221318E-2</v>
      </c>
    </row>
    <row r="39" spans="1:31" x14ac:dyDescent="0.25">
      <c r="A39" s="236"/>
      <c r="B39" s="247"/>
      <c r="C39" s="236"/>
      <c r="D39" s="237"/>
      <c r="E39" s="237"/>
      <c r="F39" s="237"/>
      <c r="G39" s="235"/>
      <c r="H39" s="240"/>
      <c r="I39" s="237"/>
      <c r="J39" s="237"/>
      <c r="K39" s="237"/>
      <c r="L39" s="236"/>
      <c r="M39" s="236"/>
      <c r="W39" s="124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87">
        <v>2521900</v>
      </c>
      <c r="AC39" s="10">
        <v>39.31</v>
      </c>
      <c r="AD39" s="2">
        <f t="shared" si="0"/>
        <v>0.46000000000000085</v>
      </c>
      <c r="AE39" s="128">
        <f t="shared" si="1"/>
        <v>2.5445292620873694E-4</v>
      </c>
    </row>
    <row r="40" spans="1:31" x14ac:dyDescent="0.25">
      <c r="A40" s="236"/>
      <c r="B40" s="66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66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36"/>
      <c r="W40" s="124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87">
        <v>5517100</v>
      </c>
      <c r="AC40" s="10">
        <v>39.299999999999997</v>
      </c>
      <c r="AD40" s="2">
        <f t="shared" si="0"/>
        <v>0.60000000000000142</v>
      </c>
      <c r="AE40" s="128">
        <f t="shared" si="1"/>
        <v>2.8068384792039325E-3</v>
      </c>
    </row>
    <row r="41" spans="1:31" x14ac:dyDescent="0.25">
      <c r="A41" s="236"/>
      <c r="B41" s="247"/>
      <c r="C41" s="236"/>
      <c r="D41" s="237"/>
      <c r="E41" s="237"/>
      <c r="F41" s="237"/>
      <c r="G41" s="235"/>
      <c r="H41" s="240"/>
      <c r="I41" s="237"/>
      <c r="J41" s="237"/>
      <c r="K41" s="237"/>
      <c r="L41" s="236"/>
      <c r="M41" s="236"/>
      <c r="W41" s="124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87">
        <v>5932000</v>
      </c>
      <c r="AC41" s="10">
        <v>39.19</v>
      </c>
      <c r="AD41" s="2">
        <f t="shared" si="0"/>
        <v>0.64999999999999858</v>
      </c>
      <c r="AE41" s="128">
        <f t="shared" si="1"/>
        <v>-5.0774308200051133E-3</v>
      </c>
    </row>
    <row r="42" spans="1:31" ht="20.25" thickBot="1" x14ac:dyDescent="0.35">
      <c r="A42" s="236"/>
      <c r="B42" s="247"/>
      <c r="C42" s="236"/>
      <c r="D42" s="237"/>
      <c r="E42" s="237"/>
      <c r="F42" s="237"/>
      <c r="G42" s="235"/>
      <c r="H42" s="240"/>
      <c r="I42" s="237"/>
      <c r="J42" s="237"/>
      <c r="K42" s="237"/>
      <c r="L42" s="236"/>
      <c r="M42" s="236"/>
      <c r="O42" s="557" t="s">
        <v>54</v>
      </c>
      <c r="P42" s="557"/>
      <c r="T42" s="104" t="s">
        <v>84</v>
      </c>
      <c r="U42" s="9"/>
      <c r="W42" s="124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87">
        <v>5989000</v>
      </c>
      <c r="AC42" s="10">
        <v>39.39</v>
      </c>
      <c r="AD42" s="2">
        <f t="shared" si="0"/>
        <v>1.0899999999999963</v>
      </c>
      <c r="AE42" s="128">
        <f t="shared" si="1"/>
        <v>-1.4757378689344569E-2</v>
      </c>
    </row>
    <row r="43" spans="1:31" ht="15.75" thickTop="1" x14ac:dyDescent="0.25">
      <c r="A43" s="236"/>
      <c r="B43" s="235"/>
      <c r="C43" s="236"/>
      <c r="D43" s="237"/>
      <c r="E43" s="237"/>
      <c r="F43" s="237"/>
      <c r="G43" s="235"/>
      <c r="H43" s="240"/>
      <c r="I43" s="237"/>
      <c r="J43" s="237"/>
      <c r="K43" s="237"/>
      <c r="L43" s="236"/>
      <c r="M43" s="236"/>
      <c r="O43" s="75">
        <v>1.1000000000000001</v>
      </c>
      <c r="P43" s="75">
        <f>O43*$Q$4</f>
        <v>0</v>
      </c>
      <c r="Q43" s="2"/>
      <c r="T43" s="129" t="s">
        <v>69</v>
      </c>
      <c r="U43" s="223">
        <v>38.700000000000003</v>
      </c>
      <c r="W43" s="124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87">
        <v>6050000</v>
      </c>
      <c r="AC43" s="10">
        <v>39.979999999999997</v>
      </c>
      <c r="AD43" s="2">
        <f t="shared" si="0"/>
        <v>0.90999999999999659</v>
      </c>
      <c r="AE43" s="128">
        <f t="shared" si="1"/>
        <v>1.9637847487885551E-2</v>
      </c>
    </row>
    <row r="44" spans="1:31" x14ac:dyDescent="0.25">
      <c r="A44" s="236"/>
      <c r="B44" s="235"/>
      <c r="C44" s="236"/>
      <c r="D44" s="237"/>
      <c r="E44" s="237"/>
      <c r="F44" s="237"/>
      <c r="G44" s="235"/>
      <c r="H44" s="240"/>
      <c r="I44" s="237"/>
      <c r="J44" s="237"/>
      <c r="K44" s="237"/>
      <c r="L44" s="236"/>
      <c r="M44" s="236"/>
      <c r="O44" s="75">
        <v>1.0900000000000001</v>
      </c>
      <c r="P44" s="75">
        <f t="shared" ref="P44:P63" si="3">O44*$Q$4</f>
        <v>0</v>
      </c>
      <c r="Q44" s="2"/>
      <c r="T44" s="100" t="s">
        <v>70</v>
      </c>
      <c r="U44" s="224">
        <v>38.74</v>
      </c>
      <c r="W44" s="124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87">
        <v>5677900</v>
      </c>
      <c r="AC44" s="10">
        <v>39.21</v>
      </c>
      <c r="AD44" s="2">
        <f t="shared" si="0"/>
        <v>0.97999999999999687</v>
      </c>
      <c r="AE44" s="128">
        <f t="shared" si="1"/>
        <v>5.3846153846153211E-3</v>
      </c>
    </row>
    <row r="45" spans="1:31" x14ac:dyDescent="0.25">
      <c r="A45" s="236"/>
      <c r="B45" s="235"/>
      <c r="C45" s="236"/>
      <c r="D45" s="237"/>
      <c r="E45" s="237"/>
      <c r="F45" s="237"/>
      <c r="G45" s="235"/>
      <c r="H45" s="236"/>
      <c r="I45" s="236"/>
      <c r="J45" s="236"/>
      <c r="K45" s="237"/>
      <c r="L45" s="236"/>
      <c r="M45" s="236"/>
      <c r="O45" s="75">
        <v>1.08</v>
      </c>
      <c r="P45" s="75">
        <f t="shared" si="3"/>
        <v>0</v>
      </c>
      <c r="Q45" s="2"/>
      <c r="T45" s="100" t="s">
        <v>71</v>
      </c>
      <c r="U45" s="224" t="s">
        <v>489</v>
      </c>
      <c r="W45" s="124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87">
        <v>6173200</v>
      </c>
      <c r="AC45" s="10">
        <v>39</v>
      </c>
      <c r="AD45" s="2">
        <f t="shared" si="0"/>
        <v>1.1900000000000048</v>
      </c>
      <c r="AE45" s="128">
        <f t="shared" si="1"/>
        <v>8.7946197620281108E-3</v>
      </c>
    </row>
    <row r="46" spans="1:31" x14ac:dyDescent="0.25">
      <c r="A46" s="236"/>
      <c r="B46" s="235"/>
      <c r="C46" s="236"/>
      <c r="D46" s="237"/>
      <c r="E46" s="237"/>
      <c r="F46" s="237"/>
      <c r="G46" s="235"/>
      <c r="H46" s="236"/>
      <c r="I46" s="236"/>
      <c r="J46" s="236"/>
      <c r="K46" s="237"/>
      <c r="L46" s="236"/>
      <c r="M46" s="236"/>
      <c r="O46" s="75">
        <v>1.07</v>
      </c>
      <c r="P46" s="75">
        <f t="shared" si="3"/>
        <v>0</v>
      </c>
      <c r="Q46" s="2"/>
      <c r="T46" s="100" t="s">
        <v>72</v>
      </c>
      <c r="U46" s="224" t="s">
        <v>490</v>
      </c>
      <c r="W46" s="124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87">
        <v>5822400</v>
      </c>
      <c r="AC46" s="10">
        <v>38.659999999999997</v>
      </c>
      <c r="AD46" s="2">
        <f t="shared" si="0"/>
        <v>0.67999999999999972</v>
      </c>
      <c r="AE46" s="128">
        <f t="shared" si="1"/>
        <v>1.6031537450722722E-2</v>
      </c>
    </row>
    <row r="47" spans="1:31" x14ac:dyDescent="0.25">
      <c r="A47" s="236"/>
      <c r="B47" s="235"/>
      <c r="C47" s="236"/>
      <c r="D47" s="237"/>
      <c r="E47" s="237"/>
      <c r="F47" s="237"/>
      <c r="G47" s="235"/>
      <c r="H47" s="236"/>
      <c r="I47" s="236"/>
      <c r="J47" s="236"/>
      <c r="K47" s="237"/>
      <c r="L47" s="236"/>
      <c r="M47" s="236"/>
      <c r="O47" s="75">
        <v>1.06</v>
      </c>
      <c r="P47" s="75">
        <f t="shared" si="3"/>
        <v>0</v>
      </c>
      <c r="Q47" s="2"/>
      <c r="T47" s="100" t="s">
        <v>73</v>
      </c>
      <c r="U47" s="224">
        <v>51.71</v>
      </c>
      <c r="W47" s="124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87">
        <v>7342100</v>
      </c>
      <c r="AC47" s="10">
        <v>38.049999999999997</v>
      </c>
      <c r="AD47" s="2">
        <f t="shared" si="0"/>
        <v>1.6800000000000068</v>
      </c>
      <c r="AE47" s="128">
        <f t="shared" si="1"/>
        <v>4.7055586130984928E-2</v>
      </c>
    </row>
    <row r="48" spans="1:31" x14ac:dyDescent="0.25">
      <c r="A48" s="236"/>
      <c r="B48" s="235"/>
      <c r="C48" s="236"/>
      <c r="D48" s="237"/>
      <c r="E48" s="237"/>
      <c r="F48" s="237"/>
      <c r="G48" s="235"/>
      <c r="H48" s="236"/>
      <c r="I48" s="237"/>
      <c r="J48" s="236"/>
      <c r="K48" s="237"/>
      <c r="L48" s="236"/>
      <c r="M48" s="236"/>
      <c r="O48" s="75">
        <v>1.05</v>
      </c>
      <c r="P48" s="75">
        <f t="shared" si="3"/>
        <v>0</v>
      </c>
      <c r="Q48" s="2"/>
      <c r="T48" s="100" t="s">
        <v>74</v>
      </c>
      <c r="U48" s="224">
        <v>1.4483900000000001</v>
      </c>
      <c r="W48" s="124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87">
        <v>5214500</v>
      </c>
      <c r="AC48" s="10">
        <v>36.340000000000003</v>
      </c>
      <c r="AD48" s="2">
        <f t="shared" si="0"/>
        <v>1.2299999999999969</v>
      </c>
      <c r="AE48" s="128">
        <f t="shared" si="1"/>
        <v>-8.7288597926894473E-3</v>
      </c>
    </row>
    <row r="49" spans="1:31" x14ac:dyDescent="0.25">
      <c r="A49" s="236"/>
      <c r="B49" s="235"/>
      <c r="C49" s="236"/>
      <c r="D49" s="237"/>
      <c r="E49" s="237"/>
      <c r="F49" s="237"/>
      <c r="G49" s="235"/>
      <c r="H49" s="236"/>
      <c r="I49" s="236"/>
      <c r="J49" s="236"/>
      <c r="K49" s="237"/>
      <c r="L49" s="236"/>
      <c r="M49" s="236"/>
      <c r="O49" s="75">
        <v>1.04</v>
      </c>
      <c r="P49" s="75">
        <f t="shared" si="3"/>
        <v>0</v>
      </c>
      <c r="Q49" s="2"/>
      <c r="T49" s="100" t="s">
        <v>93</v>
      </c>
      <c r="U49" s="224" t="s">
        <v>339</v>
      </c>
      <c r="W49" s="124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87">
        <v>2950600</v>
      </c>
      <c r="AC49" s="10">
        <v>36.659999999999997</v>
      </c>
      <c r="AD49" s="2">
        <f t="shared" si="0"/>
        <v>0.82000000000000028</v>
      </c>
      <c r="AE49" s="128">
        <f t="shared" si="1"/>
        <v>1.5512465373961115E-2</v>
      </c>
    </row>
    <row r="50" spans="1:31" x14ac:dyDescent="0.25">
      <c r="A50" s="236"/>
      <c r="B50" s="236"/>
      <c r="C50" s="236"/>
      <c r="D50" s="237"/>
      <c r="E50" s="237"/>
      <c r="F50" s="237"/>
      <c r="G50" s="235"/>
      <c r="H50" s="236"/>
      <c r="I50" s="236"/>
      <c r="J50" s="236"/>
      <c r="K50" s="237"/>
      <c r="L50" s="236"/>
      <c r="M50" s="236"/>
      <c r="O50" s="75">
        <v>1.03</v>
      </c>
      <c r="P50" s="75">
        <f t="shared" si="3"/>
        <v>0</v>
      </c>
      <c r="Q50" s="2"/>
      <c r="T50" s="100"/>
      <c r="U50" s="224"/>
      <c r="W50" s="124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87">
        <v>3517400</v>
      </c>
      <c r="AC50" s="10">
        <v>36.1</v>
      </c>
      <c r="AD50" s="2">
        <f t="shared" si="0"/>
        <v>0.76000000000000512</v>
      </c>
      <c r="AE50" s="128">
        <f t="shared" si="1"/>
        <v>-1.0416666666666519E-2</v>
      </c>
    </row>
    <row r="51" spans="1:31" x14ac:dyDescent="0.25">
      <c r="A51" s="236"/>
      <c r="B51" s="236"/>
      <c r="C51" s="236"/>
      <c r="D51" s="237"/>
      <c r="E51" s="237"/>
      <c r="F51" s="237"/>
      <c r="G51" s="235"/>
      <c r="H51" s="236"/>
      <c r="I51" s="236"/>
      <c r="J51" s="236"/>
      <c r="K51" s="237"/>
      <c r="L51" s="236"/>
      <c r="M51" s="236"/>
      <c r="O51" s="75">
        <v>1.02</v>
      </c>
      <c r="P51" s="75">
        <f t="shared" si="3"/>
        <v>0</v>
      </c>
      <c r="Q51" s="2"/>
      <c r="T51" s="100" t="s">
        <v>76</v>
      </c>
      <c r="U51" s="224" t="s">
        <v>491</v>
      </c>
      <c r="W51" s="124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87">
        <v>5124900</v>
      </c>
      <c r="AC51" s="10">
        <v>36.479999999999997</v>
      </c>
      <c r="AD51" s="2">
        <f t="shared" si="0"/>
        <v>0.66000000000000369</v>
      </c>
      <c r="AE51" s="128">
        <f t="shared" si="1"/>
        <v>1.8709857581680867E-2</v>
      </c>
    </row>
    <row r="52" spans="1:31" x14ac:dyDescent="0.25">
      <c r="A52" s="236"/>
      <c r="B52" s="236"/>
      <c r="C52" s="236"/>
      <c r="D52" s="237"/>
      <c r="E52" s="237"/>
      <c r="F52" s="237"/>
      <c r="G52" s="235"/>
      <c r="H52" s="236"/>
      <c r="I52" s="236"/>
      <c r="J52" s="236"/>
      <c r="K52" s="237"/>
      <c r="L52" s="236"/>
      <c r="M52" s="236"/>
      <c r="O52" s="75">
        <v>1.01</v>
      </c>
      <c r="P52" s="75">
        <f t="shared" si="3"/>
        <v>0</v>
      </c>
      <c r="Q52" s="2"/>
      <c r="T52" s="100" t="s">
        <v>77</v>
      </c>
      <c r="U52" s="224" t="s">
        <v>329</v>
      </c>
      <c r="W52" s="124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87">
        <v>5067200</v>
      </c>
      <c r="AC52" s="10">
        <v>35.81</v>
      </c>
      <c r="AD52" s="2">
        <f t="shared" si="0"/>
        <v>0.97000000000000597</v>
      </c>
      <c r="AE52" s="128">
        <f t="shared" si="1"/>
        <v>-6.106022758812113E-3</v>
      </c>
    </row>
    <row r="53" spans="1:31" x14ac:dyDescent="0.25">
      <c r="A53" s="21" t="s">
        <v>57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75">
        <v>1</v>
      </c>
      <c r="P53" s="75">
        <f t="shared" si="3"/>
        <v>0</v>
      </c>
      <c r="Q53" s="2"/>
      <c r="T53" s="100" t="s">
        <v>78</v>
      </c>
      <c r="U53" s="225">
        <v>5372521</v>
      </c>
      <c r="W53" s="124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87">
        <v>4732200</v>
      </c>
      <c r="AC53" s="10">
        <v>36.03</v>
      </c>
      <c r="AD53" s="2">
        <f t="shared" si="0"/>
        <v>1.3699999999999974</v>
      </c>
      <c r="AE53" s="128">
        <f t="shared" si="1"/>
        <v>-2.8055031022390042E-2</v>
      </c>
    </row>
    <row r="54" spans="1:31" x14ac:dyDescent="0.25">
      <c r="O54" s="75">
        <v>0.99</v>
      </c>
      <c r="P54" s="75">
        <f t="shared" si="3"/>
        <v>0</v>
      </c>
      <c r="Q54" s="2"/>
      <c r="T54" s="100" t="s">
        <v>81</v>
      </c>
      <c r="U54" s="225">
        <v>5969030</v>
      </c>
      <c r="W54" s="124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87">
        <v>3554200</v>
      </c>
      <c r="AC54" s="10">
        <v>37.07</v>
      </c>
      <c r="AD54" s="2">
        <f t="shared" si="0"/>
        <v>0.55000000000000426</v>
      </c>
      <c r="AE54" s="128">
        <f t="shared" si="1"/>
        <v>3.2476319350474014E-3</v>
      </c>
    </row>
    <row r="55" spans="1:31" x14ac:dyDescent="0.25">
      <c r="B55" s="150" t="s">
        <v>85</v>
      </c>
      <c r="C55" s="150" t="s">
        <v>106</v>
      </c>
      <c r="D55" s="151" t="s">
        <v>105</v>
      </c>
      <c r="E55" s="153" t="s">
        <v>107</v>
      </c>
      <c r="F55" s="154" t="s">
        <v>43</v>
      </c>
      <c r="G55" s="165" t="s">
        <v>110</v>
      </c>
      <c r="H55" s="154" t="s">
        <v>61</v>
      </c>
      <c r="I55" s="154" t="s">
        <v>111</v>
      </c>
      <c r="O55" s="75">
        <v>0.98</v>
      </c>
      <c r="P55" s="75">
        <f t="shared" si="3"/>
        <v>0</v>
      </c>
      <c r="Q55" s="2"/>
      <c r="T55" s="100" t="s">
        <v>79</v>
      </c>
      <c r="U55" s="224" t="s">
        <v>492</v>
      </c>
      <c r="W55" s="124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87">
        <v>4062700</v>
      </c>
      <c r="AC55" s="10">
        <v>36.950000000000003</v>
      </c>
      <c r="AD55" s="2">
        <f t="shared" si="0"/>
        <v>0.58999999999999631</v>
      </c>
      <c r="AE55" s="128">
        <f t="shared" si="1"/>
        <v>-6.4533476741057694E-3</v>
      </c>
    </row>
    <row r="56" spans="1:31" x14ac:dyDescent="0.25">
      <c r="B56" s="152">
        <v>42502</v>
      </c>
      <c r="C56" s="10">
        <v>60</v>
      </c>
      <c r="D56" s="33">
        <v>38.25</v>
      </c>
      <c r="E56" s="33">
        <v>41.02</v>
      </c>
      <c r="F56" s="33">
        <f>C56*(E56-D56)</f>
        <v>166.20000000000019</v>
      </c>
      <c r="G56" s="33">
        <f>D56*C56</f>
        <v>2295</v>
      </c>
      <c r="H56" s="167">
        <f>(E56-D56)/D56</f>
        <v>7.241830065359485E-2</v>
      </c>
      <c r="I56" s="167"/>
      <c r="O56" s="75">
        <v>0.97</v>
      </c>
      <c r="P56" s="75">
        <f t="shared" si="3"/>
        <v>0</v>
      </c>
      <c r="T56" s="100" t="s">
        <v>82</v>
      </c>
      <c r="U56" s="224">
        <v>42.2</v>
      </c>
      <c r="W56" s="124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87">
        <v>4247600</v>
      </c>
      <c r="AC56" s="10">
        <v>37.19</v>
      </c>
      <c r="AD56" s="2">
        <f t="shared" si="0"/>
        <v>0.67000000000000171</v>
      </c>
      <c r="AE56" s="128">
        <f t="shared" si="1"/>
        <v>3.2371189641218212E-3</v>
      </c>
    </row>
    <row r="57" spans="1:31" x14ac:dyDescent="0.25">
      <c r="B57" s="152">
        <v>42509</v>
      </c>
      <c r="C57" s="10">
        <v>60</v>
      </c>
      <c r="D57" s="33">
        <v>38.25</v>
      </c>
      <c r="E57" s="33">
        <v>42.04</v>
      </c>
      <c r="F57" s="33">
        <f>C57*(E57-D57)</f>
        <v>227.39999999999995</v>
      </c>
      <c r="G57" s="33">
        <f>D57*C57</f>
        <v>2295</v>
      </c>
      <c r="H57" s="167">
        <f>(E57-D57)/D57</f>
        <v>9.9084967320261411E-2</v>
      </c>
      <c r="I57" s="167"/>
      <c r="O57" s="75">
        <v>0.96</v>
      </c>
      <c r="P57" s="75">
        <f t="shared" si="3"/>
        <v>0</v>
      </c>
      <c r="T57" s="100" t="s">
        <v>83</v>
      </c>
      <c r="U57" s="224">
        <v>0.92</v>
      </c>
      <c r="W57" s="124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87">
        <v>4540500</v>
      </c>
      <c r="AC57" s="10">
        <v>37.07</v>
      </c>
      <c r="AD57" s="2">
        <f t="shared" si="0"/>
        <v>0.90999999999999659</v>
      </c>
      <c r="AE57" s="128">
        <f t="shared" si="1"/>
        <v>9.2567383610129284E-3</v>
      </c>
    </row>
    <row r="58" spans="1:31" x14ac:dyDescent="0.25">
      <c r="B58" s="152">
        <v>42527</v>
      </c>
      <c r="C58" s="10">
        <v>60</v>
      </c>
      <c r="D58" s="33">
        <v>38.25</v>
      </c>
      <c r="E58" s="33">
        <v>46.52</v>
      </c>
      <c r="F58" s="33">
        <f>C58*(E58-D58)</f>
        <v>496.20000000000016</v>
      </c>
      <c r="G58" s="33">
        <f>D58*C58</f>
        <v>2295</v>
      </c>
      <c r="H58" s="167">
        <f>(E58-D58)/D58</f>
        <v>0.21620915032679747</v>
      </c>
      <c r="I58" s="167"/>
      <c r="O58" s="75">
        <v>0.95</v>
      </c>
      <c r="P58" s="75">
        <f t="shared" si="3"/>
        <v>0</v>
      </c>
      <c r="T58" s="100" t="s">
        <v>80</v>
      </c>
      <c r="U58" s="224" t="s">
        <v>94</v>
      </c>
      <c r="W58" s="124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87">
        <v>5031400</v>
      </c>
      <c r="AC58" s="10">
        <v>36.729999999999997</v>
      </c>
      <c r="AD58" s="2">
        <f t="shared" si="0"/>
        <v>0.67000000000000171</v>
      </c>
      <c r="AE58" s="128">
        <f t="shared" si="1"/>
        <v>-1.0878433505576712E-3</v>
      </c>
    </row>
    <row r="59" spans="1:31" x14ac:dyDescent="0.25">
      <c r="B59" s="152">
        <v>42538</v>
      </c>
      <c r="C59" s="10">
        <v>30</v>
      </c>
      <c r="D59" s="33">
        <v>31.251000000000001</v>
      </c>
      <c r="E59" s="33">
        <v>45.1</v>
      </c>
      <c r="F59" s="33">
        <f>C59*(E59-D59)</f>
        <v>415.47</v>
      </c>
      <c r="G59" s="33">
        <f>D59*C59</f>
        <v>937.53000000000009</v>
      </c>
      <c r="H59" s="167">
        <f>(E59-D59)/D59</f>
        <v>0.4431538190777895</v>
      </c>
      <c r="I59" s="167"/>
      <c r="O59" s="75">
        <v>0.94</v>
      </c>
      <c r="P59" s="75">
        <f t="shared" si="3"/>
        <v>0</v>
      </c>
      <c r="W59" s="124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87">
        <v>7165400</v>
      </c>
      <c r="AC59" s="10">
        <v>36.770000000000003</v>
      </c>
      <c r="AD59" s="2">
        <f t="shared" si="0"/>
        <v>1.269999999999996</v>
      </c>
      <c r="AE59" s="128">
        <f t="shared" si="1"/>
        <v>-1.3680257510729543E-2</v>
      </c>
    </row>
    <row r="60" spans="1:31" x14ac:dyDescent="0.25">
      <c r="B60" s="152">
        <v>42544</v>
      </c>
      <c r="C60" s="10">
        <v>0</v>
      </c>
      <c r="D60" s="33"/>
      <c r="E60" s="33">
        <v>46.16</v>
      </c>
      <c r="F60" s="33">
        <v>439.78</v>
      </c>
      <c r="G60" s="33"/>
      <c r="H60" s="167"/>
      <c r="I60" s="167"/>
      <c r="O60" s="75">
        <v>0.93</v>
      </c>
      <c r="P60" s="75">
        <f t="shared" si="3"/>
        <v>0</v>
      </c>
      <c r="W60" s="124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87">
        <v>11748800</v>
      </c>
      <c r="AC60" s="10">
        <v>37.28</v>
      </c>
      <c r="AD60" s="2">
        <f t="shared" si="0"/>
        <v>2.5</v>
      </c>
      <c r="AE60" s="128">
        <f t="shared" si="1"/>
        <v>-4.2875481386392855E-2</v>
      </c>
    </row>
    <row r="61" spans="1:31" x14ac:dyDescent="0.25">
      <c r="B61" s="152"/>
      <c r="C61" s="10"/>
      <c r="D61" s="33"/>
      <c r="E61" s="33"/>
      <c r="F61" s="33"/>
      <c r="G61" s="33"/>
      <c r="H61" s="167"/>
      <c r="I61" s="167"/>
      <c r="O61" s="75">
        <v>0.92</v>
      </c>
      <c r="P61" s="75">
        <f t="shared" si="3"/>
        <v>0</v>
      </c>
      <c r="W61" s="124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87">
        <v>3409800</v>
      </c>
      <c r="AC61" s="10">
        <v>38.950000000000003</v>
      </c>
      <c r="AD61" s="2">
        <f t="shared" si="0"/>
        <v>0.69999999999999574</v>
      </c>
      <c r="AE61" s="128">
        <f t="shared" si="1"/>
        <v>0</v>
      </c>
    </row>
    <row r="62" spans="1:31" x14ac:dyDescent="0.25">
      <c r="B62" s="152"/>
      <c r="C62" s="10"/>
      <c r="D62" s="33"/>
      <c r="E62" s="33"/>
      <c r="F62" s="33"/>
      <c r="G62" s="33"/>
      <c r="H62" s="167"/>
      <c r="I62" s="167"/>
      <c r="O62" s="75">
        <v>0.91</v>
      </c>
      <c r="P62" s="75">
        <f t="shared" si="3"/>
        <v>0</v>
      </c>
      <c r="W62" s="124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87">
        <v>3382200</v>
      </c>
      <c r="AC62" s="10">
        <v>38.950000000000003</v>
      </c>
      <c r="AD62" s="2">
        <f t="shared" si="0"/>
        <v>0.72000000000000597</v>
      </c>
      <c r="AE62" s="128">
        <f t="shared" si="1"/>
        <v>1.1688311688311748E-2</v>
      </c>
    </row>
    <row r="63" spans="1:31" x14ac:dyDescent="0.25">
      <c r="B63" s="152"/>
      <c r="C63" s="10"/>
      <c r="D63" s="33"/>
      <c r="E63" s="33"/>
      <c r="F63" s="33"/>
      <c r="G63" s="33"/>
      <c r="H63" s="167"/>
      <c r="I63" s="167"/>
      <c r="O63" s="75">
        <v>0.9</v>
      </c>
      <c r="P63" s="75">
        <f t="shared" si="3"/>
        <v>0</v>
      </c>
      <c r="W63" s="124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87">
        <v>5640000</v>
      </c>
      <c r="AC63" s="10">
        <v>38.5</v>
      </c>
      <c r="AD63" s="2">
        <f t="shared" si="0"/>
        <v>1.1299999999999955</v>
      </c>
      <c r="AE63" s="128">
        <f t="shared" si="1"/>
        <v>-1.6853932584269593E-2</v>
      </c>
    </row>
    <row r="64" spans="1:31" x14ac:dyDescent="0.25">
      <c r="B64" s="152"/>
      <c r="C64" s="10"/>
      <c r="D64" s="33"/>
      <c r="E64" s="33"/>
      <c r="F64" s="33"/>
      <c r="G64" s="33"/>
      <c r="H64" s="167"/>
      <c r="I64" s="167"/>
      <c r="W64" s="124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87">
        <v>5799300</v>
      </c>
      <c r="AC64" s="10">
        <v>39.159999999999997</v>
      </c>
      <c r="AD64" s="2">
        <f t="shared" si="0"/>
        <v>0.69999999999999574</v>
      </c>
      <c r="AE64" s="128">
        <f t="shared" si="1"/>
        <v>-1.1859702245773596E-2</v>
      </c>
    </row>
    <row r="65" spans="2:31" x14ac:dyDescent="0.25">
      <c r="B65" s="152"/>
      <c r="C65" s="10"/>
      <c r="D65" s="33"/>
      <c r="E65" s="33"/>
      <c r="F65" s="33"/>
      <c r="G65" s="33"/>
      <c r="H65" s="167"/>
      <c r="I65" s="167"/>
      <c r="W65" s="124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87">
        <v>6490300</v>
      </c>
      <c r="AC65" s="10">
        <v>39.630000000000003</v>
      </c>
      <c r="AD65" s="2">
        <f t="shared" si="0"/>
        <v>0.82999999999999829</v>
      </c>
      <c r="AE65" s="128">
        <f t="shared" si="1"/>
        <v>1.329583226796216E-2</v>
      </c>
    </row>
    <row r="66" spans="2:31" x14ac:dyDescent="0.25">
      <c r="B66" s="152"/>
      <c r="C66" s="10"/>
      <c r="D66" s="33"/>
      <c r="E66" s="33"/>
      <c r="F66" s="33"/>
      <c r="G66" s="33"/>
      <c r="H66" s="167"/>
      <c r="I66" s="167"/>
      <c r="W66" s="124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87">
        <v>5030200</v>
      </c>
      <c r="AC66" s="10">
        <v>39.11</v>
      </c>
      <c r="AD66" s="2">
        <f t="shared" si="0"/>
        <v>0.85999999999999943</v>
      </c>
      <c r="AE66" s="128">
        <f t="shared" si="1"/>
        <v>2.5163826998689354E-2</v>
      </c>
    </row>
    <row r="67" spans="2:31" x14ac:dyDescent="0.25">
      <c r="W67" s="124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87">
        <v>6311000</v>
      </c>
      <c r="AC67" s="10">
        <v>38.15</v>
      </c>
      <c r="AD67" s="2">
        <f>Y67-Z67</f>
        <v>0.94999999999999574</v>
      </c>
      <c r="AE67" s="128" t="e">
        <f>AC67/AC68-1</f>
        <v>#DIV/0!</v>
      </c>
    </row>
    <row r="68" spans="2:31" x14ac:dyDescent="0.25">
      <c r="W68" s="10" t="s">
        <v>92</v>
      </c>
      <c r="X68" s="10"/>
      <c r="Y68" s="10"/>
      <c r="Z68" s="10"/>
      <c r="AA68" s="10"/>
      <c r="AB68" s="10"/>
      <c r="AC68" s="10"/>
      <c r="AD68" s="2">
        <f>Y68-Z68</f>
        <v>0</v>
      </c>
      <c r="AE68" s="128" t="e">
        <f>AC68/AC69-1</f>
        <v>#DIV/0!</v>
      </c>
    </row>
  </sheetData>
  <mergeCells count="1">
    <mergeCell ref="O42:P42"/>
  </mergeCells>
  <conditionalFormatting sqref="N19">
    <cfRule type="expression" dxfId="1425" priority="29">
      <formula>N19&gt;0</formula>
    </cfRule>
    <cfRule type="expression" dxfId="142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423" priority="23">
      <formula>F22&gt;0</formula>
    </cfRule>
    <cfRule type="expression" dxfId="1422" priority="24">
      <formula>F22&lt;0</formula>
    </cfRule>
  </conditionalFormatting>
  <conditionalFormatting sqref="H22:H31">
    <cfRule type="expression" dxfId="1421" priority="21">
      <formula>H22&gt;0</formula>
    </cfRule>
    <cfRule type="expression" dxfId="1420" priority="22">
      <formula>H22&lt;0</formula>
    </cfRule>
  </conditionalFormatting>
  <conditionalFormatting sqref="I21:J31">
    <cfRule type="expression" dxfId="1419" priority="19">
      <formula>I21&gt;0</formula>
    </cfRule>
    <cfRule type="expression" dxfId="1418" priority="20">
      <formula>I21&lt;0</formula>
    </cfRule>
  </conditionalFormatting>
  <conditionalFormatting sqref="Q8">
    <cfRule type="expression" dxfId="1417" priority="11">
      <formula>Q8&gt;0</formula>
    </cfRule>
    <cfRule type="expression" dxfId="1416" priority="12">
      <formula>Q8&lt;0</formula>
    </cfRule>
  </conditionalFormatting>
  <conditionalFormatting sqref="Q7">
    <cfRule type="expression" dxfId="1415" priority="13">
      <formula>Q7&gt;0</formula>
    </cfRule>
    <cfRule type="expression" dxfId="1414" priority="14">
      <formula>Q7&lt;0</formula>
    </cfRule>
  </conditionalFormatting>
  <conditionalFormatting sqref="F56:F66">
    <cfRule type="expression" dxfId="1413" priority="9">
      <formula>F56&gt;0</formula>
    </cfRule>
    <cfRule type="expression" dxfId="1412" priority="10">
      <formula>F56&lt;0</formula>
    </cfRule>
  </conditionalFormatting>
  <conditionalFormatting sqref="H56:H66">
    <cfRule type="expression" dxfId="1411" priority="7">
      <formula>H56&gt;0</formula>
    </cfRule>
    <cfRule type="expression" dxfId="1410" priority="8">
      <formula>H56&lt;0</formula>
    </cfRule>
  </conditionalFormatting>
  <conditionalFormatting sqref="I56:I66">
    <cfRule type="expression" dxfId="1409" priority="5">
      <formula>I56&gt;0</formula>
    </cfRule>
    <cfRule type="expression" dxfId="1408" priority="6">
      <formula>I56&lt;0</formula>
    </cfRule>
  </conditionalFormatting>
  <conditionalFormatting sqref="F21">
    <cfRule type="expression" dxfId="1407" priority="3">
      <formula>F21&gt;0</formula>
    </cfRule>
    <cfRule type="expression" dxfId="1406" priority="4">
      <formula>F21&lt;0</formula>
    </cfRule>
  </conditionalFormatting>
  <conditionalFormatting sqref="H21">
    <cfRule type="expression" dxfId="1405" priority="1">
      <formula>H21&gt;0</formula>
    </cfRule>
    <cfRule type="expression" dxfId="140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27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20" t="s">
        <v>39</v>
      </c>
      <c r="L1" s="11" t="s">
        <v>53</v>
      </c>
      <c r="M1" s="11" t="s">
        <v>22</v>
      </c>
      <c r="R1" s="26"/>
      <c r="T1" s="11" t="s">
        <v>47</v>
      </c>
    </row>
    <row r="2" spans="1:31" x14ac:dyDescent="0.25">
      <c r="A2" s="6" t="s">
        <v>161</v>
      </c>
      <c r="B2" s="301">
        <v>42998</v>
      </c>
      <c r="C2" s="7">
        <v>50</v>
      </c>
      <c r="D2" s="37">
        <v>65.680000000000007</v>
      </c>
      <c r="E2" s="37">
        <v>0</v>
      </c>
      <c r="F2" s="37">
        <f>C2*D2+E2</f>
        <v>3284.0000000000005</v>
      </c>
      <c r="G2" s="301">
        <v>43028</v>
      </c>
      <c r="H2" s="7">
        <v>50</v>
      </c>
      <c r="I2" s="37">
        <v>65.28</v>
      </c>
      <c r="J2" s="37">
        <v>0.08</v>
      </c>
      <c r="K2" s="37">
        <f>H2*I2-J2</f>
        <v>3263.92</v>
      </c>
      <c r="L2" s="66">
        <v>43069</v>
      </c>
      <c r="M2" s="37">
        <v>31</v>
      </c>
      <c r="O2" s="11" t="s">
        <v>35</v>
      </c>
      <c r="Q2">
        <f>C22-H22</f>
        <v>100</v>
      </c>
      <c r="T2" s="1">
        <v>42568</v>
      </c>
      <c r="U2" t="s">
        <v>179</v>
      </c>
    </row>
    <row r="3" spans="1:31" x14ac:dyDescent="0.25">
      <c r="A3" s="22" t="s">
        <v>48</v>
      </c>
      <c r="B3" s="301">
        <v>42998</v>
      </c>
      <c r="C3" s="7">
        <v>50</v>
      </c>
      <c r="D3" s="37">
        <v>64.98</v>
      </c>
      <c r="E3" s="37">
        <v>0</v>
      </c>
      <c r="F3" s="37">
        <f>C3*D3+E3</f>
        <v>3249</v>
      </c>
      <c r="G3" s="301">
        <v>43028</v>
      </c>
      <c r="H3" s="74">
        <v>50</v>
      </c>
      <c r="I3" s="37">
        <v>66.08</v>
      </c>
      <c r="J3" s="37">
        <v>0.08</v>
      </c>
      <c r="K3" s="37">
        <f>H3*I3-J3</f>
        <v>3303.92</v>
      </c>
      <c r="L3" s="66"/>
      <c r="M3" s="3"/>
      <c r="O3" s="11" t="s">
        <v>36</v>
      </c>
      <c r="Q3" s="166">
        <f>IF(Q2=0, Q4, (F22-K22-M22)/Q2)</f>
        <v>62.38219999999999</v>
      </c>
      <c r="X3" s="1"/>
      <c r="AB3" s="170"/>
      <c r="AE3" s="170"/>
    </row>
    <row r="4" spans="1:31" x14ac:dyDescent="0.25">
      <c r="B4" s="301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301">
        <v>43069</v>
      </c>
      <c r="H4" s="74">
        <v>50</v>
      </c>
      <c r="I4" s="37">
        <v>52.58</v>
      </c>
      <c r="J4" s="37">
        <v>0.06</v>
      </c>
      <c r="K4" s="37">
        <f>H4*I4-J4</f>
        <v>2628.94</v>
      </c>
      <c r="L4" s="66"/>
      <c r="M4" s="3"/>
      <c r="O4" s="11" t="s">
        <v>44</v>
      </c>
      <c r="Q4" s="48">
        <v>53.22</v>
      </c>
      <c r="R4" s="167">
        <v>0</v>
      </c>
      <c r="T4" s="1"/>
      <c r="AB4" s="170"/>
      <c r="AE4" s="170"/>
    </row>
    <row r="5" spans="1:31" x14ac:dyDescent="0.25">
      <c r="B5" s="66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5322</v>
      </c>
      <c r="T5" s="1"/>
      <c r="AB5" s="170"/>
      <c r="AE5" s="170"/>
    </row>
    <row r="6" spans="1:31" x14ac:dyDescent="0.25">
      <c r="B6" s="335">
        <v>43063</v>
      </c>
      <c r="C6" s="7">
        <v>50</v>
      </c>
      <c r="D6" s="37">
        <v>50.08</v>
      </c>
      <c r="E6" s="37">
        <v>0</v>
      </c>
      <c r="F6" s="37">
        <f>C6*D6+E6</f>
        <v>2504</v>
      </c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6238.2199999999993</v>
      </c>
      <c r="AB6" s="170"/>
      <c r="AE6" s="170"/>
    </row>
    <row r="7" spans="1:31" x14ac:dyDescent="0.25">
      <c r="B7" s="66"/>
      <c r="C7" s="4"/>
      <c r="D7" s="3"/>
      <c r="E7" s="3"/>
      <c r="F7" s="3"/>
      <c r="G7" s="66"/>
      <c r="H7" s="149"/>
      <c r="I7" s="3"/>
      <c r="J7" s="3"/>
      <c r="K7" s="3"/>
      <c r="L7" s="4"/>
      <c r="M7" s="4"/>
      <c r="O7" s="11" t="s">
        <v>136</v>
      </c>
      <c r="Q7" s="2">
        <f>Q10+Q8</f>
        <v>241.649999999996</v>
      </c>
      <c r="R7">
        <v>50</v>
      </c>
      <c r="AB7" s="170"/>
      <c r="AE7" s="170"/>
    </row>
    <row r="8" spans="1:31" x14ac:dyDescent="0.25">
      <c r="B8" s="66"/>
      <c r="C8" s="4"/>
      <c r="D8" s="3"/>
      <c r="E8" s="3"/>
      <c r="F8" s="3"/>
      <c r="G8" s="66"/>
      <c r="H8" s="149"/>
      <c r="I8" s="3"/>
      <c r="J8" s="3"/>
      <c r="K8" s="3"/>
      <c r="L8" s="4"/>
      <c r="M8" s="4"/>
      <c r="O8" s="11" t="s">
        <v>137</v>
      </c>
      <c r="P8" s="27"/>
      <c r="Q8" s="2">
        <f>K22+M22-F22+Q2*Q4</f>
        <v>-916.21999999999935</v>
      </c>
      <c r="AB8" s="170"/>
      <c r="AE8" s="170"/>
    </row>
    <row r="9" spans="1:31" x14ac:dyDescent="0.25">
      <c r="B9" s="66"/>
      <c r="C9" s="4"/>
      <c r="D9" s="3"/>
      <c r="E9" s="3"/>
      <c r="F9" s="3"/>
      <c r="G9" s="66"/>
      <c r="H9" s="149"/>
      <c r="I9" s="3"/>
      <c r="J9" s="3"/>
      <c r="K9" s="3"/>
      <c r="L9" s="4"/>
      <c r="M9" s="4"/>
      <c r="O9" s="11" t="s">
        <v>156</v>
      </c>
      <c r="Q9" s="167">
        <f>IF(Q2=0, 0, Q8/Q6)</f>
        <v>-0.14687202439157315</v>
      </c>
      <c r="T9" s="138"/>
    </row>
    <row r="10" spans="1:31" x14ac:dyDescent="0.25">
      <c r="B10" s="66"/>
      <c r="C10" s="4"/>
      <c r="D10" s="3"/>
      <c r="E10" s="3"/>
      <c r="F10" s="3"/>
      <c r="G10" s="66"/>
      <c r="H10" s="149"/>
      <c r="I10" s="3"/>
      <c r="J10" s="3"/>
      <c r="K10" s="3"/>
      <c r="L10" s="4"/>
      <c r="M10" s="4"/>
      <c r="O10" s="11" t="s">
        <v>155</v>
      </c>
      <c r="P10" s="27"/>
      <c r="Q10" s="2">
        <f>M177</f>
        <v>1157.8699999999953</v>
      </c>
    </row>
    <row r="11" spans="1:31" x14ac:dyDescent="0.25">
      <c r="B11" s="66"/>
      <c r="C11" s="4"/>
      <c r="D11" s="3"/>
      <c r="E11" s="3"/>
      <c r="F11" s="3"/>
      <c r="G11" s="66"/>
      <c r="H11" s="149"/>
      <c r="I11" s="4"/>
      <c r="J11" s="4"/>
      <c r="K11" s="3"/>
      <c r="L11" s="4"/>
      <c r="M11" s="4"/>
      <c r="O11" s="11" t="s">
        <v>133</v>
      </c>
      <c r="P11" s="27"/>
      <c r="Q11" s="128">
        <v>2.1899999999999999E-2</v>
      </c>
    </row>
    <row r="12" spans="1:31" x14ac:dyDescent="0.25">
      <c r="B12" s="66"/>
      <c r="C12" s="4"/>
      <c r="D12" s="3"/>
      <c r="E12" s="3"/>
      <c r="F12" s="3"/>
      <c r="G12" s="66"/>
      <c r="H12" s="149"/>
      <c r="I12" s="4"/>
      <c r="J12" s="4"/>
      <c r="K12" s="3"/>
      <c r="L12" s="4"/>
      <c r="M12" s="4"/>
    </row>
    <row r="13" spans="1:31" x14ac:dyDescent="0.25">
      <c r="B13" s="66"/>
      <c r="C13" s="4"/>
      <c r="D13" s="3"/>
      <c r="E13" s="3"/>
      <c r="F13" s="3"/>
      <c r="G13" s="66"/>
      <c r="H13" s="149"/>
      <c r="I13" s="3"/>
      <c r="J13" s="4"/>
      <c r="K13" s="3"/>
      <c r="L13" s="4"/>
      <c r="M13" s="4"/>
    </row>
    <row r="14" spans="1:31" x14ac:dyDescent="0.25">
      <c r="B14" s="66"/>
      <c r="C14" s="4"/>
      <c r="D14" s="3"/>
      <c r="E14" s="3"/>
      <c r="F14" s="3"/>
      <c r="G14" s="66"/>
      <c r="H14" s="149"/>
      <c r="I14" s="4"/>
      <c r="J14" s="4"/>
      <c r="K14" s="3"/>
      <c r="L14" s="4"/>
      <c r="M14" s="4"/>
    </row>
    <row r="15" spans="1:31" x14ac:dyDescent="0.25">
      <c r="B15" s="66"/>
      <c r="C15" s="4"/>
      <c r="D15" s="3"/>
      <c r="E15" s="3"/>
      <c r="F15" s="3"/>
      <c r="G15" s="66"/>
      <c r="H15" s="149"/>
      <c r="I15" s="4"/>
      <c r="J15" s="4"/>
      <c r="K15" s="3"/>
      <c r="L15" s="4"/>
      <c r="M15" s="4"/>
      <c r="O15" s="486" t="s">
        <v>85</v>
      </c>
      <c r="P15" s="486" t="s">
        <v>630</v>
      </c>
      <c r="Q15" s="486" t="s">
        <v>631</v>
      </c>
      <c r="R15" s="484" t="s">
        <v>624</v>
      </c>
      <c r="S15" s="484" t="s">
        <v>625</v>
      </c>
      <c r="T15" s="486" t="s">
        <v>627</v>
      </c>
      <c r="U15" s="486" t="s">
        <v>628</v>
      </c>
      <c r="V15" s="484" t="s">
        <v>626</v>
      </c>
      <c r="W15" s="485" t="s">
        <v>629</v>
      </c>
    </row>
    <row r="16" spans="1:31" x14ac:dyDescent="0.25">
      <c r="B16" s="66"/>
      <c r="C16" s="4"/>
      <c r="D16" s="3"/>
      <c r="E16" s="3"/>
      <c r="F16" s="3"/>
      <c r="G16" s="66"/>
      <c r="H16" s="149"/>
      <c r="I16" s="4"/>
      <c r="J16" s="4"/>
      <c r="K16" s="3"/>
      <c r="L16" s="4"/>
      <c r="M16" s="4"/>
      <c r="O16" s="487">
        <v>42971</v>
      </c>
      <c r="P16" s="483" t="s">
        <v>623</v>
      </c>
      <c r="Q16" s="483" t="s">
        <v>633</v>
      </c>
      <c r="R16" s="482">
        <v>1.04</v>
      </c>
      <c r="S16" s="482">
        <v>1.33</v>
      </c>
      <c r="T16" s="483">
        <v>1.33</v>
      </c>
      <c r="U16" s="483">
        <v>1.4</v>
      </c>
      <c r="V16" s="480" t="s">
        <v>637</v>
      </c>
      <c r="W16" s="481"/>
    </row>
    <row r="17" spans="1:23" x14ac:dyDescent="0.25">
      <c r="B17" s="66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489"/>
      <c r="P17" s="483"/>
      <c r="Q17" s="483"/>
      <c r="R17" s="482"/>
      <c r="S17" s="480"/>
      <c r="T17" s="483"/>
      <c r="U17" s="483"/>
      <c r="V17" s="480"/>
      <c r="W17" s="481"/>
    </row>
    <row r="18" spans="1:23" x14ac:dyDescent="0.25">
      <c r="O18" s="488"/>
      <c r="P18" s="483"/>
      <c r="Q18" s="483"/>
      <c r="R18" s="480"/>
      <c r="S18" s="480"/>
      <c r="T18" s="483"/>
      <c r="U18" s="483"/>
      <c r="V18" s="480"/>
      <c r="W18" s="481"/>
    </row>
    <row r="19" spans="1:23" x14ac:dyDescent="0.25">
      <c r="O19" s="488"/>
      <c r="P19" s="483"/>
      <c r="Q19" s="483"/>
      <c r="R19" s="480"/>
      <c r="S19" s="480"/>
      <c r="T19" s="483"/>
      <c r="U19" s="483"/>
      <c r="V19" s="480"/>
      <c r="W19" s="481"/>
    </row>
    <row r="20" spans="1:23" x14ac:dyDescent="0.25">
      <c r="O20" s="488"/>
      <c r="P20" s="483"/>
      <c r="Q20" s="483"/>
      <c r="R20" s="480"/>
      <c r="S20" s="480"/>
      <c r="T20" s="483"/>
      <c r="U20" s="483"/>
      <c r="V20" s="480"/>
      <c r="W20" s="481"/>
    </row>
    <row r="21" spans="1:23" x14ac:dyDescent="0.25">
      <c r="G21" s="1"/>
      <c r="H21" s="64"/>
      <c r="O21" s="488"/>
      <c r="P21" s="483"/>
      <c r="Q21" s="483"/>
      <c r="R21" s="480"/>
      <c r="S21" s="480"/>
      <c r="T21" s="483"/>
      <c r="U21" s="483"/>
      <c r="V21" s="480"/>
      <c r="W21" s="481"/>
    </row>
    <row r="22" spans="1:23" x14ac:dyDescent="0.25">
      <c r="A22" s="25" t="s">
        <v>57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150</v>
      </c>
      <c r="I22" s="14"/>
      <c r="J22" s="14"/>
      <c r="K22" s="14">
        <f>SUM(K2:K14)</f>
        <v>9196.7800000000007</v>
      </c>
      <c r="L22" s="14"/>
      <c r="M22" s="18">
        <f>SUM(M2:M14)</f>
        <v>31</v>
      </c>
      <c r="O22" s="488"/>
      <c r="P22" s="483"/>
      <c r="Q22" s="483"/>
      <c r="R22" s="480"/>
      <c r="S22" s="480"/>
      <c r="T22" s="483"/>
      <c r="U22" s="483"/>
      <c r="V22" s="480"/>
      <c r="W22" s="481"/>
    </row>
    <row r="23" spans="1:23" ht="15.75" thickBot="1" x14ac:dyDescent="0.3">
      <c r="A23" s="214" t="s">
        <v>143</v>
      </c>
      <c r="B23" s="215"/>
      <c r="C23" s="216">
        <f>SumByColor($A$23,C2:C21)</f>
        <v>150</v>
      </c>
      <c r="D23" s="216"/>
      <c r="E23" s="216"/>
      <c r="F23" s="217">
        <f>SumByColor($A$23,F2:F21)</f>
        <v>9037</v>
      </c>
      <c r="G23" s="216"/>
      <c r="H23" s="216">
        <f>SumByColor($A$23,H2:H21)</f>
        <v>150</v>
      </c>
      <c r="I23" s="216"/>
      <c r="J23" s="216"/>
      <c r="K23" s="217">
        <f>SumByColor($A$23,K2:K21)</f>
        <v>9197</v>
      </c>
      <c r="L23" s="216"/>
      <c r="M23" s="217">
        <f>SumByColor($A$23,M2:M21)</f>
        <v>31</v>
      </c>
      <c r="N23" s="2"/>
      <c r="O23" s="488"/>
      <c r="P23" s="483"/>
      <c r="Q23" s="483"/>
      <c r="R23" s="480"/>
      <c r="S23" s="480"/>
      <c r="T23" s="483"/>
      <c r="U23" s="483"/>
      <c r="V23" s="480"/>
      <c r="W23" s="481"/>
    </row>
    <row r="24" spans="1:23" x14ac:dyDescent="0.25">
      <c r="O24" s="488"/>
      <c r="P24" s="483"/>
      <c r="Q24" s="483"/>
      <c r="R24" s="480"/>
      <c r="S24" s="480"/>
      <c r="T24" s="483"/>
      <c r="U24" s="483"/>
      <c r="V24" s="480"/>
      <c r="W24" s="481"/>
    </row>
    <row r="25" spans="1:23" x14ac:dyDescent="0.25">
      <c r="O25" s="488"/>
      <c r="P25" s="483"/>
      <c r="Q25" s="483"/>
      <c r="R25" s="480"/>
      <c r="S25" s="480"/>
      <c r="T25" s="483"/>
      <c r="U25" s="483"/>
      <c r="V25" s="480"/>
      <c r="W25" s="481"/>
    </row>
    <row r="26" spans="1:23" x14ac:dyDescent="0.25">
      <c r="O26" s="488"/>
      <c r="P26" s="483"/>
      <c r="Q26" s="483"/>
      <c r="R26" s="480"/>
      <c r="S26" s="480"/>
      <c r="T26" s="483"/>
      <c r="U26" s="483"/>
      <c r="V26" s="480"/>
      <c r="W26" s="481"/>
    </row>
    <row r="28" spans="1:23" x14ac:dyDescent="0.25">
      <c r="B28" s="345" t="s">
        <v>85</v>
      </c>
      <c r="C28" s="345" t="s">
        <v>106</v>
      </c>
      <c r="D28" s="346" t="s">
        <v>105</v>
      </c>
      <c r="E28" s="347" t="s">
        <v>107</v>
      </c>
      <c r="F28" s="348" t="s">
        <v>43</v>
      </c>
      <c r="G28" s="349" t="s">
        <v>110</v>
      </c>
      <c r="H28" s="348" t="s">
        <v>61</v>
      </c>
      <c r="I28" s="348" t="s">
        <v>111</v>
      </c>
      <c r="J28" s="348" t="s">
        <v>109</v>
      </c>
    </row>
    <row r="29" spans="1:23" x14ac:dyDescent="0.25">
      <c r="B29" s="152">
        <v>43005</v>
      </c>
      <c r="C29" s="7">
        <v>100</v>
      </c>
      <c r="D29" s="37">
        <v>65.33</v>
      </c>
      <c r="E29" s="33">
        <v>66.55</v>
      </c>
      <c r="F29" s="33">
        <f t="shared" ref="F29" si="0">C29*(E29-D29)</f>
        <v>121.99999999999989</v>
      </c>
      <c r="G29" s="33">
        <f t="shared" ref="G29" si="1">D29*C29</f>
        <v>6533</v>
      </c>
      <c r="H29" s="167">
        <f t="shared" ref="H29" si="2">(E29-D29)/D29</f>
        <v>1.8674422164396125E-2</v>
      </c>
      <c r="I29" s="33">
        <v>65</v>
      </c>
      <c r="J29" s="10"/>
    </row>
    <row r="30" spans="1:23" x14ac:dyDescent="0.25">
      <c r="B30" s="152">
        <v>43019</v>
      </c>
      <c r="C30" s="10">
        <v>150</v>
      </c>
      <c r="D30" s="33">
        <v>65.013300000000001</v>
      </c>
      <c r="E30" s="33">
        <v>64.09</v>
      </c>
      <c r="F30" s="33">
        <f t="shared" ref="F30" si="3">C30*(E30-D30)</f>
        <v>-138.49499999999964</v>
      </c>
      <c r="G30" s="33">
        <f t="shared" ref="G30" si="4">D30*C30</f>
        <v>9751.9950000000008</v>
      </c>
      <c r="H30" s="167">
        <f t="shared" ref="H30" si="5">(E30-D30)/D30</f>
        <v>-1.4201709496364552E-2</v>
      </c>
      <c r="I30" s="33">
        <v>64.5</v>
      </c>
      <c r="J30" s="10"/>
    </row>
    <row r="31" spans="1:23" x14ac:dyDescent="0.25">
      <c r="B31" s="152">
        <v>43028</v>
      </c>
      <c r="C31" s="7">
        <v>100</v>
      </c>
      <c r="D31" s="37">
        <v>64.880799999999994</v>
      </c>
      <c r="E31" s="33">
        <v>65.28</v>
      </c>
      <c r="F31" s="33">
        <f t="shared" ref="F31" si="6">C31*(E31-D31)</f>
        <v>39.920000000000755</v>
      </c>
      <c r="G31" s="33">
        <f t="shared" ref="G31" si="7">D31*C31</f>
        <v>6488.079999999999</v>
      </c>
      <c r="H31" s="167">
        <f t="shared" ref="H31" si="8">(E31-D31)/D31</f>
        <v>6.1528217901136786E-3</v>
      </c>
      <c r="I31" s="161" t="s">
        <v>702</v>
      </c>
      <c r="J31" s="33">
        <v>1198</v>
      </c>
    </row>
    <row r="32" spans="1:23" x14ac:dyDescent="0.25">
      <c r="B32" s="152">
        <v>43028</v>
      </c>
      <c r="C32" s="10">
        <v>50</v>
      </c>
      <c r="D32" s="33">
        <v>63.683199999999999</v>
      </c>
      <c r="E32" s="33">
        <v>65.959999999999994</v>
      </c>
      <c r="F32" s="33">
        <f t="shared" ref="F32:F36" si="9">C32*(E32-D32)</f>
        <v>113.83999999999972</v>
      </c>
      <c r="G32" s="33">
        <f t="shared" ref="G32:G36" si="10">D32*C32</f>
        <v>3184.16</v>
      </c>
      <c r="H32" s="167">
        <f t="shared" ref="H32:H36" si="11">(E32-D32)/D32</f>
        <v>3.5751972262700278E-2</v>
      </c>
      <c r="I32" s="33">
        <v>63.2</v>
      </c>
      <c r="J32" s="33">
        <v>1272</v>
      </c>
    </row>
    <row r="33" spans="1:17" x14ac:dyDescent="0.25">
      <c r="B33" s="152">
        <v>43033</v>
      </c>
      <c r="C33" s="7">
        <v>100</v>
      </c>
      <c r="D33" s="37">
        <v>63.941600000000001</v>
      </c>
      <c r="E33" s="33">
        <v>65.5</v>
      </c>
      <c r="F33" s="33">
        <f t="shared" si="9"/>
        <v>155.83999999999989</v>
      </c>
      <c r="G33" s="33">
        <f t="shared" si="10"/>
        <v>6394.16</v>
      </c>
      <c r="H33" s="167">
        <f t="shared" si="11"/>
        <v>2.4372239668697671E-2</v>
      </c>
      <c r="I33" s="161" t="s">
        <v>704</v>
      </c>
      <c r="J33" s="33">
        <v>1314</v>
      </c>
    </row>
    <row r="34" spans="1:17" x14ac:dyDescent="0.25">
      <c r="B34" s="152">
        <v>43048</v>
      </c>
      <c r="C34" s="10">
        <v>100</v>
      </c>
      <c r="D34" s="33">
        <v>63.94</v>
      </c>
      <c r="E34" s="33">
        <v>70.849999999999994</v>
      </c>
      <c r="F34" s="33">
        <f t="shared" si="9"/>
        <v>690.99999999999966</v>
      </c>
      <c r="G34" s="33">
        <f t="shared" si="10"/>
        <v>6394</v>
      </c>
      <c r="H34" s="167">
        <f t="shared" si="11"/>
        <v>0.10807006568658112</v>
      </c>
      <c r="I34" s="10"/>
      <c r="J34" s="33">
        <v>1849</v>
      </c>
    </row>
    <row r="35" spans="1:17" x14ac:dyDescent="0.25">
      <c r="B35" s="152">
        <v>43063</v>
      </c>
      <c r="C35" s="10">
        <v>150</v>
      </c>
      <c r="D35" s="33">
        <v>59.320099999999996</v>
      </c>
      <c r="E35" s="33">
        <v>49.8</v>
      </c>
      <c r="F35" s="33">
        <f t="shared" si="9"/>
        <v>-1428.0149999999999</v>
      </c>
      <c r="G35" s="33">
        <f t="shared" si="10"/>
        <v>8898.0149999999994</v>
      </c>
      <c r="H35" s="167">
        <f t="shared" si="11"/>
        <v>-0.16048691758779907</v>
      </c>
      <c r="I35" s="10"/>
      <c r="J35" s="33">
        <v>-270</v>
      </c>
    </row>
    <row r="36" spans="1:17" x14ac:dyDescent="0.25">
      <c r="A36">
        <v>50</v>
      </c>
      <c r="B36" s="152">
        <v>43069</v>
      </c>
      <c r="C36" s="7">
        <v>100</v>
      </c>
      <c r="D36" s="37">
        <v>62.6922</v>
      </c>
      <c r="E36" s="33">
        <v>52.38</v>
      </c>
      <c r="F36" s="33">
        <f t="shared" si="9"/>
        <v>-1031.2199999999998</v>
      </c>
      <c r="G36" s="33">
        <f t="shared" si="10"/>
        <v>6269.22</v>
      </c>
      <c r="H36" s="167">
        <f t="shared" si="11"/>
        <v>-0.16448936231301498</v>
      </c>
      <c r="I36" s="121" t="s">
        <v>715</v>
      </c>
      <c r="J36" s="33">
        <v>127</v>
      </c>
    </row>
    <row r="37" spans="1:17" x14ac:dyDescent="0.25">
      <c r="A37">
        <v>50</v>
      </c>
      <c r="B37" s="152">
        <v>43070</v>
      </c>
      <c r="C37" s="7">
        <v>100</v>
      </c>
      <c r="D37" s="37">
        <v>62.382199999999997</v>
      </c>
      <c r="E37" s="33">
        <v>51.99</v>
      </c>
      <c r="F37" s="33">
        <f t="shared" ref="F37" si="12">C37*(E37-D37)</f>
        <v>-1039.2199999999996</v>
      </c>
      <c r="G37" s="33">
        <f t="shared" ref="G37" si="13">D37*C37</f>
        <v>6238.2199999999993</v>
      </c>
      <c r="H37" s="167">
        <f t="shared" ref="H37" si="14">(E37-D37)/D37</f>
        <v>-0.1665891873002234</v>
      </c>
      <c r="I37" s="161">
        <v>62.2</v>
      </c>
      <c r="J37" s="33">
        <v>119</v>
      </c>
    </row>
    <row r="38" spans="1:17" x14ac:dyDescent="0.25">
      <c r="B38" s="152"/>
      <c r="C38" s="10"/>
      <c r="D38" s="33"/>
      <c r="E38" s="33"/>
      <c r="F38" s="33"/>
      <c r="G38" s="33"/>
      <c r="H38" s="167"/>
      <c r="I38" s="10"/>
      <c r="J38" s="33"/>
    </row>
    <row r="39" spans="1:17" ht="20.25" thickBot="1" x14ac:dyDescent="0.35">
      <c r="B39" s="152"/>
      <c r="C39" s="10"/>
      <c r="D39" s="33"/>
      <c r="E39" s="33"/>
      <c r="F39" s="33"/>
      <c r="G39" s="33"/>
      <c r="H39" s="167"/>
      <c r="I39" s="10"/>
      <c r="J39" s="33"/>
      <c r="O39" s="479" t="s">
        <v>54</v>
      </c>
      <c r="P39" s="479"/>
    </row>
    <row r="40" spans="1:17" ht="15.75" thickTop="1" x14ac:dyDescent="0.25">
      <c r="B40" s="152"/>
      <c r="C40" s="10"/>
      <c r="D40" s="33"/>
      <c r="E40" s="33"/>
      <c r="F40" s="33"/>
      <c r="G40" s="33"/>
      <c r="H40" s="167"/>
      <c r="I40" s="10"/>
      <c r="J40" s="33"/>
      <c r="O40" s="75">
        <v>1.1000000000000001</v>
      </c>
      <c r="P40" s="75">
        <f>O40*$Q$4</f>
        <v>58.542000000000002</v>
      </c>
    </row>
    <row r="41" spans="1:17" x14ac:dyDescent="0.25">
      <c r="B41" s="152"/>
      <c r="C41" s="10"/>
      <c r="D41" s="33"/>
      <c r="E41" s="33"/>
      <c r="F41" s="33"/>
      <c r="G41" s="33"/>
      <c r="H41" s="167"/>
      <c r="I41" s="10"/>
      <c r="J41" s="33"/>
      <c r="O41" s="75">
        <v>1.0900000000000001</v>
      </c>
      <c r="P41" s="75">
        <f t="shared" ref="P41:P60" si="15">O41*$Q$4</f>
        <v>58.009800000000006</v>
      </c>
    </row>
    <row r="42" spans="1:17" x14ac:dyDescent="0.25">
      <c r="B42" s="152"/>
      <c r="C42" s="10"/>
      <c r="D42" s="33"/>
      <c r="E42" s="33"/>
      <c r="F42" s="33"/>
      <c r="G42" s="33"/>
      <c r="H42" s="167"/>
      <c r="I42" s="10"/>
      <c r="J42" s="33"/>
      <c r="O42" s="75">
        <v>1.08</v>
      </c>
      <c r="P42" s="75">
        <f t="shared" si="15"/>
        <v>57.477600000000002</v>
      </c>
    </row>
    <row r="43" spans="1:17" x14ac:dyDescent="0.25">
      <c r="B43" s="152"/>
      <c r="C43" s="10"/>
      <c r="D43" s="33"/>
      <c r="E43" s="33"/>
      <c r="F43" s="33"/>
      <c r="G43" s="33"/>
      <c r="H43" s="167"/>
      <c r="I43" s="10"/>
      <c r="J43" s="33"/>
      <c r="O43" s="75">
        <v>1.07</v>
      </c>
      <c r="P43" s="75">
        <f t="shared" si="15"/>
        <v>56.945399999999999</v>
      </c>
      <c r="Q43" s="2"/>
    </row>
    <row r="44" spans="1:17" x14ac:dyDescent="0.25">
      <c r="B44" s="152"/>
      <c r="C44" s="10"/>
      <c r="D44" s="33"/>
      <c r="E44" s="33"/>
      <c r="F44" s="33"/>
      <c r="G44" s="33"/>
      <c r="H44" s="167"/>
      <c r="I44" s="10"/>
      <c r="J44" s="33"/>
      <c r="O44" s="75">
        <v>1.06</v>
      </c>
      <c r="P44" s="75">
        <f t="shared" si="15"/>
        <v>56.413200000000003</v>
      </c>
      <c r="Q44" s="2"/>
    </row>
    <row r="45" spans="1:17" x14ac:dyDescent="0.25">
      <c r="B45" s="152"/>
      <c r="C45" s="10"/>
      <c r="D45" s="33"/>
      <c r="E45" s="33"/>
      <c r="F45" s="33"/>
      <c r="G45" s="33"/>
      <c r="H45" s="167"/>
      <c r="I45" s="10"/>
      <c r="J45" s="33"/>
      <c r="O45" s="75">
        <v>1.05</v>
      </c>
      <c r="P45" s="75">
        <f t="shared" si="15"/>
        <v>55.881</v>
      </c>
      <c r="Q45" s="2"/>
    </row>
    <row r="46" spans="1:17" x14ac:dyDescent="0.25">
      <c r="B46" s="152"/>
      <c r="C46" s="10"/>
      <c r="D46" s="33"/>
      <c r="E46" s="33"/>
      <c r="F46" s="33"/>
      <c r="G46" s="33"/>
      <c r="H46" s="167"/>
      <c r="I46" s="10"/>
      <c r="J46" s="33"/>
      <c r="O46" s="75">
        <v>1.04</v>
      </c>
      <c r="P46" s="75">
        <f t="shared" si="15"/>
        <v>55.348800000000004</v>
      </c>
      <c r="Q46" s="2"/>
    </row>
    <row r="47" spans="1:17" x14ac:dyDescent="0.25">
      <c r="B47" s="152"/>
      <c r="C47" s="10"/>
      <c r="D47" s="33"/>
      <c r="E47" s="33"/>
      <c r="F47" s="33"/>
      <c r="G47" s="33"/>
      <c r="H47" s="167"/>
      <c r="I47" s="10"/>
      <c r="J47" s="33"/>
      <c r="O47" s="75">
        <v>1.03</v>
      </c>
      <c r="P47" s="75">
        <f t="shared" si="15"/>
        <v>54.816600000000001</v>
      </c>
      <c r="Q47" s="2"/>
    </row>
    <row r="48" spans="1:17" x14ac:dyDescent="0.25">
      <c r="B48" s="152"/>
      <c r="C48" s="10"/>
      <c r="D48" s="33"/>
      <c r="E48" s="33"/>
      <c r="F48" s="33"/>
      <c r="G48" s="33"/>
      <c r="H48" s="167"/>
      <c r="I48" s="10"/>
      <c r="J48" s="33"/>
      <c r="O48" s="75">
        <v>1.02</v>
      </c>
      <c r="P48" s="75">
        <f t="shared" si="15"/>
        <v>54.284399999999998</v>
      </c>
      <c r="Q48" s="2"/>
    </row>
    <row r="49" spans="1:17" x14ac:dyDescent="0.25">
      <c r="B49" s="152"/>
      <c r="C49" s="10"/>
      <c r="D49" s="33"/>
      <c r="E49" s="33"/>
      <c r="F49" s="33"/>
      <c r="G49" s="33"/>
      <c r="H49" s="167"/>
      <c r="I49" s="10"/>
      <c r="J49" s="33"/>
      <c r="O49" s="75">
        <v>1.01</v>
      </c>
      <c r="P49" s="75">
        <f t="shared" si="15"/>
        <v>53.752200000000002</v>
      </c>
      <c r="Q49" s="2"/>
    </row>
    <row r="50" spans="1:17" x14ac:dyDescent="0.25">
      <c r="B50" s="152"/>
      <c r="C50" s="10"/>
      <c r="D50" s="33"/>
      <c r="E50" s="33"/>
      <c r="F50" s="33"/>
      <c r="G50" s="33"/>
      <c r="H50" s="167"/>
      <c r="I50" s="10"/>
      <c r="J50" s="33"/>
      <c r="O50" s="75">
        <v>1</v>
      </c>
      <c r="P50" s="75">
        <f t="shared" si="15"/>
        <v>53.22</v>
      </c>
      <c r="Q50" s="2"/>
    </row>
    <row r="51" spans="1:17" x14ac:dyDescent="0.25">
      <c r="B51" s="152"/>
      <c r="C51" s="10"/>
      <c r="D51" s="33"/>
      <c r="E51" s="33"/>
      <c r="F51" s="33"/>
      <c r="G51" s="33"/>
      <c r="H51" s="167"/>
      <c r="I51" s="10"/>
      <c r="J51" s="33"/>
      <c r="O51" s="75">
        <v>0.99</v>
      </c>
      <c r="P51" s="75">
        <f t="shared" si="15"/>
        <v>52.687799999999996</v>
      </c>
      <c r="Q51" s="2"/>
    </row>
    <row r="52" spans="1:17" x14ac:dyDescent="0.25">
      <c r="B52" s="152"/>
      <c r="C52" s="10"/>
      <c r="D52" s="33"/>
      <c r="E52" s="33"/>
      <c r="F52" s="33"/>
      <c r="G52" s="33"/>
      <c r="H52" s="167"/>
      <c r="I52" s="10"/>
      <c r="J52" s="33"/>
      <c r="O52" s="75">
        <v>0.98</v>
      </c>
      <c r="P52" s="75">
        <f t="shared" si="15"/>
        <v>52.1556</v>
      </c>
      <c r="Q52" s="2"/>
    </row>
    <row r="53" spans="1:17" x14ac:dyDescent="0.25">
      <c r="B53" s="152"/>
      <c r="C53" s="10"/>
      <c r="D53" s="33"/>
      <c r="E53" s="33"/>
      <c r="F53" s="33"/>
      <c r="G53" s="33"/>
      <c r="H53" s="167"/>
      <c r="I53" s="10"/>
      <c r="J53" s="33"/>
      <c r="O53" s="75">
        <v>0.97</v>
      </c>
      <c r="P53" s="75">
        <f t="shared" si="15"/>
        <v>51.623399999999997</v>
      </c>
      <c r="Q53" s="2"/>
    </row>
    <row r="54" spans="1:17" x14ac:dyDescent="0.25">
      <c r="B54" s="152"/>
      <c r="C54" s="10"/>
      <c r="D54" s="33"/>
      <c r="E54" s="33"/>
      <c r="F54" s="33"/>
      <c r="G54" s="33"/>
      <c r="H54" s="167"/>
      <c r="I54" s="10"/>
      <c r="J54" s="33"/>
      <c r="O54" s="75">
        <v>0.96</v>
      </c>
      <c r="P54" s="75">
        <f t="shared" si="15"/>
        <v>51.091199999999994</v>
      </c>
      <c r="Q54" s="2"/>
    </row>
    <row r="55" spans="1:17" x14ac:dyDescent="0.25">
      <c r="B55" s="152"/>
      <c r="C55" s="10"/>
      <c r="D55" s="33"/>
      <c r="E55" s="33"/>
      <c r="F55" s="33"/>
      <c r="G55" s="33"/>
      <c r="H55" s="167"/>
      <c r="I55" s="10"/>
      <c r="J55" s="33"/>
      <c r="O55" s="75">
        <v>0.95</v>
      </c>
      <c r="P55" s="75">
        <f t="shared" si="15"/>
        <v>50.558999999999997</v>
      </c>
      <c r="Q55" s="2"/>
    </row>
    <row r="56" spans="1:17" x14ac:dyDescent="0.25">
      <c r="B56" s="152"/>
      <c r="C56" s="10"/>
      <c r="D56" s="33"/>
      <c r="E56" s="33"/>
      <c r="F56" s="33"/>
      <c r="G56" s="33"/>
      <c r="H56" s="167"/>
      <c r="I56" s="10"/>
      <c r="J56" s="33"/>
      <c r="O56" s="75">
        <v>0.94</v>
      </c>
      <c r="P56" s="75">
        <f t="shared" si="15"/>
        <v>50.026799999999994</v>
      </c>
    </row>
    <row r="57" spans="1:17" x14ac:dyDescent="0.25">
      <c r="B57" s="152"/>
      <c r="C57" s="10"/>
      <c r="D57" s="33"/>
      <c r="E57" s="33"/>
      <c r="F57" s="33"/>
      <c r="G57" s="33"/>
      <c r="H57" s="167"/>
      <c r="I57" s="10"/>
      <c r="J57" s="33"/>
      <c r="O57" s="75">
        <v>0.93</v>
      </c>
      <c r="P57" s="75">
        <f t="shared" si="15"/>
        <v>49.494599999999998</v>
      </c>
    </row>
    <row r="58" spans="1:17" x14ac:dyDescent="0.25">
      <c r="B58" s="152"/>
      <c r="C58" s="10"/>
      <c r="D58" s="33"/>
      <c r="E58" s="33"/>
      <c r="F58" s="33"/>
      <c r="G58" s="33"/>
      <c r="H58" s="167"/>
      <c r="I58" s="10"/>
      <c r="J58" s="33"/>
      <c r="O58" s="75">
        <v>0.92</v>
      </c>
      <c r="P58" s="75">
        <f t="shared" si="15"/>
        <v>48.962400000000002</v>
      </c>
    </row>
    <row r="59" spans="1:17" x14ac:dyDescent="0.25">
      <c r="A59" s="1"/>
      <c r="B59" s="152"/>
      <c r="C59" s="10"/>
      <c r="D59" s="33"/>
      <c r="E59" s="33"/>
      <c r="F59" s="33"/>
      <c r="G59" s="33"/>
      <c r="H59" s="167"/>
      <c r="I59" s="33"/>
      <c r="J59" s="33"/>
      <c r="O59" s="75">
        <v>0.91</v>
      </c>
      <c r="P59" s="75">
        <f t="shared" si="15"/>
        <v>48.430199999999999</v>
      </c>
    </row>
    <row r="60" spans="1:17" x14ac:dyDescent="0.25">
      <c r="B60" s="10"/>
      <c r="C60" s="10"/>
      <c r="D60" s="33"/>
      <c r="E60" s="33"/>
      <c r="F60" s="33"/>
      <c r="G60" s="33"/>
      <c r="H60" s="167"/>
      <c r="I60" s="10"/>
      <c r="J60" s="33"/>
      <c r="O60" s="75">
        <v>0.9</v>
      </c>
      <c r="P60" s="75">
        <f t="shared" si="15"/>
        <v>47.898000000000003</v>
      </c>
    </row>
    <row r="61" spans="1:17" x14ac:dyDescent="0.25">
      <c r="B61" s="10"/>
      <c r="C61" s="10"/>
      <c r="D61" s="33"/>
      <c r="E61" s="33"/>
      <c r="F61" s="33"/>
      <c r="G61" s="33"/>
      <c r="H61" s="167"/>
      <c r="I61" s="10"/>
      <c r="J61" s="33"/>
    </row>
    <row r="62" spans="1:17" x14ac:dyDescent="0.25">
      <c r="B62" s="10"/>
      <c r="C62" s="10"/>
      <c r="D62" s="33"/>
      <c r="E62" s="33"/>
      <c r="F62" s="33"/>
      <c r="G62" s="10"/>
      <c r="H62" s="10"/>
      <c r="I62" s="10"/>
      <c r="J62" s="33"/>
    </row>
    <row r="63" spans="1:17" x14ac:dyDescent="0.25">
      <c r="B63" s="10"/>
      <c r="C63" s="10"/>
      <c r="D63" s="33"/>
      <c r="E63" s="33"/>
      <c r="F63" s="33"/>
      <c r="G63" s="10"/>
      <c r="H63" s="10"/>
      <c r="I63" s="10"/>
      <c r="J63" s="33"/>
    </row>
    <row r="64" spans="1:17" x14ac:dyDescent="0.25">
      <c r="B64" s="10"/>
      <c r="C64" s="10"/>
      <c r="D64" s="33"/>
      <c r="E64" s="33"/>
      <c r="F64" s="33"/>
      <c r="G64" s="10"/>
      <c r="H64" s="10"/>
      <c r="I64" s="10"/>
      <c r="J64" s="33"/>
    </row>
    <row r="65" spans="2:10" x14ac:dyDescent="0.25">
      <c r="B65" s="10"/>
      <c r="C65" s="10"/>
      <c r="D65" s="33"/>
      <c r="E65" s="33"/>
      <c r="F65" s="33"/>
      <c r="G65" s="10"/>
      <c r="H65" s="10"/>
      <c r="I65" s="10"/>
      <c r="J65" s="33"/>
    </row>
    <row r="66" spans="2:10" x14ac:dyDescent="0.25">
      <c r="B66" s="10"/>
      <c r="C66" s="10"/>
      <c r="D66" s="33"/>
      <c r="E66" s="33"/>
      <c r="F66" s="33"/>
      <c r="G66" s="10"/>
      <c r="H66" s="10"/>
      <c r="I66" s="10"/>
      <c r="J66" s="33"/>
    </row>
    <row r="67" spans="2:10" x14ac:dyDescent="0.25">
      <c r="B67" s="10"/>
      <c r="C67" s="10"/>
      <c r="D67" s="33"/>
      <c r="E67" s="33"/>
      <c r="F67" s="33"/>
      <c r="G67" s="10"/>
      <c r="H67" s="10"/>
      <c r="I67" s="10"/>
      <c r="J67" s="33"/>
    </row>
    <row r="68" spans="2:10" x14ac:dyDescent="0.25">
      <c r="B68" s="10"/>
      <c r="C68" s="10"/>
      <c r="D68" s="33"/>
      <c r="E68" s="33"/>
      <c r="F68" s="33"/>
      <c r="G68" s="10"/>
      <c r="H68" s="10"/>
      <c r="I68" s="10"/>
      <c r="J68" s="33"/>
    </row>
    <row r="75" spans="2:10" x14ac:dyDescent="0.25">
      <c r="B75" s="235">
        <v>42516</v>
      </c>
      <c r="C75" s="236">
        <v>20</v>
      </c>
      <c r="D75" s="237">
        <v>96.2</v>
      </c>
      <c r="E75" s="237">
        <v>97</v>
      </c>
      <c r="F75" s="237">
        <f t="shared" ref="F75:F83" si="16">C75*(E75-D75)</f>
        <v>15.999999999999943</v>
      </c>
      <c r="G75" s="237">
        <f t="shared" ref="G75:G83" si="17">D75*C75</f>
        <v>1924</v>
      </c>
      <c r="H75" s="238">
        <f t="shared" ref="H75:H83" si="18">(E75-D75)/D75</f>
        <v>8.316008316008287E-3</v>
      </c>
      <c r="I75" s="238"/>
    </row>
    <row r="76" spans="2:10" x14ac:dyDescent="0.25">
      <c r="B76" s="235">
        <v>42522</v>
      </c>
      <c r="C76" s="236">
        <v>20</v>
      </c>
      <c r="D76" s="237">
        <v>96.2</v>
      </c>
      <c r="E76" s="237">
        <v>98.73</v>
      </c>
      <c r="F76" s="237">
        <f t="shared" si="16"/>
        <v>50.600000000000023</v>
      </c>
      <c r="G76" s="237">
        <f t="shared" si="17"/>
        <v>1924</v>
      </c>
      <c r="H76" s="238">
        <f t="shared" si="18"/>
        <v>2.6299376299376311E-2</v>
      </c>
      <c r="I76" s="238"/>
    </row>
    <row r="77" spans="2:10" x14ac:dyDescent="0.25">
      <c r="B77" s="235">
        <v>42527</v>
      </c>
      <c r="C77" s="236">
        <v>45</v>
      </c>
      <c r="D77" s="237">
        <v>90.305599999999998</v>
      </c>
      <c r="E77" s="237">
        <v>86.39</v>
      </c>
      <c r="F77" s="237">
        <f t="shared" si="16"/>
        <v>-176.20199999999988</v>
      </c>
      <c r="G77" s="237">
        <f t="shared" si="17"/>
        <v>4063.752</v>
      </c>
      <c r="H77" s="238">
        <f t="shared" si="18"/>
        <v>-4.3359437288495929E-2</v>
      </c>
      <c r="I77" s="239"/>
    </row>
    <row r="78" spans="2:10" x14ac:dyDescent="0.25">
      <c r="B78" s="235">
        <v>42529</v>
      </c>
      <c r="C78" s="236">
        <v>25</v>
      </c>
      <c r="D78" s="237">
        <v>91.3596</v>
      </c>
      <c r="E78" s="237">
        <v>89.31</v>
      </c>
      <c r="F78" s="237">
        <f t="shared" si="16"/>
        <v>-51.239999999999952</v>
      </c>
      <c r="G78" s="237">
        <f t="shared" si="17"/>
        <v>2283.9899999999998</v>
      </c>
      <c r="H78" s="238">
        <f t="shared" si="18"/>
        <v>-2.2434423968581276E-2</v>
      </c>
      <c r="I78" s="238"/>
    </row>
    <row r="79" spans="2:10" x14ac:dyDescent="0.25">
      <c r="B79" s="235">
        <v>42534</v>
      </c>
      <c r="C79" s="236">
        <v>25</v>
      </c>
      <c r="D79" s="237">
        <v>91.3596</v>
      </c>
      <c r="E79" s="237">
        <v>85.51</v>
      </c>
      <c r="F79" s="237">
        <f t="shared" si="16"/>
        <v>-146.2399999999999</v>
      </c>
      <c r="G79" s="237">
        <f t="shared" si="17"/>
        <v>2283.9899999999998</v>
      </c>
      <c r="H79" s="238">
        <f t="shared" si="18"/>
        <v>-6.402830134983073E-2</v>
      </c>
      <c r="I79" s="238"/>
    </row>
    <row r="80" spans="2:10" x14ac:dyDescent="0.25">
      <c r="B80" s="235">
        <v>42535</v>
      </c>
      <c r="C80" s="236">
        <v>50</v>
      </c>
      <c r="D80" s="237">
        <v>87.0548</v>
      </c>
      <c r="E80" s="237">
        <v>83.87</v>
      </c>
      <c r="F80" s="237">
        <f t="shared" si="16"/>
        <v>-159.23999999999978</v>
      </c>
      <c r="G80" s="237">
        <f t="shared" si="17"/>
        <v>4352.74</v>
      </c>
      <c r="H80" s="238">
        <f t="shared" si="18"/>
        <v>-3.6583852929419118E-2</v>
      </c>
      <c r="I80" s="238"/>
    </row>
    <row r="81" spans="2:9" x14ac:dyDescent="0.25">
      <c r="B81" s="235">
        <v>42541</v>
      </c>
      <c r="C81" s="236">
        <v>25</v>
      </c>
      <c r="D81" s="237">
        <v>87.521600000000007</v>
      </c>
      <c r="E81" s="237">
        <v>86.01</v>
      </c>
      <c r="F81" s="237">
        <f t="shared" si="16"/>
        <v>-37.790000000000035</v>
      </c>
      <c r="G81" s="237">
        <f t="shared" si="17"/>
        <v>2188.04</v>
      </c>
      <c r="H81" s="238">
        <f t="shared" si="18"/>
        <v>-1.7271165060967823E-2</v>
      </c>
      <c r="I81" s="238"/>
    </row>
    <row r="82" spans="2:9" x14ac:dyDescent="0.25">
      <c r="B82" s="235">
        <v>42546</v>
      </c>
      <c r="C82" s="236">
        <v>25</v>
      </c>
      <c r="D82" s="237">
        <v>87.521600000000007</v>
      </c>
      <c r="E82" s="237">
        <v>82.02</v>
      </c>
      <c r="F82" s="237">
        <f t="shared" si="16"/>
        <v>-137.54000000000025</v>
      </c>
      <c r="G82" s="237">
        <f t="shared" si="17"/>
        <v>2188.04</v>
      </c>
      <c r="H82" s="238">
        <f t="shared" si="18"/>
        <v>-6.285991115336112E-2</v>
      </c>
      <c r="I82" s="238"/>
    </row>
    <row r="83" spans="2:9" x14ac:dyDescent="0.25">
      <c r="B83" s="235">
        <v>42548</v>
      </c>
      <c r="C83" s="236">
        <v>75</v>
      </c>
      <c r="D83" s="237">
        <v>81.493899999999996</v>
      </c>
      <c r="E83" s="237">
        <v>79.260000000000005</v>
      </c>
      <c r="F83" s="237">
        <f t="shared" si="16"/>
        <v>-167.54249999999934</v>
      </c>
      <c r="G83" s="237">
        <f t="shared" si="17"/>
        <v>6112.0424999999996</v>
      </c>
      <c r="H83" s="238">
        <f t="shared" si="18"/>
        <v>-2.7411867636718715E-2</v>
      </c>
      <c r="I83" s="238"/>
    </row>
    <row r="84" spans="2:9" x14ac:dyDescent="0.25">
      <c r="B84" s="235">
        <v>42549</v>
      </c>
      <c r="C84" s="236">
        <v>75</v>
      </c>
      <c r="D84" s="237">
        <v>81.493899999999996</v>
      </c>
      <c r="E84" s="237">
        <v>80.72</v>
      </c>
      <c r="F84" s="237">
        <f t="shared" ref="F84:F96" si="19">C84*(E84-D84)</f>
        <v>-58.042499999999819</v>
      </c>
      <c r="G84" s="237">
        <f t="shared" ref="G84:G96" si="20">D84*C84</f>
        <v>6112.0424999999996</v>
      </c>
      <c r="H84" s="238">
        <f t="shared" ref="H84:H96" si="21">(E84-D84)/D84</f>
        <v>-9.4964162961890114E-3</v>
      </c>
      <c r="I84" s="238"/>
    </row>
    <row r="85" spans="2:9" x14ac:dyDescent="0.25">
      <c r="B85" s="235">
        <v>42552</v>
      </c>
      <c r="C85" s="236">
        <v>55</v>
      </c>
      <c r="D85" s="237">
        <v>80.590500000000006</v>
      </c>
      <c r="E85" s="237">
        <v>84.15</v>
      </c>
      <c r="F85" s="237">
        <f t="shared" si="19"/>
        <v>195.77249999999998</v>
      </c>
      <c r="G85" s="237">
        <f t="shared" si="20"/>
        <v>4432.4775</v>
      </c>
      <c r="H85" s="238">
        <f t="shared" si="21"/>
        <v>4.4167736892065435E-2</v>
      </c>
      <c r="I85" s="238"/>
    </row>
    <row r="86" spans="2:9" x14ac:dyDescent="0.25">
      <c r="B86" s="235">
        <v>42556</v>
      </c>
      <c r="C86" s="236">
        <v>55</v>
      </c>
      <c r="D86" s="237">
        <v>80.590500000000006</v>
      </c>
      <c r="E86" s="237">
        <v>81.290000000000006</v>
      </c>
      <c r="F86" s="237">
        <f t="shared" si="19"/>
        <v>38.472500000000025</v>
      </c>
      <c r="G86" s="237">
        <f t="shared" si="20"/>
        <v>4432.4775</v>
      </c>
      <c r="H86" s="238">
        <f t="shared" si="21"/>
        <v>8.6796830891978632E-3</v>
      </c>
      <c r="I86" s="238"/>
    </row>
    <row r="87" spans="2:9" x14ac:dyDescent="0.25">
      <c r="B87" s="235">
        <v>42563</v>
      </c>
      <c r="C87" s="236">
        <v>55</v>
      </c>
      <c r="D87" s="237">
        <v>80.590500000000006</v>
      </c>
      <c r="E87" s="237">
        <v>89.07</v>
      </c>
      <c r="F87" s="237">
        <f t="shared" si="19"/>
        <v>466.37249999999932</v>
      </c>
      <c r="G87" s="237">
        <f t="shared" si="20"/>
        <v>4432.4775</v>
      </c>
      <c r="H87" s="238">
        <f t="shared" si="21"/>
        <v>0.10521711616133399</v>
      </c>
      <c r="I87" s="238"/>
    </row>
    <row r="88" spans="2:9" x14ac:dyDescent="0.25">
      <c r="B88" s="235">
        <v>42566</v>
      </c>
      <c r="C88" s="236">
        <v>55</v>
      </c>
      <c r="D88" s="237">
        <v>80.590500000000006</v>
      </c>
      <c r="E88" s="237">
        <v>90.34</v>
      </c>
      <c r="F88" s="237">
        <f t="shared" si="19"/>
        <v>536.22249999999985</v>
      </c>
      <c r="G88" s="237">
        <f t="shared" si="20"/>
        <v>4432.4775</v>
      </c>
      <c r="H88" s="238">
        <f t="shared" si="21"/>
        <v>0.12097579739547462</v>
      </c>
      <c r="I88" s="238"/>
    </row>
    <row r="89" spans="2:9" x14ac:dyDescent="0.25">
      <c r="B89" s="235">
        <v>42569</v>
      </c>
      <c r="C89" s="236">
        <v>50</v>
      </c>
      <c r="D89" s="237">
        <v>79.449799999999996</v>
      </c>
      <c r="E89" s="237">
        <v>92.26</v>
      </c>
      <c r="F89" s="237">
        <f t="shared" si="19"/>
        <v>640.51000000000045</v>
      </c>
      <c r="G89" s="237">
        <f t="shared" si="20"/>
        <v>3972.49</v>
      </c>
      <c r="H89" s="238">
        <f t="shared" si="21"/>
        <v>0.16123640336413697</v>
      </c>
      <c r="I89" s="238"/>
    </row>
    <row r="90" spans="2:9" x14ac:dyDescent="0.25">
      <c r="B90" s="235">
        <v>42570</v>
      </c>
      <c r="C90" s="236">
        <v>50</v>
      </c>
      <c r="D90" s="237">
        <v>79.449799999999996</v>
      </c>
      <c r="E90" s="237">
        <v>90.39</v>
      </c>
      <c r="F90" s="237">
        <f t="shared" si="19"/>
        <v>547.01000000000022</v>
      </c>
      <c r="G90" s="237">
        <f t="shared" si="20"/>
        <v>3972.49</v>
      </c>
      <c r="H90" s="238">
        <f t="shared" si="21"/>
        <v>0.13769952850730907</v>
      </c>
      <c r="I90" s="238"/>
    </row>
    <row r="91" spans="2:9" x14ac:dyDescent="0.25">
      <c r="B91" s="235">
        <v>42571</v>
      </c>
      <c r="C91" s="236">
        <v>50</v>
      </c>
      <c r="D91" s="237">
        <v>79.449799999999996</v>
      </c>
      <c r="E91" s="237">
        <v>89.55</v>
      </c>
      <c r="F91" s="237">
        <f t="shared" si="19"/>
        <v>505.01000000000005</v>
      </c>
      <c r="G91" s="237">
        <f t="shared" si="20"/>
        <v>3972.49</v>
      </c>
      <c r="H91" s="238">
        <f t="shared" si="21"/>
        <v>0.12712681466787834</v>
      </c>
      <c r="I91" s="238"/>
    </row>
    <row r="92" spans="2:9" x14ac:dyDescent="0.25">
      <c r="B92" s="235">
        <v>42572</v>
      </c>
      <c r="C92" s="236">
        <v>50</v>
      </c>
      <c r="D92" s="237">
        <v>79.449799999999996</v>
      </c>
      <c r="E92" s="237">
        <v>87.46</v>
      </c>
      <c r="F92" s="237">
        <f t="shared" si="19"/>
        <v>400.50999999999988</v>
      </c>
      <c r="G92" s="237">
        <f t="shared" si="20"/>
        <v>3972.49</v>
      </c>
      <c r="H92" s="238">
        <f t="shared" si="21"/>
        <v>0.1008208957102472</v>
      </c>
      <c r="I92" s="238"/>
    </row>
    <row r="93" spans="2:9" x14ac:dyDescent="0.25">
      <c r="B93" s="235">
        <v>42575</v>
      </c>
      <c r="C93" s="236">
        <v>50</v>
      </c>
      <c r="D93" s="237">
        <v>79.449799999999996</v>
      </c>
      <c r="E93" s="237">
        <v>89.53</v>
      </c>
      <c r="F93" s="237">
        <f t="shared" si="19"/>
        <v>504.01000000000022</v>
      </c>
      <c r="G93" s="237">
        <f t="shared" si="20"/>
        <v>3972.49</v>
      </c>
      <c r="H93" s="238">
        <f t="shared" si="21"/>
        <v>0.12687508338598719</v>
      </c>
      <c r="I93" s="238"/>
    </row>
    <row r="94" spans="2:9" x14ac:dyDescent="0.25">
      <c r="B94" s="235">
        <v>42576</v>
      </c>
      <c r="C94" s="236">
        <v>50</v>
      </c>
      <c r="D94" s="237">
        <v>79.449799999999996</v>
      </c>
      <c r="E94" s="237">
        <v>88.86</v>
      </c>
      <c r="F94" s="237">
        <f t="shared" si="19"/>
        <v>470.51000000000016</v>
      </c>
      <c r="G94" s="237">
        <f t="shared" si="20"/>
        <v>3972.49</v>
      </c>
      <c r="H94" s="238">
        <f t="shared" si="21"/>
        <v>0.11844208544263174</v>
      </c>
      <c r="I94" s="238"/>
    </row>
    <row r="95" spans="2:9" x14ac:dyDescent="0.25">
      <c r="B95" s="235">
        <v>42577</v>
      </c>
      <c r="C95" s="236">
        <v>50</v>
      </c>
      <c r="D95" s="237">
        <v>79.449799999999996</v>
      </c>
      <c r="E95" s="237">
        <v>89.46</v>
      </c>
      <c r="F95" s="237">
        <f t="shared" si="19"/>
        <v>500.50999999999988</v>
      </c>
      <c r="G95" s="237">
        <f t="shared" si="20"/>
        <v>3972.49</v>
      </c>
      <c r="H95" s="238">
        <f t="shared" si="21"/>
        <v>0.12599402389936787</v>
      </c>
      <c r="I95" s="238"/>
    </row>
    <row r="96" spans="2:9" x14ac:dyDescent="0.25">
      <c r="B96" s="235">
        <v>42580</v>
      </c>
      <c r="C96" s="236">
        <v>30</v>
      </c>
      <c r="D96" s="237">
        <v>73.937700000000007</v>
      </c>
      <c r="E96" s="237">
        <v>87.72</v>
      </c>
      <c r="F96" s="237">
        <f t="shared" si="19"/>
        <v>413.46899999999977</v>
      </c>
      <c r="G96" s="237">
        <f t="shared" si="20"/>
        <v>2218.1310000000003</v>
      </c>
      <c r="H96" s="238">
        <f t="shared" si="21"/>
        <v>0.18640422950673324</v>
      </c>
      <c r="I96" s="238"/>
    </row>
    <row r="97" spans="2:9" x14ac:dyDescent="0.25">
      <c r="B97" s="235">
        <v>42580</v>
      </c>
      <c r="C97" s="236">
        <v>0</v>
      </c>
      <c r="D97" s="237"/>
      <c r="E97" s="237"/>
      <c r="F97" s="237">
        <v>420.99</v>
      </c>
      <c r="G97" s="237"/>
      <c r="H97" s="238"/>
      <c r="I97" s="238"/>
    </row>
    <row r="98" spans="2:9" x14ac:dyDescent="0.25">
      <c r="B98" s="236"/>
      <c r="C98" s="236"/>
      <c r="D98" s="237"/>
      <c r="E98" s="237"/>
      <c r="F98" s="237"/>
      <c r="G98" s="236"/>
      <c r="H98" s="236"/>
      <c r="I98" s="236"/>
    </row>
    <row r="99" spans="2:9" x14ac:dyDescent="0.25">
      <c r="B99" s="345" t="s">
        <v>85</v>
      </c>
      <c r="C99" s="345" t="s">
        <v>106</v>
      </c>
      <c r="D99" s="346" t="s">
        <v>105</v>
      </c>
      <c r="E99" s="347" t="s">
        <v>107</v>
      </c>
      <c r="F99" s="348" t="s">
        <v>43</v>
      </c>
      <c r="G99" s="349" t="s">
        <v>110</v>
      </c>
      <c r="H99" s="348" t="s">
        <v>61</v>
      </c>
      <c r="I99" s="348" t="s">
        <v>111</v>
      </c>
    </row>
    <row r="100" spans="2:9" x14ac:dyDescent="0.25">
      <c r="B100" s="235">
        <v>42608</v>
      </c>
      <c r="C100" s="236">
        <v>25</v>
      </c>
      <c r="D100" s="237">
        <v>78.95</v>
      </c>
      <c r="E100" s="237">
        <v>80.650000000000006</v>
      </c>
      <c r="F100" s="237">
        <f t="shared" ref="F100:F116" si="22">C100*(E100-D100)</f>
        <v>42.500000000000071</v>
      </c>
      <c r="G100" s="237">
        <f t="shared" ref="G100:G116" si="23">D100*C100</f>
        <v>1973.75</v>
      </c>
      <c r="H100" s="238">
        <f t="shared" ref="H100:H116" si="24">(E100-D100)/D100</f>
        <v>2.1532615579480718E-2</v>
      </c>
      <c r="I100" s="238"/>
    </row>
    <row r="101" spans="2:9" x14ac:dyDescent="0.25">
      <c r="B101" s="235">
        <v>42609</v>
      </c>
      <c r="C101" s="236">
        <v>25</v>
      </c>
      <c r="D101" s="237">
        <v>78.95</v>
      </c>
      <c r="E101" s="237">
        <v>80.180000000000007</v>
      </c>
      <c r="F101" s="237">
        <f t="shared" si="22"/>
        <v>30.750000000000099</v>
      </c>
      <c r="G101" s="237">
        <f t="shared" si="23"/>
        <v>1973.75</v>
      </c>
      <c r="H101" s="238">
        <f t="shared" si="24"/>
        <v>1.5579480683977251E-2</v>
      </c>
      <c r="I101" s="238"/>
    </row>
    <row r="102" spans="2:9" x14ac:dyDescent="0.25">
      <c r="B102" s="235">
        <v>42613</v>
      </c>
      <c r="C102" s="236">
        <v>25</v>
      </c>
      <c r="D102" s="237">
        <v>78.95</v>
      </c>
      <c r="E102" s="237">
        <v>81.98</v>
      </c>
      <c r="F102" s="237">
        <f t="shared" si="22"/>
        <v>75.750000000000028</v>
      </c>
      <c r="G102" s="237">
        <f t="shared" si="23"/>
        <v>1973.75</v>
      </c>
      <c r="H102" s="238">
        <f t="shared" si="24"/>
        <v>3.8378720709309699E-2</v>
      </c>
      <c r="I102" s="238"/>
    </row>
    <row r="103" spans="2:9" x14ac:dyDescent="0.25">
      <c r="B103" s="235">
        <v>42619</v>
      </c>
      <c r="C103" s="236">
        <v>25</v>
      </c>
      <c r="D103" s="237">
        <v>78.95</v>
      </c>
      <c r="E103" s="237">
        <v>81.099999999999994</v>
      </c>
      <c r="F103" s="237">
        <f t="shared" si="22"/>
        <v>53.749999999999787</v>
      </c>
      <c r="G103" s="237">
        <f t="shared" si="23"/>
        <v>1973.75</v>
      </c>
      <c r="H103" s="238">
        <f t="shared" si="24"/>
        <v>2.7232425585813697E-2</v>
      </c>
      <c r="I103" s="238"/>
    </row>
    <row r="104" spans="2:9" x14ac:dyDescent="0.25">
      <c r="B104" s="235">
        <v>42620</v>
      </c>
      <c r="C104" s="236">
        <v>25</v>
      </c>
      <c r="D104" s="237">
        <v>78.95</v>
      </c>
      <c r="E104" s="237">
        <v>82.48</v>
      </c>
      <c r="F104" s="237">
        <f t="shared" si="22"/>
        <v>88.250000000000028</v>
      </c>
      <c r="G104" s="237">
        <f t="shared" si="23"/>
        <v>1973.75</v>
      </c>
      <c r="H104" s="238">
        <f t="shared" si="24"/>
        <v>4.4711842938568724E-2</v>
      </c>
      <c r="I104" s="238"/>
    </row>
    <row r="105" spans="2:9" x14ac:dyDescent="0.25">
      <c r="B105" s="235">
        <v>42621</v>
      </c>
      <c r="C105" s="236">
        <v>25</v>
      </c>
      <c r="D105" s="237">
        <v>78.95</v>
      </c>
      <c r="E105" s="237">
        <v>81.77</v>
      </c>
      <c r="F105" s="237">
        <f t="shared" si="22"/>
        <v>70.499999999999829</v>
      </c>
      <c r="G105" s="237">
        <f t="shared" si="23"/>
        <v>1973.75</v>
      </c>
      <c r="H105" s="238">
        <f t="shared" si="24"/>
        <v>3.5718809373020813E-2</v>
      </c>
      <c r="I105" s="238"/>
    </row>
    <row r="106" spans="2:9" x14ac:dyDescent="0.25">
      <c r="B106" s="235">
        <v>42622</v>
      </c>
      <c r="C106" s="236">
        <v>25</v>
      </c>
      <c r="D106" s="237">
        <v>78.95</v>
      </c>
      <c r="E106" s="237">
        <v>76.900000000000006</v>
      </c>
      <c r="F106" s="237">
        <f t="shared" si="22"/>
        <v>-51.249999999999929</v>
      </c>
      <c r="G106" s="237">
        <f t="shared" si="23"/>
        <v>1973.75</v>
      </c>
      <c r="H106" s="238">
        <f t="shared" si="24"/>
        <v>-2.5965801139961966E-2</v>
      </c>
      <c r="I106" s="238"/>
    </row>
    <row r="107" spans="2:9" x14ac:dyDescent="0.25">
      <c r="B107" s="235">
        <v>42629</v>
      </c>
      <c r="C107" s="236">
        <v>25</v>
      </c>
      <c r="D107" s="237">
        <v>78.95</v>
      </c>
      <c r="E107" s="237">
        <v>77.77</v>
      </c>
      <c r="F107" s="237">
        <f t="shared" si="22"/>
        <v>-29.500000000000171</v>
      </c>
      <c r="G107" s="237">
        <f t="shared" si="23"/>
        <v>1973.75</v>
      </c>
      <c r="H107" s="238">
        <f t="shared" si="24"/>
        <v>-1.4946168461051384E-2</v>
      </c>
      <c r="I107" s="238"/>
    </row>
    <row r="108" spans="2:9" x14ac:dyDescent="0.25">
      <c r="B108" s="235">
        <v>42633</v>
      </c>
      <c r="C108" s="236">
        <v>25</v>
      </c>
      <c r="D108" s="237">
        <v>78.95</v>
      </c>
      <c r="E108" s="237">
        <v>75.52</v>
      </c>
      <c r="F108" s="237">
        <f t="shared" si="22"/>
        <v>-85.750000000000171</v>
      </c>
      <c r="G108" s="237">
        <f t="shared" si="23"/>
        <v>1973.75</v>
      </c>
      <c r="H108" s="238">
        <f t="shared" si="24"/>
        <v>-4.3445218492716993E-2</v>
      </c>
      <c r="I108" s="238"/>
    </row>
    <row r="109" spans="2:9" x14ac:dyDescent="0.25">
      <c r="B109" s="235">
        <v>42635</v>
      </c>
      <c r="C109" s="236">
        <v>25</v>
      </c>
      <c r="D109" s="237">
        <v>78.95</v>
      </c>
      <c r="E109" s="237">
        <v>77.27</v>
      </c>
      <c r="F109" s="237">
        <f t="shared" si="22"/>
        <v>-42.000000000000171</v>
      </c>
      <c r="G109" s="237">
        <f t="shared" si="23"/>
        <v>1973.75</v>
      </c>
      <c r="H109" s="238">
        <f t="shared" si="24"/>
        <v>-2.1279290690310409E-2</v>
      </c>
      <c r="I109" s="238"/>
    </row>
    <row r="110" spans="2:9" x14ac:dyDescent="0.25">
      <c r="B110" s="235">
        <v>42636</v>
      </c>
      <c r="C110" s="236">
        <v>25</v>
      </c>
      <c r="D110" s="237">
        <v>78.95</v>
      </c>
      <c r="E110" s="237">
        <v>78.97</v>
      </c>
      <c r="F110" s="237">
        <f t="shared" si="22"/>
        <v>0.49999999999990052</v>
      </c>
      <c r="G110" s="237">
        <f t="shared" si="23"/>
        <v>1973.75</v>
      </c>
      <c r="H110" s="238">
        <f t="shared" si="24"/>
        <v>2.533248891703106E-4</v>
      </c>
      <c r="I110" s="238"/>
    </row>
    <row r="111" spans="2:9" x14ac:dyDescent="0.25">
      <c r="B111" s="235">
        <v>42639</v>
      </c>
      <c r="C111" s="236">
        <v>55</v>
      </c>
      <c r="D111" s="237">
        <v>76.400000000000006</v>
      </c>
      <c r="E111" s="237">
        <v>76.31</v>
      </c>
      <c r="F111" s="237">
        <f t="shared" si="22"/>
        <v>-4.9500000000001876</v>
      </c>
      <c r="G111" s="237">
        <f t="shared" si="23"/>
        <v>4202</v>
      </c>
      <c r="H111" s="238">
        <f t="shared" si="24"/>
        <v>-1.1780104712042331E-3</v>
      </c>
      <c r="I111" s="238"/>
    </row>
    <row r="112" spans="2:9" x14ac:dyDescent="0.25">
      <c r="B112" s="235">
        <v>42643</v>
      </c>
      <c r="C112" s="236">
        <v>55</v>
      </c>
      <c r="D112" s="237">
        <v>76.402699999999996</v>
      </c>
      <c r="E112" s="237">
        <v>74.53</v>
      </c>
      <c r="F112" s="237">
        <f t="shared" si="22"/>
        <v>-102.99849999999971</v>
      </c>
      <c r="G112" s="237">
        <f t="shared" si="23"/>
        <v>4202.1484999999993</v>
      </c>
      <c r="H112" s="238">
        <f t="shared" si="24"/>
        <v>-2.4510913881315644E-2</v>
      </c>
      <c r="I112" s="238"/>
    </row>
    <row r="113" spans="1:10" x14ac:dyDescent="0.25">
      <c r="B113" s="235">
        <v>42646</v>
      </c>
      <c r="C113" s="236">
        <v>55</v>
      </c>
      <c r="D113" s="237">
        <v>76.402699999999996</v>
      </c>
      <c r="E113" s="237">
        <v>75.72</v>
      </c>
      <c r="F113" s="237">
        <f t="shared" si="22"/>
        <v>-37.548499999999834</v>
      </c>
      <c r="G113" s="237">
        <f t="shared" si="23"/>
        <v>4202.1484999999993</v>
      </c>
      <c r="H113" s="238">
        <f t="shared" si="24"/>
        <v>-8.9355480892690572E-3</v>
      </c>
      <c r="I113" s="238"/>
    </row>
    <row r="114" spans="1:10" x14ac:dyDescent="0.25">
      <c r="B114" s="235">
        <v>42647</v>
      </c>
      <c r="C114" s="236">
        <v>55</v>
      </c>
      <c r="D114" s="237">
        <v>76.402699999999996</v>
      </c>
      <c r="E114" s="237">
        <v>77.819999999999993</v>
      </c>
      <c r="F114" s="237">
        <f t="shared" si="22"/>
        <v>77.951499999999854</v>
      </c>
      <c r="G114" s="237">
        <f t="shared" si="23"/>
        <v>4202.1484999999993</v>
      </c>
      <c r="H114" s="238">
        <f t="shared" si="24"/>
        <v>1.8550391543754308E-2</v>
      </c>
      <c r="I114" s="238"/>
    </row>
    <row r="115" spans="1:10" x14ac:dyDescent="0.25">
      <c r="B115" s="235">
        <v>42648</v>
      </c>
      <c r="C115" s="236">
        <v>30</v>
      </c>
      <c r="D115" s="237">
        <v>74.272999999999996</v>
      </c>
      <c r="E115" s="237">
        <v>81.430000000000007</v>
      </c>
      <c r="F115" s="237">
        <f t="shared" si="22"/>
        <v>214.71000000000032</v>
      </c>
      <c r="G115" s="237">
        <f t="shared" si="23"/>
        <v>2228.19</v>
      </c>
      <c r="H115" s="238">
        <f t="shared" si="24"/>
        <v>9.6360723277638047E-2</v>
      </c>
      <c r="I115" s="238"/>
    </row>
    <row r="116" spans="1:10" x14ac:dyDescent="0.25">
      <c r="B116" s="235">
        <v>42649</v>
      </c>
      <c r="C116" s="236">
        <v>30</v>
      </c>
      <c r="D116" s="237">
        <v>74.272999999999996</v>
      </c>
      <c r="E116" s="237">
        <v>80.069999999999993</v>
      </c>
      <c r="F116" s="237">
        <f t="shared" si="22"/>
        <v>173.90999999999991</v>
      </c>
      <c r="G116" s="237">
        <f t="shared" si="23"/>
        <v>2228.19</v>
      </c>
      <c r="H116" s="238">
        <f t="shared" si="24"/>
        <v>7.8049897001602156E-2</v>
      </c>
      <c r="I116" s="238"/>
    </row>
    <row r="117" spans="1:10" x14ac:dyDescent="0.25">
      <c r="B117" s="235">
        <v>42671</v>
      </c>
      <c r="C117" s="236">
        <v>0</v>
      </c>
      <c r="D117" s="237"/>
      <c r="E117" s="237"/>
      <c r="F117" s="237">
        <v>234.16</v>
      </c>
      <c r="G117" s="237"/>
      <c r="H117" s="238"/>
      <c r="I117" s="238"/>
    </row>
    <row r="118" spans="1:10" x14ac:dyDescent="0.25">
      <c r="B118" s="235"/>
      <c r="C118" s="236"/>
      <c r="D118" s="237"/>
      <c r="E118" s="237"/>
      <c r="F118" s="237"/>
      <c r="G118" s="237"/>
      <c r="H118" s="238"/>
      <c r="I118" s="238"/>
    </row>
    <row r="120" spans="1:10" x14ac:dyDescent="0.25">
      <c r="B120" s="152">
        <v>42746</v>
      </c>
      <c r="C120" s="10">
        <v>30</v>
      </c>
      <c r="D120" s="33">
        <v>81.81</v>
      </c>
      <c r="E120" s="33">
        <v>84.7</v>
      </c>
      <c r="F120" s="33">
        <f t="shared" ref="F120:F150" si="25">C120*(E120-D120)</f>
        <v>86.700000000000017</v>
      </c>
      <c r="G120" s="33">
        <f t="shared" ref="G120:G150" si="26">D120*C120</f>
        <v>2454.3000000000002</v>
      </c>
      <c r="H120" s="167">
        <f t="shared" ref="H120:H150" si="27">(E120-D120)/D120</f>
        <v>3.5325754797701996E-2</v>
      </c>
      <c r="I120" s="10"/>
      <c r="J120" s="10"/>
    </row>
    <row r="121" spans="1:10" x14ac:dyDescent="0.25">
      <c r="B121" s="152">
        <v>42748</v>
      </c>
      <c r="C121" s="10">
        <v>50</v>
      </c>
      <c r="D121" s="33">
        <v>81.09</v>
      </c>
      <c r="E121" s="33">
        <v>80.78</v>
      </c>
      <c r="F121" s="33">
        <f t="shared" si="25"/>
        <v>-15.500000000000114</v>
      </c>
      <c r="G121" s="33">
        <f t="shared" si="26"/>
        <v>4054.5</v>
      </c>
      <c r="H121" s="167">
        <f t="shared" si="27"/>
        <v>-3.8229128129239395E-3</v>
      </c>
      <c r="I121" s="10"/>
      <c r="J121" s="10"/>
    </row>
    <row r="122" spans="1:10" x14ac:dyDescent="0.25">
      <c r="B122" s="152">
        <v>42753</v>
      </c>
      <c r="C122" s="10">
        <v>20</v>
      </c>
      <c r="D122" s="33">
        <v>80.327500000000001</v>
      </c>
      <c r="E122" s="33">
        <v>81.599999999999994</v>
      </c>
      <c r="F122" s="33">
        <f t="shared" si="25"/>
        <v>25.449999999999875</v>
      </c>
      <c r="G122" s="33">
        <f t="shared" si="26"/>
        <v>1606.55</v>
      </c>
      <c r="H122" s="167">
        <f t="shared" si="27"/>
        <v>1.5841399271731272E-2</v>
      </c>
      <c r="I122" s="10"/>
      <c r="J122" s="10"/>
    </row>
    <row r="123" spans="1:10" x14ac:dyDescent="0.25">
      <c r="A123" t="s">
        <v>272</v>
      </c>
      <c r="B123" s="152">
        <v>42754</v>
      </c>
      <c r="C123" s="10">
        <v>50</v>
      </c>
      <c r="D123" s="33">
        <v>80.659000000000006</v>
      </c>
      <c r="E123" s="33">
        <v>80.77</v>
      </c>
      <c r="F123" s="33">
        <f t="shared" si="25"/>
        <v>5.5499999999994998</v>
      </c>
      <c r="G123" s="33">
        <f t="shared" si="26"/>
        <v>4032.9500000000003</v>
      </c>
      <c r="H123" s="167">
        <f t="shared" si="27"/>
        <v>1.3761638502831674E-3</v>
      </c>
      <c r="I123" s="10"/>
      <c r="J123" s="10"/>
    </row>
    <row r="124" spans="1:10" x14ac:dyDescent="0.25">
      <c r="A124" t="s">
        <v>272</v>
      </c>
      <c r="B124" s="152">
        <v>42760</v>
      </c>
      <c r="C124" s="10">
        <v>50</v>
      </c>
      <c r="D124" s="33">
        <v>80.659000000000006</v>
      </c>
      <c r="E124" s="33">
        <v>82.98</v>
      </c>
      <c r="F124" s="33">
        <f t="shared" si="25"/>
        <v>116.0499999999999</v>
      </c>
      <c r="G124" s="33">
        <f t="shared" si="26"/>
        <v>4032.9500000000003</v>
      </c>
      <c r="H124" s="167">
        <f t="shared" si="27"/>
        <v>2.8775462130698346E-2</v>
      </c>
      <c r="I124" s="10"/>
      <c r="J124" s="10"/>
    </row>
    <row r="125" spans="1:10" x14ac:dyDescent="0.25">
      <c r="A125" t="s">
        <v>304</v>
      </c>
      <c r="B125" s="152">
        <v>42766</v>
      </c>
      <c r="C125" s="10">
        <v>75</v>
      </c>
      <c r="D125" s="33">
        <v>79.439300000000003</v>
      </c>
      <c r="E125" s="33">
        <v>77.67</v>
      </c>
      <c r="F125" s="33">
        <f t="shared" si="25"/>
        <v>-132.6975000000001</v>
      </c>
      <c r="G125" s="33">
        <f t="shared" si="26"/>
        <v>5957.9475000000002</v>
      </c>
      <c r="H125" s="167">
        <f t="shared" si="27"/>
        <v>-2.2272351342471561E-2</v>
      </c>
      <c r="I125" s="10"/>
      <c r="J125" s="10"/>
    </row>
    <row r="126" spans="1:10" x14ac:dyDescent="0.25">
      <c r="A126" t="s">
        <v>267</v>
      </c>
      <c r="B126" s="152">
        <v>42772</v>
      </c>
      <c r="C126" s="173">
        <v>100</v>
      </c>
      <c r="D126" s="174">
        <v>78.391999999999996</v>
      </c>
      <c r="E126" s="33">
        <v>74.06</v>
      </c>
      <c r="F126" s="33">
        <f t="shared" si="25"/>
        <v>-433.19999999999936</v>
      </c>
      <c r="G126" s="33">
        <f t="shared" si="26"/>
        <v>7839.2</v>
      </c>
      <c r="H126" s="167">
        <f t="shared" si="27"/>
        <v>-5.5260740891927666E-2</v>
      </c>
      <c r="I126" s="10"/>
      <c r="J126" s="10"/>
    </row>
    <row r="127" spans="1:10" x14ac:dyDescent="0.25">
      <c r="A127" t="s">
        <v>322</v>
      </c>
      <c r="B127" s="152">
        <v>42773</v>
      </c>
      <c r="C127" s="10">
        <v>125</v>
      </c>
      <c r="D127" s="33">
        <v>77.329599999999999</v>
      </c>
      <c r="E127" s="33">
        <v>71.95</v>
      </c>
      <c r="F127" s="33">
        <f t="shared" si="25"/>
        <v>-672.44999999999959</v>
      </c>
      <c r="G127" s="33">
        <f t="shared" si="26"/>
        <v>9666.2000000000007</v>
      </c>
      <c r="H127" s="167">
        <f t="shared" si="27"/>
        <v>-6.9567151517659423E-2</v>
      </c>
      <c r="I127" s="10"/>
      <c r="J127" s="10"/>
    </row>
    <row r="128" spans="1:10" x14ac:dyDescent="0.25">
      <c r="A128" t="s">
        <v>356</v>
      </c>
      <c r="B128" s="152">
        <v>42788</v>
      </c>
      <c r="C128" s="10">
        <v>125</v>
      </c>
      <c r="D128" s="33">
        <v>77.329599999999999</v>
      </c>
      <c r="E128" s="33">
        <v>73.61</v>
      </c>
      <c r="F128" s="33">
        <f t="shared" si="25"/>
        <v>-464.95</v>
      </c>
      <c r="G128" s="33">
        <f t="shared" si="26"/>
        <v>9666.2000000000007</v>
      </c>
      <c r="H128" s="167">
        <f t="shared" si="27"/>
        <v>-4.8100597959901507E-2</v>
      </c>
      <c r="I128" s="10"/>
      <c r="J128" s="10"/>
    </row>
    <row r="129" spans="1:10" x14ac:dyDescent="0.25">
      <c r="A129" t="s">
        <v>377</v>
      </c>
      <c r="B129" s="152">
        <v>42794</v>
      </c>
      <c r="C129" s="10">
        <v>300</v>
      </c>
      <c r="D129" s="33">
        <v>71.360699999999994</v>
      </c>
      <c r="E129" s="33">
        <v>63.59</v>
      </c>
      <c r="F129" s="33">
        <f t="shared" si="25"/>
        <v>-2331.2099999999973</v>
      </c>
      <c r="G129" s="33">
        <f t="shared" si="26"/>
        <v>21408.21</v>
      </c>
      <c r="H129" s="167">
        <f t="shared" si="27"/>
        <v>-0.1088932703855202</v>
      </c>
      <c r="I129" s="10"/>
      <c r="J129" s="33"/>
    </row>
    <row r="130" spans="1:10" x14ac:dyDescent="0.25">
      <c r="A130" t="s">
        <v>377</v>
      </c>
      <c r="B130" s="152">
        <v>42795</v>
      </c>
      <c r="C130" s="10">
        <v>300</v>
      </c>
      <c r="D130" s="33">
        <v>71.317300000000003</v>
      </c>
      <c r="E130" s="33">
        <v>64.88</v>
      </c>
      <c r="F130" s="33">
        <f t="shared" si="25"/>
        <v>-1931.1900000000023</v>
      </c>
      <c r="G130" s="33">
        <f t="shared" si="26"/>
        <v>21395.190000000002</v>
      </c>
      <c r="H130" s="167">
        <f t="shared" si="27"/>
        <v>-9.0262811407610874E-2</v>
      </c>
      <c r="I130" s="10" t="s">
        <v>140</v>
      </c>
      <c r="J130" s="33"/>
    </row>
    <row r="131" spans="1:10" x14ac:dyDescent="0.25">
      <c r="A131">
        <v>75</v>
      </c>
      <c r="B131" s="152">
        <v>42800</v>
      </c>
      <c r="C131" s="10">
        <v>300</v>
      </c>
      <c r="D131" s="33">
        <v>71.317300000000003</v>
      </c>
      <c r="E131" s="33">
        <v>65.599999999999994</v>
      </c>
      <c r="F131" s="33">
        <f t="shared" si="25"/>
        <v>-1715.1900000000026</v>
      </c>
      <c r="G131" s="33">
        <f t="shared" si="26"/>
        <v>21395.190000000002</v>
      </c>
      <c r="H131" s="167">
        <f t="shared" si="27"/>
        <v>-8.0167084283897572E-2</v>
      </c>
      <c r="I131" s="10"/>
      <c r="J131" s="33"/>
    </row>
    <row r="132" spans="1:10" x14ac:dyDescent="0.25">
      <c r="A132">
        <v>0</v>
      </c>
      <c r="B132" s="152">
        <v>42803</v>
      </c>
      <c r="C132" s="10">
        <v>200</v>
      </c>
      <c r="D132" s="33">
        <v>72.186800000000005</v>
      </c>
      <c r="E132" s="33">
        <v>70.02</v>
      </c>
      <c r="F132" s="33">
        <f t="shared" si="25"/>
        <v>-433.36000000000183</v>
      </c>
      <c r="G132" s="33">
        <f t="shared" si="26"/>
        <v>14437.36</v>
      </c>
      <c r="H132" s="167">
        <f t="shared" si="27"/>
        <v>-3.0016568126028705E-2</v>
      </c>
      <c r="I132" s="10"/>
      <c r="J132" s="33"/>
    </row>
    <row r="133" spans="1:10" x14ac:dyDescent="0.25">
      <c r="A133">
        <v>0</v>
      </c>
      <c r="B133" s="152">
        <v>42804</v>
      </c>
      <c r="C133" s="10">
        <v>175</v>
      </c>
      <c r="D133" s="33">
        <v>72.130799999999994</v>
      </c>
      <c r="E133" s="33">
        <v>69.81</v>
      </c>
      <c r="F133" s="33">
        <f t="shared" si="25"/>
        <v>-406.13999999999851</v>
      </c>
      <c r="G133" s="33">
        <f t="shared" si="26"/>
        <v>12622.89</v>
      </c>
      <c r="H133" s="167">
        <f t="shared" si="27"/>
        <v>-3.2174882297160041E-2</v>
      </c>
      <c r="I133" s="10"/>
      <c r="J133" s="33">
        <v>269.81</v>
      </c>
    </row>
    <row r="134" spans="1:10" x14ac:dyDescent="0.25">
      <c r="A134">
        <v>0</v>
      </c>
      <c r="B134" s="152">
        <v>42808</v>
      </c>
      <c r="C134" s="7">
        <v>200</v>
      </c>
      <c r="D134" s="37">
        <v>71.599500000000006</v>
      </c>
      <c r="E134" s="33">
        <v>67.83</v>
      </c>
      <c r="F134" s="33">
        <f t="shared" si="25"/>
        <v>-753.90000000000157</v>
      </c>
      <c r="G134" s="33">
        <f t="shared" si="26"/>
        <v>14319.900000000001</v>
      </c>
      <c r="H134" s="167">
        <f t="shared" si="27"/>
        <v>-5.2647015691450465E-2</v>
      </c>
      <c r="I134" s="10"/>
      <c r="J134" s="33">
        <v>-78</v>
      </c>
    </row>
    <row r="135" spans="1:10" x14ac:dyDescent="0.25">
      <c r="A135">
        <v>0</v>
      </c>
      <c r="B135" s="152">
        <v>42809</v>
      </c>
      <c r="C135" s="10">
        <v>200</v>
      </c>
      <c r="D135" s="33">
        <v>71.599500000000006</v>
      </c>
      <c r="E135" s="33">
        <v>68.36</v>
      </c>
      <c r="F135" s="33">
        <f t="shared" si="25"/>
        <v>-647.90000000000134</v>
      </c>
      <c r="G135" s="33">
        <f t="shared" si="26"/>
        <v>14319.900000000001</v>
      </c>
      <c r="H135" s="167">
        <f t="shared" si="27"/>
        <v>-4.5244729362635301E-2</v>
      </c>
      <c r="I135" s="10"/>
      <c r="J135" s="33">
        <v>28.06</v>
      </c>
    </row>
    <row r="136" spans="1:10" x14ac:dyDescent="0.25">
      <c r="A136">
        <v>0</v>
      </c>
      <c r="B136" s="152">
        <v>42821</v>
      </c>
      <c r="C136" s="10">
        <v>200</v>
      </c>
      <c r="D136" s="33">
        <v>71.599500000000006</v>
      </c>
      <c r="E136" s="33">
        <v>69.66</v>
      </c>
      <c r="F136" s="33">
        <f t="shared" si="25"/>
        <v>-387.90000000000191</v>
      </c>
      <c r="G136" s="33">
        <f t="shared" si="26"/>
        <v>14319.900000000001</v>
      </c>
      <c r="H136" s="167">
        <f t="shared" si="27"/>
        <v>-2.7088177990069896E-2</v>
      </c>
      <c r="I136" s="10"/>
      <c r="J136" s="33">
        <v>288</v>
      </c>
    </row>
    <row r="137" spans="1:10" x14ac:dyDescent="0.25">
      <c r="A137">
        <v>200</v>
      </c>
      <c r="B137" s="152">
        <v>42862</v>
      </c>
      <c r="C137" s="10">
        <v>200</v>
      </c>
      <c r="D137" s="33">
        <v>71.599999999999994</v>
      </c>
      <c r="E137" s="33">
        <v>65.010000000000005</v>
      </c>
      <c r="F137" s="33">
        <f t="shared" si="25"/>
        <v>-1317.9999999999977</v>
      </c>
      <c r="G137" s="33">
        <f t="shared" si="26"/>
        <v>14319.999999999998</v>
      </c>
      <c r="H137" s="167">
        <f t="shared" si="27"/>
        <v>-9.2039106145251251E-2</v>
      </c>
      <c r="I137" s="10"/>
      <c r="J137" s="33">
        <v>-642</v>
      </c>
    </row>
    <row r="138" spans="1:10" x14ac:dyDescent="0.25">
      <c r="A138">
        <v>200</v>
      </c>
      <c r="B138" s="152">
        <v>42865</v>
      </c>
      <c r="C138" s="10">
        <v>300</v>
      </c>
      <c r="D138" s="33">
        <v>69.02</v>
      </c>
      <c r="E138" s="33">
        <v>63.04</v>
      </c>
      <c r="F138" s="33">
        <f t="shared" si="25"/>
        <v>-1793.9999999999991</v>
      </c>
      <c r="G138" s="33">
        <f t="shared" si="26"/>
        <v>20706</v>
      </c>
      <c r="H138" s="167">
        <f t="shared" si="27"/>
        <v>-8.6641553172993296E-2</v>
      </c>
      <c r="I138" s="10"/>
      <c r="J138" s="33">
        <v>-1117</v>
      </c>
    </row>
    <row r="139" spans="1:10" x14ac:dyDescent="0.25">
      <c r="A139">
        <v>200</v>
      </c>
      <c r="B139" s="152">
        <v>42866</v>
      </c>
      <c r="C139" s="10">
        <v>350</v>
      </c>
      <c r="D139" s="33">
        <v>67.884799999999998</v>
      </c>
      <c r="E139" s="33">
        <v>61.68</v>
      </c>
      <c r="F139" s="33">
        <f t="shared" si="25"/>
        <v>-2171.6799999999994</v>
      </c>
      <c r="G139" s="33">
        <f t="shared" si="26"/>
        <v>23759.68</v>
      </c>
      <c r="H139" s="167">
        <f t="shared" si="27"/>
        <v>-9.1401904402752879E-2</v>
      </c>
      <c r="I139" s="10"/>
      <c r="J139" s="33">
        <v>-1496</v>
      </c>
    </row>
    <row r="140" spans="1:10" x14ac:dyDescent="0.25">
      <c r="A140">
        <v>200</v>
      </c>
      <c r="B140" s="152">
        <v>42887</v>
      </c>
      <c r="C140" s="10">
        <v>400</v>
      </c>
      <c r="D140" s="33">
        <v>65.906700000000001</v>
      </c>
      <c r="E140" s="33">
        <v>52.41</v>
      </c>
      <c r="F140" s="33">
        <f t="shared" si="25"/>
        <v>-5398.6800000000021</v>
      </c>
      <c r="G140" s="33">
        <f t="shared" si="26"/>
        <v>26362.68</v>
      </c>
      <c r="H140" s="167">
        <f t="shared" si="27"/>
        <v>-0.20478494599183397</v>
      </c>
      <c r="I140" s="10"/>
      <c r="J140" s="33">
        <v>-4723</v>
      </c>
    </row>
    <row r="141" spans="1:10" x14ac:dyDescent="0.25">
      <c r="A141">
        <v>150</v>
      </c>
      <c r="B141" s="152">
        <v>42894</v>
      </c>
      <c r="C141" s="10">
        <v>350</v>
      </c>
      <c r="D141" s="33">
        <v>67.179299999999998</v>
      </c>
      <c r="E141" s="33">
        <v>56.97</v>
      </c>
      <c r="F141" s="33">
        <f t="shared" si="25"/>
        <v>-3573.2549999999997</v>
      </c>
      <c r="G141" s="33">
        <f t="shared" si="26"/>
        <v>23512.755000000001</v>
      </c>
      <c r="H141" s="167">
        <f t="shared" si="27"/>
        <v>-0.15197091961363096</v>
      </c>
      <c r="I141" s="10"/>
      <c r="J141" s="33">
        <v>-2897</v>
      </c>
    </row>
    <row r="142" spans="1:10" x14ac:dyDescent="0.25">
      <c r="A142">
        <v>250</v>
      </c>
      <c r="B142" s="152">
        <v>42917</v>
      </c>
      <c r="C142" s="10">
        <v>250</v>
      </c>
      <c r="D142" s="33">
        <v>68.349999999999994</v>
      </c>
      <c r="E142" s="33">
        <v>63.24</v>
      </c>
      <c r="F142" s="33">
        <f t="shared" si="25"/>
        <v>-1277.4999999999982</v>
      </c>
      <c r="G142" s="33">
        <f t="shared" si="26"/>
        <v>17087.5</v>
      </c>
      <c r="H142" s="167">
        <f t="shared" si="27"/>
        <v>-7.47622531089977E-2</v>
      </c>
      <c r="I142" s="10"/>
      <c r="J142" s="33">
        <v>-602</v>
      </c>
    </row>
    <row r="143" spans="1:10" x14ac:dyDescent="0.25">
      <c r="A143">
        <v>250</v>
      </c>
      <c r="B143" s="152">
        <v>42949</v>
      </c>
      <c r="C143" s="10">
        <v>300</v>
      </c>
      <c r="D143" s="33">
        <v>66.836299999999994</v>
      </c>
      <c r="E143" s="33">
        <v>58.88</v>
      </c>
      <c r="F143" s="33">
        <f t="shared" si="25"/>
        <v>-2386.8899999999976</v>
      </c>
      <c r="G143" s="33">
        <f t="shared" si="26"/>
        <v>20050.89</v>
      </c>
      <c r="H143" s="167">
        <f t="shared" si="27"/>
        <v>-0.11904159865222928</v>
      </c>
      <c r="I143" s="10"/>
      <c r="J143" s="33">
        <v>-1711</v>
      </c>
    </row>
    <row r="144" spans="1:10" x14ac:dyDescent="0.25">
      <c r="A144">
        <v>250</v>
      </c>
      <c r="B144" s="152">
        <v>42957</v>
      </c>
      <c r="C144" s="10">
        <v>350</v>
      </c>
      <c r="D144" s="33">
        <v>65.256900000000002</v>
      </c>
      <c r="E144" s="33">
        <v>55.65</v>
      </c>
      <c r="F144" s="33">
        <f t="shared" si="25"/>
        <v>-3362.4150000000009</v>
      </c>
      <c r="G144" s="33">
        <f t="shared" si="26"/>
        <v>22839.915000000001</v>
      </c>
      <c r="H144" s="167">
        <f t="shared" si="27"/>
        <v>-0.14721661617392187</v>
      </c>
      <c r="I144" s="10"/>
      <c r="J144" s="33">
        <v>-2686</v>
      </c>
    </row>
    <row r="145" spans="1:10" x14ac:dyDescent="0.25">
      <c r="A145">
        <v>150</v>
      </c>
      <c r="B145" s="152">
        <v>42972</v>
      </c>
      <c r="C145" s="10">
        <v>350</v>
      </c>
      <c r="D145" s="33">
        <v>64.94</v>
      </c>
      <c r="E145" s="33">
        <v>62.68</v>
      </c>
      <c r="F145" s="33">
        <f t="shared" si="25"/>
        <v>-790.99999999999932</v>
      </c>
      <c r="G145" s="33">
        <f t="shared" si="26"/>
        <v>22729</v>
      </c>
      <c r="H145" s="167">
        <f t="shared" si="27"/>
        <v>-3.4801355097012598E-2</v>
      </c>
      <c r="I145" s="10"/>
      <c r="J145" s="33">
        <v>-114</v>
      </c>
    </row>
    <row r="146" spans="1:10" x14ac:dyDescent="0.25">
      <c r="A146">
        <v>150</v>
      </c>
      <c r="B146" s="152">
        <v>42978</v>
      </c>
      <c r="C146" s="10">
        <v>350</v>
      </c>
      <c r="D146" s="33">
        <v>64.715999999999994</v>
      </c>
      <c r="E146" s="33">
        <v>62.68</v>
      </c>
      <c r="F146" s="33">
        <f t="shared" si="25"/>
        <v>-712.59999999999798</v>
      </c>
      <c r="G146" s="33">
        <f t="shared" si="26"/>
        <v>22650.6</v>
      </c>
      <c r="H146" s="167">
        <f t="shared" si="27"/>
        <v>-3.1460535261758987E-2</v>
      </c>
      <c r="I146" s="10"/>
      <c r="J146" s="33">
        <v>-576</v>
      </c>
    </row>
    <row r="147" spans="1:10" x14ac:dyDescent="0.25">
      <c r="A147">
        <v>200</v>
      </c>
      <c r="B147" s="152">
        <v>42980</v>
      </c>
      <c r="C147" s="10">
        <v>350</v>
      </c>
      <c r="D147" s="33">
        <v>64.715999999999994</v>
      </c>
      <c r="E147" s="33">
        <v>64.36</v>
      </c>
      <c r="F147" s="33">
        <f t="shared" si="25"/>
        <v>-124.59999999999809</v>
      </c>
      <c r="G147" s="33">
        <f t="shared" si="26"/>
        <v>22650.6</v>
      </c>
      <c r="H147" s="167">
        <f t="shared" si="27"/>
        <v>-5.500958032016728E-3</v>
      </c>
      <c r="I147" s="10"/>
      <c r="J147" s="33">
        <v>551</v>
      </c>
    </row>
    <row r="148" spans="1:10" x14ac:dyDescent="0.25">
      <c r="A148">
        <v>50</v>
      </c>
      <c r="B148" s="152">
        <v>42984</v>
      </c>
      <c r="C148" s="7">
        <v>200</v>
      </c>
      <c r="D148" s="37">
        <v>64.218900000000005</v>
      </c>
      <c r="E148" s="33">
        <v>65.2</v>
      </c>
      <c r="F148" s="33">
        <f t="shared" si="25"/>
        <v>196.21999999999957</v>
      </c>
      <c r="G148" s="33">
        <f t="shared" si="26"/>
        <v>12843.78</v>
      </c>
      <c r="H148" s="167">
        <f t="shared" si="27"/>
        <v>1.5277433901857519E-2</v>
      </c>
      <c r="I148" s="10"/>
      <c r="J148" s="33">
        <v>872</v>
      </c>
    </row>
    <row r="149" spans="1:10" x14ac:dyDescent="0.25">
      <c r="A149">
        <v>0</v>
      </c>
      <c r="B149" s="152">
        <v>42989</v>
      </c>
      <c r="C149" s="173">
        <v>100</v>
      </c>
      <c r="D149" s="174">
        <v>61.66</v>
      </c>
      <c r="E149" s="33">
        <v>66.239999999999995</v>
      </c>
      <c r="F149" s="33">
        <f t="shared" si="25"/>
        <v>457.99999999999983</v>
      </c>
      <c r="G149" s="33">
        <f t="shared" si="26"/>
        <v>6166</v>
      </c>
      <c r="H149" s="167">
        <f t="shared" si="27"/>
        <v>7.4278300356795307E-2</v>
      </c>
      <c r="I149" s="10"/>
      <c r="J149" s="33">
        <v>1134</v>
      </c>
    </row>
    <row r="150" spans="1:10" x14ac:dyDescent="0.25">
      <c r="A150" s="1">
        <v>43003</v>
      </c>
      <c r="B150" s="152">
        <v>42998</v>
      </c>
      <c r="C150" s="7">
        <v>200</v>
      </c>
      <c r="D150" s="37">
        <v>63.494700000000002</v>
      </c>
      <c r="E150" s="33">
        <v>64.91</v>
      </c>
      <c r="F150" s="33">
        <f t="shared" si="25"/>
        <v>283.05999999999898</v>
      </c>
      <c r="G150" s="33">
        <f t="shared" si="26"/>
        <v>12698.94</v>
      </c>
      <c r="H150" s="167">
        <f t="shared" si="27"/>
        <v>2.2290049405698346E-2</v>
      </c>
      <c r="I150" s="33">
        <v>63</v>
      </c>
      <c r="J150" s="33">
        <v>959</v>
      </c>
    </row>
    <row r="151" spans="1:10" x14ac:dyDescent="0.25">
      <c r="B151" s="10"/>
      <c r="C151" s="10"/>
      <c r="D151" s="33"/>
      <c r="E151" s="33"/>
      <c r="F151" s="33"/>
      <c r="G151" s="33"/>
      <c r="H151" s="167"/>
      <c r="I151" s="10"/>
      <c r="J151" s="33"/>
    </row>
    <row r="152" spans="1:10" x14ac:dyDescent="0.25">
      <c r="B152" s="10"/>
      <c r="C152" s="10"/>
      <c r="D152" s="33"/>
      <c r="E152" s="33"/>
      <c r="F152" s="33"/>
      <c r="G152" s="33"/>
      <c r="H152" s="167"/>
      <c r="I152" s="10"/>
      <c r="J152" s="33"/>
    </row>
    <row r="153" spans="1:10" x14ac:dyDescent="0.25">
      <c r="B153" s="10"/>
      <c r="C153" s="10"/>
      <c r="D153" s="33"/>
      <c r="E153" s="33"/>
      <c r="F153" s="33"/>
      <c r="G153" s="33"/>
      <c r="H153" s="167"/>
      <c r="I153" s="10"/>
      <c r="J153" s="33"/>
    </row>
    <row r="154" spans="1:10" x14ac:dyDescent="0.25">
      <c r="B154" s="10"/>
      <c r="C154" s="10"/>
      <c r="D154" s="33"/>
      <c r="E154" s="33"/>
      <c r="F154" s="33"/>
      <c r="G154" s="33"/>
      <c r="H154" s="167"/>
      <c r="I154" s="10"/>
      <c r="J154" s="33"/>
    </row>
    <row r="155" spans="1:10" x14ac:dyDescent="0.25">
      <c r="B155" s="10"/>
      <c r="C155" s="10"/>
      <c r="D155" s="33"/>
      <c r="E155" s="33"/>
      <c r="F155" s="33"/>
      <c r="G155" s="33"/>
      <c r="H155" s="167"/>
      <c r="I155" s="10"/>
      <c r="J155" s="33"/>
    </row>
    <row r="156" spans="1:10" x14ac:dyDescent="0.25">
      <c r="B156" s="10"/>
      <c r="C156" s="10"/>
      <c r="D156" s="33"/>
      <c r="E156" s="33"/>
      <c r="F156" s="33"/>
      <c r="G156" s="33"/>
      <c r="H156" s="167"/>
      <c r="I156" s="10"/>
      <c r="J156" s="33"/>
    </row>
    <row r="157" spans="1:10" x14ac:dyDescent="0.25">
      <c r="B157" s="10"/>
      <c r="C157" s="10"/>
      <c r="D157" s="33"/>
      <c r="E157" s="33"/>
      <c r="F157" s="33"/>
      <c r="G157" s="33"/>
      <c r="H157" s="167"/>
      <c r="I157" s="10"/>
      <c r="J157" s="33"/>
    </row>
    <row r="158" spans="1:10" x14ac:dyDescent="0.25">
      <c r="B158" s="10"/>
      <c r="C158" s="10"/>
      <c r="D158" s="33"/>
      <c r="E158" s="33"/>
      <c r="F158" s="33"/>
      <c r="G158" s="33"/>
      <c r="H158" s="167"/>
      <c r="I158" s="10"/>
      <c r="J158" s="33"/>
    </row>
    <row r="159" spans="1:10" x14ac:dyDescent="0.25">
      <c r="B159" s="10"/>
      <c r="C159" s="10"/>
      <c r="D159" s="33"/>
      <c r="E159" s="33"/>
      <c r="F159" s="33"/>
      <c r="G159" s="33"/>
      <c r="H159" s="167"/>
      <c r="I159" s="10"/>
      <c r="J159" s="33"/>
    </row>
    <row r="160" spans="1:10" x14ac:dyDescent="0.25">
      <c r="B160" s="10"/>
      <c r="C160" s="10"/>
      <c r="D160" s="33"/>
      <c r="E160" s="33"/>
      <c r="F160" s="33"/>
      <c r="G160" s="33"/>
      <c r="H160" s="167"/>
      <c r="I160" s="10"/>
      <c r="J160" s="33"/>
    </row>
    <row r="177" spans="1:13" x14ac:dyDescent="0.25">
      <c r="L177" t="s">
        <v>43</v>
      </c>
      <c r="M177" s="2">
        <f>K212+M212-F212</f>
        <v>1157.8699999999953</v>
      </c>
    </row>
    <row r="178" spans="1:13" x14ac:dyDescent="0.25">
      <c r="A178" s="186" t="s">
        <v>1</v>
      </c>
      <c r="B178" s="186" t="s">
        <v>2</v>
      </c>
      <c r="C178" s="186" t="s">
        <v>4</v>
      </c>
      <c r="D178" s="187" t="s">
        <v>5</v>
      </c>
      <c r="E178" s="187" t="s">
        <v>67</v>
      </c>
      <c r="F178" s="187" t="s">
        <v>38</v>
      </c>
      <c r="G178" s="186" t="s">
        <v>3</v>
      </c>
      <c r="H178" s="186" t="s">
        <v>6</v>
      </c>
      <c r="I178" s="186" t="s">
        <v>7</v>
      </c>
      <c r="J178" s="186" t="s">
        <v>68</v>
      </c>
      <c r="K178" s="187" t="s">
        <v>39</v>
      </c>
      <c r="L178" s="186" t="s">
        <v>53</v>
      </c>
      <c r="M178" s="186" t="s">
        <v>22</v>
      </c>
    </row>
    <row r="179" spans="1:13" x14ac:dyDescent="0.25">
      <c r="A179" s="188" t="s">
        <v>161</v>
      </c>
      <c r="B179" s="189">
        <v>42516</v>
      </c>
      <c r="C179" s="184">
        <v>20</v>
      </c>
      <c r="D179" s="185">
        <v>96.2</v>
      </c>
      <c r="E179" s="185">
        <v>0</v>
      </c>
      <c r="F179" s="185">
        <f t="shared" ref="F179:F184" si="28">C179*D179 + E179</f>
        <v>1924</v>
      </c>
      <c r="G179" s="189">
        <v>42516</v>
      </c>
      <c r="H179" s="184">
        <v>20</v>
      </c>
      <c r="I179" s="185">
        <v>88.99</v>
      </c>
      <c r="J179" s="185">
        <v>0.04</v>
      </c>
      <c r="K179" s="185">
        <f t="shared" ref="K179:K184" si="29">H179*I179 - J179</f>
        <v>1779.76</v>
      </c>
      <c r="L179" s="189">
        <v>42608</v>
      </c>
      <c r="M179" s="184">
        <v>13</v>
      </c>
    </row>
    <row r="180" spans="1:13" x14ac:dyDescent="0.25">
      <c r="A180" s="191" t="s">
        <v>48</v>
      </c>
      <c r="B180" s="304">
        <v>42527</v>
      </c>
      <c r="C180" s="184">
        <v>25</v>
      </c>
      <c r="D180" s="185">
        <v>85.59</v>
      </c>
      <c r="E180" s="185">
        <v>0</v>
      </c>
      <c r="F180" s="185">
        <f t="shared" si="28"/>
        <v>2139.75</v>
      </c>
      <c r="G180" s="189">
        <v>42541</v>
      </c>
      <c r="H180" s="190">
        <v>25</v>
      </c>
      <c r="I180" s="185">
        <v>86.59</v>
      </c>
      <c r="J180" s="185">
        <v>0.05</v>
      </c>
      <c r="K180" s="185">
        <f t="shared" si="29"/>
        <v>2164.6999999999998</v>
      </c>
      <c r="L180" s="189">
        <v>42702</v>
      </c>
      <c r="M180" s="184">
        <v>7.8</v>
      </c>
    </row>
    <row r="181" spans="1:13" x14ac:dyDescent="0.25">
      <c r="A181" s="184"/>
      <c r="B181" s="304">
        <v>42535</v>
      </c>
      <c r="C181" s="184">
        <v>20</v>
      </c>
      <c r="D181" s="185">
        <v>82.75</v>
      </c>
      <c r="E181" s="185">
        <v>0</v>
      </c>
      <c r="F181" s="185">
        <f t="shared" si="28"/>
        <v>1655</v>
      </c>
      <c r="G181" s="189">
        <v>42552</v>
      </c>
      <c r="H181" s="190">
        <v>20</v>
      </c>
      <c r="I181" s="185">
        <v>83.98</v>
      </c>
      <c r="J181" s="185">
        <v>0.04</v>
      </c>
      <c r="K181" s="185">
        <f t="shared" si="29"/>
        <v>1679.5600000000002</v>
      </c>
      <c r="L181" s="184"/>
      <c r="M181" s="184"/>
    </row>
    <row r="182" spans="1:13" x14ac:dyDescent="0.25">
      <c r="A182" s="184"/>
      <c r="B182" s="189">
        <v>42535</v>
      </c>
      <c r="C182" s="184">
        <v>5</v>
      </c>
      <c r="D182" s="185">
        <v>82.75</v>
      </c>
      <c r="E182" s="185">
        <v>0</v>
      </c>
      <c r="F182" s="185">
        <f t="shared" si="28"/>
        <v>413.75</v>
      </c>
      <c r="G182" s="189">
        <v>42569</v>
      </c>
      <c r="H182" s="190">
        <v>5</v>
      </c>
      <c r="I182" s="185">
        <v>92</v>
      </c>
      <c r="J182" s="185">
        <v>0.01</v>
      </c>
      <c r="K182" s="185">
        <f t="shared" si="29"/>
        <v>459.99</v>
      </c>
      <c r="L182" s="184"/>
      <c r="M182" s="184"/>
    </row>
    <row r="183" spans="1:13" x14ac:dyDescent="0.25">
      <c r="A183" s="184"/>
      <c r="B183" s="189">
        <v>42548</v>
      </c>
      <c r="C183" s="184">
        <v>20</v>
      </c>
      <c r="D183" s="185">
        <v>78.48</v>
      </c>
      <c r="E183" s="185">
        <v>0</v>
      </c>
      <c r="F183" s="185">
        <f t="shared" si="28"/>
        <v>1569.6000000000001</v>
      </c>
      <c r="G183" s="189">
        <v>42580</v>
      </c>
      <c r="H183" s="190">
        <v>20</v>
      </c>
      <c r="I183" s="185">
        <v>87.72</v>
      </c>
      <c r="J183" s="185">
        <v>0.04</v>
      </c>
      <c r="K183" s="185">
        <f t="shared" si="29"/>
        <v>1754.3600000000001</v>
      </c>
      <c r="L183" s="184"/>
      <c r="M183" s="184"/>
    </row>
    <row r="184" spans="1:13" x14ac:dyDescent="0.25">
      <c r="A184" s="184"/>
      <c r="B184" s="189">
        <v>42548</v>
      </c>
      <c r="C184" s="184">
        <v>30</v>
      </c>
      <c r="D184" s="185">
        <v>78.48</v>
      </c>
      <c r="E184" s="185">
        <v>0</v>
      </c>
      <c r="F184" s="185">
        <f t="shared" si="28"/>
        <v>2354.4</v>
      </c>
      <c r="G184" s="189">
        <v>42580</v>
      </c>
      <c r="H184" s="190">
        <v>30</v>
      </c>
      <c r="I184" s="185">
        <v>87.97</v>
      </c>
      <c r="J184" s="185">
        <v>-0.02</v>
      </c>
      <c r="K184" s="185">
        <f t="shared" si="29"/>
        <v>2639.12</v>
      </c>
      <c r="L184" s="184"/>
      <c r="M184" s="184"/>
    </row>
    <row r="185" spans="1:13" x14ac:dyDescent="0.25">
      <c r="A185" s="184"/>
      <c r="B185" s="189">
        <v>42608</v>
      </c>
      <c r="C185" s="184">
        <v>25</v>
      </c>
      <c r="D185" s="185">
        <v>78.95</v>
      </c>
      <c r="E185" s="185">
        <v>0</v>
      </c>
      <c r="F185" s="185">
        <v>1973.75</v>
      </c>
      <c r="G185" s="189">
        <v>42648</v>
      </c>
      <c r="H185" s="190">
        <v>25</v>
      </c>
      <c r="I185" s="185">
        <v>78.959999999999994</v>
      </c>
      <c r="J185" s="185">
        <v>0.04</v>
      </c>
      <c r="K185" s="185">
        <v>1973.9599999999998</v>
      </c>
      <c r="L185" s="184"/>
      <c r="M185" s="184"/>
    </row>
    <row r="186" spans="1:13" x14ac:dyDescent="0.25">
      <c r="A186" s="184"/>
      <c r="B186" s="189">
        <v>42640</v>
      </c>
      <c r="C186" s="184">
        <v>30</v>
      </c>
      <c r="D186" s="185">
        <v>74.28</v>
      </c>
      <c r="E186" s="185">
        <v>0</v>
      </c>
      <c r="F186" s="185">
        <v>2228.4</v>
      </c>
      <c r="G186" s="189">
        <v>42671</v>
      </c>
      <c r="H186" s="190">
        <v>30</v>
      </c>
      <c r="I186" s="185">
        <v>82.08</v>
      </c>
      <c r="J186" s="185">
        <v>0.05</v>
      </c>
      <c r="K186" s="185">
        <v>2462.35</v>
      </c>
      <c r="L186" s="184"/>
      <c r="M186" s="184"/>
    </row>
    <row r="187" spans="1:13" x14ac:dyDescent="0.25">
      <c r="A187" s="184"/>
      <c r="B187" s="189"/>
      <c r="C187" s="184"/>
      <c r="D187" s="185"/>
      <c r="E187" s="185"/>
      <c r="F187" s="185"/>
      <c r="G187" s="189"/>
      <c r="H187" s="190"/>
      <c r="I187" s="184"/>
      <c r="J187" s="184"/>
      <c r="K187" s="185"/>
      <c r="L187" s="184"/>
      <c r="M187" s="184"/>
    </row>
    <row r="188" spans="1:13" x14ac:dyDescent="0.25">
      <c r="A188" s="184"/>
      <c r="B188" s="456">
        <v>42746</v>
      </c>
      <c r="C188" s="455">
        <v>30</v>
      </c>
      <c r="D188" s="457">
        <v>81.81</v>
      </c>
      <c r="E188" s="457">
        <v>0</v>
      </c>
      <c r="F188" s="457">
        <f t="shared" ref="F188:F203" si="30">C188*D188+E188</f>
        <v>2454.3000000000002</v>
      </c>
      <c r="G188" s="456">
        <v>42746</v>
      </c>
      <c r="H188" s="455">
        <v>30</v>
      </c>
      <c r="I188" s="457">
        <v>81.599999999999994</v>
      </c>
      <c r="J188" s="457">
        <v>0.05</v>
      </c>
      <c r="K188" s="457">
        <f t="shared" ref="K188:K196" si="31">H188*I188-J188</f>
        <v>2447.9499999999998</v>
      </c>
      <c r="L188" s="456">
        <v>42794</v>
      </c>
      <c r="M188" s="457">
        <v>13</v>
      </c>
    </row>
    <row r="189" spans="1:13" x14ac:dyDescent="0.25">
      <c r="A189" s="184"/>
      <c r="B189" s="530">
        <v>42748</v>
      </c>
      <c r="C189" s="455">
        <v>20</v>
      </c>
      <c r="D189" s="457">
        <v>80.010000000000005</v>
      </c>
      <c r="E189" s="457">
        <v>0</v>
      </c>
      <c r="F189" s="457">
        <f t="shared" si="30"/>
        <v>1600.2</v>
      </c>
      <c r="G189" s="456">
        <v>42803</v>
      </c>
      <c r="H189" s="531">
        <v>100</v>
      </c>
      <c r="I189" s="457">
        <v>69.58</v>
      </c>
      <c r="J189" s="457">
        <v>0.15</v>
      </c>
      <c r="K189" s="457">
        <f t="shared" si="31"/>
        <v>6957.85</v>
      </c>
      <c r="L189" s="456">
        <v>42887</v>
      </c>
      <c r="M189" s="457">
        <v>62</v>
      </c>
    </row>
    <row r="190" spans="1:13" x14ac:dyDescent="0.25">
      <c r="A190" s="184"/>
      <c r="B190" s="530">
        <v>42754</v>
      </c>
      <c r="C190" s="455">
        <v>30</v>
      </c>
      <c r="D190" s="457">
        <v>80.88</v>
      </c>
      <c r="E190" s="457">
        <v>0</v>
      </c>
      <c r="F190" s="457">
        <f t="shared" si="30"/>
        <v>2426.3999999999996</v>
      </c>
      <c r="G190" s="456">
        <v>42804</v>
      </c>
      <c r="H190" s="531">
        <v>25</v>
      </c>
      <c r="I190" s="457">
        <v>72.58</v>
      </c>
      <c r="J190" s="457">
        <v>0.04</v>
      </c>
      <c r="K190" s="457">
        <f t="shared" si="31"/>
        <v>1814.46</v>
      </c>
      <c r="L190" s="456">
        <v>42978</v>
      </c>
      <c r="M190" s="457">
        <v>77.5</v>
      </c>
    </row>
    <row r="191" spans="1:13" x14ac:dyDescent="0.25">
      <c r="A191" s="184"/>
      <c r="B191" s="456">
        <v>42766</v>
      </c>
      <c r="C191" s="455">
        <v>25</v>
      </c>
      <c r="D191" s="457">
        <v>77</v>
      </c>
      <c r="E191" s="457">
        <v>0</v>
      </c>
      <c r="F191" s="457">
        <f t="shared" si="30"/>
        <v>1925</v>
      </c>
      <c r="G191" s="456">
        <v>42894</v>
      </c>
      <c r="H191" s="531">
        <v>50</v>
      </c>
      <c r="I191" s="457">
        <v>57</v>
      </c>
      <c r="J191" s="457">
        <v>0.06</v>
      </c>
      <c r="K191" s="457">
        <f t="shared" si="31"/>
        <v>2849.94</v>
      </c>
      <c r="L191" s="455"/>
      <c r="M191" s="455"/>
    </row>
    <row r="192" spans="1:13" x14ac:dyDescent="0.25">
      <c r="A192" s="184"/>
      <c r="B192" s="456">
        <v>42772</v>
      </c>
      <c r="C192" s="455">
        <v>25</v>
      </c>
      <c r="D192" s="457">
        <v>75.25</v>
      </c>
      <c r="E192" s="457">
        <v>0</v>
      </c>
      <c r="F192" s="457">
        <f t="shared" si="30"/>
        <v>1881.25</v>
      </c>
      <c r="G192" s="456">
        <v>42915</v>
      </c>
      <c r="H192" s="531">
        <v>100</v>
      </c>
      <c r="I192" s="457">
        <v>64.28</v>
      </c>
      <c r="J192" s="457">
        <v>0.15</v>
      </c>
      <c r="K192" s="457">
        <f t="shared" si="31"/>
        <v>6427.85</v>
      </c>
      <c r="L192" s="455"/>
      <c r="M192" s="455"/>
    </row>
    <row r="193" spans="1:13" x14ac:dyDescent="0.25">
      <c r="A193" s="184"/>
      <c r="B193" s="456">
        <v>42773</v>
      </c>
      <c r="C193" s="455">
        <v>25</v>
      </c>
      <c r="D193" s="457">
        <v>73.08</v>
      </c>
      <c r="E193" s="457">
        <v>0</v>
      </c>
      <c r="F193" s="457">
        <f t="shared" si="30"/>
        <v>1827</v>
      </c>
      <c r="G193" s="456">
        <v>42972</v>
      </c>
      <c r="H193" s="531">
        <v>100</v>
      </c>
      <c r="I193" s="457">
        <v>64</v>
      </c>
      <c r="J193" s="457">
        <v>0.15</v>
      </c>
      <c r="K193" s="457">
        <f t="shared" si="31"/>
        <v>6399.85</v>
      </c>
      <c r="L193" s="455"/>
      <c r="M193" s="455"/>
    </row>
    <row r="194" spans="1:13" x14ac:dyDescent="0.25">
      <c r="A194" s="184"/>
      <c r="B194" s="456">
        <v>42794</v>
      </c>
      <c r="C194" s="455">
        <v>50</v>
      </c>
      <c r="D194" s="457">
        <v>69.05</v>
      </c>
      <c r="E194" s="457">
        <v>0</v>
      </c>
      <c r="F194" s="457">
        <f t="shared" si="30"/>
        <v>3452.5</v>
      </c>
      <c r="G194" s="456">
        <v>42984</v>
      </c>
      <c r="H194" s="531">
        <v>150</v>
      </c>
      <c r="I194" s="457">
        <v>65.38</v>
      </c>
      <c r="J194" s="457">
        <v>0.23</v>
      </c>
      <c r="K194" s="457">
        <f t="shared" si="31"/>
        <v>9806.77</v>
      </c>
      <c r="L194" s="455"/>
      <c r="M194" s="455"/>
    </row>
    <row r="195" spans="1:13" x14ac:dyDescent="0.25">
      <c r="A195" s="184"/>
      <c r="B195" s="456">
        <v>42794</v>
      </c>
      <c r="C195" s="455">
        <v>50</v>
      </c>
      <c r="D195" s="457">
        <v>68.77</v>
      </c>
      <c r="E195" s="457">
        <v>0</v>
      </c>
      <c r="F195" s="457">
        <f t="shared" si="30"/>
        <v>3438.5</v>
      </c>
      <c r="G195" s="456">
        <v>42989</v>
      </c>
      <c r="H195" s="531">
        <v>100</v>
      </c>
      <c r="I195" s="457">
        <v>66.78</v>
      </c>
      <c r="J195" s="457">
        <v>0.15</v>
      </c>
      <c r="K195" s="457">
        <f t="shared" si="31"/>
        <v>6677.85</v>
      </c>
      <c r="L195" s="455"/>
      <c r="M195" s="455"/>
    </row>
    <row r="196" spans="1:13" x14ac:dyDescent="0.25">
      <c r="A196" s="184"/>
      <c r="B196" s="456">
        <v>42794</v>
      </c>
      <c r="C196" s="455">
        <v>50</v>
      </c>
      <c r="D196" s="457">
        <v>65.38</v>
      </c>
      <c r="E196" s="457">
        <v>0</v>
      </c>
      <c r="F196" s="457">
        <f t="shared" si="30"/>
        <v>3269</v>
      </c>
      <c r="G196" s="456">
        <v>43005</v>
      </c>
      <c r="H196" s="531">
        <v>100</v>
      </c>
      <c r="I196" s="457">
        <v>66.48</v>
      </c>
      <c r="J196" s="457">
        <v>0.15</v>
      </c>
      <c r="K196" s="457">
        <f t="shared" si="31"/>
        <v>6647.85</v>
      </c>
      <c r="L196" s="455"/>
      <c r="M196" s="455"/>
    </row>
    <row r="197" spans="1:13" x14ac:dyDescent="0.25">
      <c r="A197" s="184"/>
      <c r="B197" s="456">
        <v>42794</v>
      </c>
      <c r="C197" s="455">
        <v>25</v>
      </c>
      <c r="D197" s="457">
        <v>63.28</v>
      </c>
      <c r="E197" s="457">
        <v>0</v>
      </c>
      <c r="F197" s="457">
        <f t="shared" si="30"/>
        <v>1582</v>
      </c>
      <c r="G197" s="456"/>
      <c r="H197" s="531"/>
      <c r="I197" s="455"/>
      <c r="J197" s="455"/>
      <c r="K197" s="457"/>
      <c r="L197" s="455"/>
      <c r="M197" s="455"/>
    </row>
    <row r="198" spans="1:13" x14ac:dyDescent="0.25">
      <c r="A198" s="184"/>
      <c r="B198" s="456">
        <v>42808</v>
      </c>
      <c r="C198" s="455">
        <v>25</v>
      </c>
      <c r="D198" s="457">
        <v>67.88</v>
      </c>
      <c r="E198" s="457">
        <v>0</v>
      </c>
      <c r="F198" s="457">
        <f t="shared" si="30"/>
        <v>1697</v>
      </c>
      <c r="G198" s="456"/>
      <c r="H198" s="531"/>
      <c r="I198" s="455"/>
      <c r="J198" s="455"/>
      <c r="K198" s="457"/>
      <c r="L198" s="455"/>
      <c r="M198" s="455"/>
    </row>
    <row r="199" spans="1:13" x14ac:dyDescent="0.25">
      <c r="A199" s="184"/>
      <c r="B199" s="456">
        <v>42865</v>
      </c>
      <c r="C199" s="455">
        <v>100</v>
      </c>
      <c r="D199" s="457">
        <v>63.85</v>
      </c>
      <c r="E199" s="457">
        <v>0</v>
      </c>
      <c r="F199" s="457">
        <f t="shared" si="30"/>
        <v>6385</v>
      </c>
      <c r="G199" s="456"/>
      <c r="H199" s="531"/>
      <c r="I199" s="457"/>
      <c r="J199" s="455"/>
      <c r="K199" s="457"/>
      <c r="L199" s="455"/>
      <c r="M199" s="455"/>
    </row>
    <row r="200" spans="1:13" x14ac:dyDescent="0.25">
      <c r="A200" s="184"/>
      <c r="B200" s="456">
        <v>42866</v>
      </c>
      <c r="C200" s="455">
        <v>50</v>
      </c>
      <c r="D200" s="457">
        <v>61.1</v>
      </c>
      <c r="E200" s="457">
        <v>-0.2</v>
      </c>
      <c r="F200" s="457">
        <f t="shared" si="30"/>
        <v>3054.8</v>
      </c>
      <c r="G200" s="456"/>
      <c r="H200" s="531"/>
      <c r="I200" s="455"/>
      <c r="J200" s="455"/>
      <c r="K200" s="457"/>
      <c r="L200" s="455"/>
      <c r="M200" s="455"/>
    </row>
    <row r="201" spans="1:13" x14ac:dyDescent="0.25">
      <c r="A201" s="184"/>
      <c r="B201" s="456">
        <v>42879</v>
      </c>
      <c r="C201" s="455">
        <v>50</v>
      </c>
      <c r="D201" s="457">
        <v>53.3</v>
      </c>
      <c r="E201" s="457">
        <v>0</v>
      </c>
      <c r="F201" s="457">
        <f t="shared" si="30"/>
        <v>2665</v>
      </c>
      <c r="G201" s="456"/>
      <c r="H201" s="531"/>
      <c r="I201" s="455"/>
      <c r="J201" s="455"/>
      <c r="K201" s="457"/>
      <c r="L201" s="455"/>
      <c r="M201" s="455"/>
    </row>
    <row r="202" spans="1:13" x14ac:dyDescent="0.25">
      <c r="A202" s="184"/>
      <c r="B202" s="456">
        <v>42949</v>
      </c>
      <c r="C202" s="455">
        <v>50</v>
      </c>
      <c r="D202" s="457">
        <v>59.32</v>
      </c>
      <c r="E202" s="457">
        <v>0</v>
      </c>
      <c r="F202" s="457">
        <f t="shared" si="30"/>
        <v>2966</v>
      </c>
      <c r="G202" s="456"/>
      <c r="H202" s="531"/>
      <c r="I202" s="455"/>
      <c r="J202" s="455"/>
      <c r="K202" s="457"/>
      <c r="L202" s="455"/>
      <c r="M202" s="455"/>
    </row>
    <row r="203" spans="1:13" x14ac:dyDescent="0.25">
      <c r="A203" s="184"/>
      <c r="B203" s="456">
        <v>42957</v>
      </c>
      <c r="C203" s="455">
        <v>50</v>
      </c>
      <c r="D203" s="457">
        <v>55.78</v>
      </c>
      <c r="E203" s="457">
        <v>0</v>
      </c>
      <c r="F203" s="457">
        <f t="shared" si="30"/>
        <v>2789</v>
      </c>
      <c r="G203" s="455"/>
      <c r="H203" s="455"/>
      <c r="I203" s="455"/>
      <c r="J203" s="455"/>
      <c r="K203" s="457"/>
      <c r="L203" s="455"/>
      <c r="M203" s="455"/>
    </row>
    <row r="204" spans="1:13" x14ac:dyDescent="0.25">
      <c r="A204" s="184"/>
      <c r="B204" s="456">
        <v>42972</v>
      </c>
      <c r="C204" s="455">
        <v>100</v>
      </c>
      <c r="D204" s="457">
        <v>62.88</v>
      </c>
      <c r="E204" s="457">
        <v>0</v>
      </c>
      <c r="F204" s="457">
        <f>C204*D204+E204</f>
        <v>6288</v>
      </c>
      <c r="G204" s="456"/>
      <c r="H204" s="531"/>
      <c r="I204" s="455"/>
      <c r="J204" s="455"/>
      <c r="K204" s="457"/>
      <c r="L204" s="455"/>
      <c r="M204" s="455"/>
    </row>
    <row r="205" spans="1:13" x14ac:dyDescent="0.25">
      <c r="A205" s="184"/>
      <c r="B205" s="189"/>
      <c r="C205" s="184"/>
      <c r="D205" s="185"/>
      <c r="E205" s="185"/>
      <c r="F205" s="185"/>
      <c r="G205" s="189"/>
      <c r="H205" s="190"/>
      <c r="I205" s="185"/>
      <c r="J205" s="184"/>
      <c r="K205" s="185"/>
      <c r="L205" s="184"/>
      <c r="M205" s="184"/>
    </row>
    <row r="206" spans="1:13" x14ac:dyDescent="0.25">
      <c r="A206" s="184"/>
      <c r="B206" s="189"/>
      <c r="C206" s="184"/>
      <c r="D206" s="185"/>
      <c r="E206" s="185"/>
      <c r="F206" s="185"/>
      <c r="G206" s="189"/>
      <c r="H206" s="190"/>
      <c r="I206" s="184"/>
      <c r="J206" s="184"/>
      <c r="K206" s="185"/>
      <c r="L206" s="184"/>
      <c r="M206" s="184"/>
    </row>
    <row r="207" spans="1:13" x14ac:dyDescent="0.25">
      <c r="A207" s="184"/>
      <c r="B207" s="184"/>
      <c r="C207" s="184"/>
      <c r="D207" s="185"/>
      <c r="E207" s="185"/>
      <c r="F207" s="185"/>
      <c r="G207" s="189"/>
      <c r="H207" s="190"/>
      <c r="I207" s="184"/>
      <c r="J207" s="184"/>
      <c r="K207" s="185"/>
      <c r="L207" s="184"/>
      <c r="M207" s="184"/>
    </row>
    <row r="208" spans="1:13" x14ac:dyDescent="0.25">
      <c r="A208" s="184"/>
      <c r="B208" s="189"/>
      <c r="C208" s="184"/>
      <c r="D208" s="185"/>
      <c r="E208" s="185"/>
      <c r="F208" s="185"/>
      <c r="G208" s="189"/>
      <c r="H208" s="190"/>
      <c r="I208" s="185"/>
      <c r="J208" s="184"/>
      <c r="K208" s="185"/>
      <c r="L208" s="184"/>
      <c r="M208" s="184"/>
    </row>
    <row r="209" spans="1:13" x14ac:dyDescent="0.25">
      <c r="A209" s="184"/>
      <c r="B209" s="189"/>
      <c r="C209" s="184"/>
      <c r="D209" s="185"/>
      <c r="E209" s="185"/>
      <c r="F209" s="185"/>
      <c r="G209" s="189"/>
      <c r="H209" s="190"/>
      <c r="I209" s="184"/>
      <c r="J209" s="184"/>
      <c r="K209" s="185"/>
      <c r="L209" s="184"/>
      <c r="M209" s="184"/>
    </row>
    <row r="210" spans="1:13" x14ac:dyDescent="0.25">
      <c r="A210" s="184"/>
      <c r="B210" s="184"/>
      <c r="C210" s="184"/>
      <c r="D210" s="185"/>
      <c r="E210" s="185"/>
      <c r="F210" s="185"/>
      <c r="G210" s="189"/>
      <c r="H210" s="190"/>
      <c r="I210" s="184"/>
      <c r="J210" s="184"/>
      <c r="K210" s="185"/>
      <c r="L210" s="184"/>
      <c r="M210" s="184"/>
    </row>
    <row r="211" spans="1:13" x14ac:dyDescent="0.25">
      <c r="A211" s="184"/>
      <c r="B211" s="184"/>
      <c r="C211" s="184"/>
      <c r="D211" s="185"/>
      <c r="E211" s="185"/>
      <c r="F211" s="185"/>
      <c r="G211" s="189"/>
      <c r="H211" s="190"/>
      <c r="I211" s="184"/>
      <c r="J211" s="184"/>
      <c r="K211" s="185"/>
      <c r="L211" s="184"/>
      <c r="M211" s="184"/>
    </row>
    <row r="212" spans="1:13" x14ac:dyDescent="0.25">
      <c r="A212" s="25" t="s">
        <v>57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06" t="s">
        <v>143</v>
      </c>
      <c r="B213" s="307"/>
      <c r="C213" s="308">
        <f>SumByColor($A$23,C179:C211)</f>
        <v>0</v>
      </c>
      <c r="D213" s="308"/>
      <c r="E213" s="308"/>
      <c r="F213" s="309">
        <f>SumByColor($A$23,F179:F211)</f>
        <v>0</v>
      </c>
      <c r="G213" s="308"/>
      <c r="H213" s="308">
        <f>SumByColor($A$23,H179:H211)</f>
        <v>0</v>
      </c>
      <c r="I213" s="308"/>
      <c r="J213" s="308"/>
      <c r="K213" s="309">
        <f>SumByColor($A$23,K179:K211)</f>
        <v>0</v>
      </c>
      <c r="L213" s="308"/>
      <c r="M213" s="309">
        <f>SumByColor($A$23,M179:M211)</f>
        <v>0</v>
      </c>
    </row>
  </sheetData>
  <conditionalFormatting sqref="N23">
    <cfRule type="expression" dxfId="1403" priority="54">
      <formula>N23&gt;0</formula>
    </cfRule>
    <cfRule type="expression" dxfId="1402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401" priority="48">
      <formula>F79&gt;0</formula>
    </cfRule>
    <cfRule type="expression" dxfId="1400" priority="49">
      <formula>F79&lt;0</formula>
    </cfRule>
  </conditionalFormatting>
  <conditionalFormatting sqref="H79:H97 H101:H118">
    <cfRule type="expression" dxfId="1399" priority="46">
      <formula>H79&gt;0</formula>
    </cfRule>
    <cfRule type="expression" dxfId="1398" priority="47">
      <formula>H79&lt;0</formula>
    </cfRule>
  </conditionalFormatting>
  <conditionalFormatting sqref="I75:I97 I100:I118">
    <cfRule type="expression" dxfId="1397" priority="44">
      <formula>I75&gt;0</formula>
    </cfRule>
    <cfRule type="expression" dxfId="1396" priority="45">
      <formula>I75&lt;0</formula>
    </cfRule>
  </conditionalFormatting>
  <conditionalFormatting sqref="Q7">
    <cfRule type="expression" dxfId="1395" priority="42">
      <formula>Q7&gt;0</formula>
    </cfRule>
    <cfRule type="expression" dxfId="1394" priority="43">
      <formula>Q7&lt;0</formula>
    </cfRule>
  </conditionalFormatting>
  <conditionalFormatting sqref="Q8">
    <cfRule type="expression" dxfId="1393" priority="40">
      <formula>Q8&gt;0</formula>
    </cfRule>
    <cfRule type="expression" dxfId="1392" priority="41">
      <formula>Q8&lt;0</formula>
    </cfRule>
  </conditionalFormatting>
  <conditionalFormatting sqref="F75:F78">
    <cfRule type="expression" dxfId="1391" priority="38">
      <formula>F75&gt;0</formula>
    </cfRule>
    <cfRule type="expression" dxfId="1390" priority="39">
      <formula>F75&lt;0</formula>
    </cfRule>
  </conditionalFormatting>
  <conditionalFormatting sqref="H75:H78">
    <cfRule type="expression" dxfId="1389" priority="36">
      <formula>H75&gt;0</formula>
    </cfRule>
    <cfRule type="expression" dxfId="1388" priority="37">
      <formula>H75&lt;0</formula>
    </cfRule>
  </conditionalFormatting>
  <conditionalFormatting sqref="F100:F114">
    <cfRule type="expression" dxfId="1387" priority="30">
      <formula>F100&gt;0</formula>
    </cfRule>
    <cfRule type="expression" dxfId="1386" priority="31">
      <formula>F100&lt;0</formula>
    </cfRule>
  </conditionalFormatting>
  <conditionalFormatting sqref="H100:H114">
    <cfRule type="expression" dxfId="1385" priority="28">
      <formula>H100&gt;0</formula>
    </cfRule>
    <cfRule type="expression" dxfId="1384" priority="29">
      <formula>H100&lt;0</formula>
    </cfRule>
  </conditionalFormatting>
  <conditionalFormatting sqref="F29:F61">
    <cfRule type="expression" dxfId="1383" priority="26">
      <formula>F29&gt;0</formula>
    </cfRule>
    <cfRule type="expression" dxfId="1382" priority="27">
      <formula>F29&lt;0</formula>
    </cfRule>
  </conditionalFormatting>
  <conditionalFormatting sqref="H29:H61">
    <cfRule type="expression" dxfId="1381" priority="24">
      <formula>H29&gt;0</formula>
    </cfRule>
    <cfRule type="expression" dxfId="1380" priority="25">
      <formula>H29&lt;0</formula>
    </cfRule>
  </conditionalFormatting>
  <conditionalFormatting sqref="J38:J68">
    <cfRule type="expression" dxfId="1379" priority="22">
      <formula>J38&gt;0</formula>
    </cfRule>
    <cfRule type="expression" dxfId="1378" priority="23">
      <formula>J38&lt;0</formula>
    </cfRule>
  </conditionalFormatting>
  <conditionalFormatting sqref="J43">
    <cfRule type="expression" dxfId="1377" priority="20">
      <formula>J43&gt;0</formula>
    </cfRule>
    <cfRule type="expression" dxfId="1376" priority="21">
      <formula>J43&lt;0</formula>
    </cfRule>
  </conditionalFormatting>
  <conditionalFormatting sqref="Q9">
    <cfRule type="expression" dxfId="1375" priority="14">
      <formula>Q9&gt;0</formula>
    </cfRule>
    <cfRule type="expression" dxfId="1374" priority="15">
      <formula>Q9&lt;0</formula>
    </cfRule>
  </conditionalFormatting>
  <conditionalFormatting sqref="R4">
    <cfRule type="expression" dxfId="1373" priority="16">
      <formula>R4&gt;0</formula>
    </cfRule>
    <cfRule type="expression" dxfId="1372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371" priority="11">
      <formula>F120&gt;0</formula>
    </cfRule>
    <cfRule type="expression" dxfId="1370" priority="12">
      <formula>F120&lt;0</formula>
    </cfRule>
  </conditionalFormatting>
  <conditionalFormatting sqref="H120:H160">
    <cfRule type="expression" dxfId="1369" priority="9">
      <formula>H120&gt;0</formula>
    </cfRule>
    <cfRule type="expression" dxfId="1368" priority="10">
      <formula>H120&lt;0</formula>
    </cfRule>
  </conditionalFormatting>
  <conditionalFormatting sqref="J129:J160">
    <cfRule type="expression" dxfId="1367" priority="7">
      <formula>J129&gt;0</formula>
    </cfRule>
    <cfRule type="expression" dxfId="1366" priority="8">
      <formula>J129&lt;0</formula>
    </cfRule>
  </conditionalFormatting>
  <conditionalFormatting sqref="J134">
    <cfRule type="expression" dxfId="1365" priority="5">
      <formula>J134&gt;0</formula>
    </cfRule>
    <cfRule type="expression" dxfId="1364" priority="6">
      <formula>J134&lt;0</formula>
    </cfRule>
  </conditionalFormatting>
  <conditionalFormatting sqref="J31:J40">
    <cfRule type="expression" dxfId="1363" priority="3">
      <formula>J31&gt;0</formula>
    </cfRule>
    <cfRule type="expression" dxfId="1362" priority="4">
      <formula>J31&lt;0</formula>
    </cfRule>
  </conditionalFormatting>
  <conditionalFormatting sqref="J36:J37">
    <cfRule type="expression" dxfId="1361" priority="1">
      <formula>J36&gt;0</formula>
    </cfRule>
    <cfRule type="expression" dxfId="1360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27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20" t="s">
        <v>39</v>
      </c>
      <c r="L1" s="11" t="s">
        <v>53</v>
      </c>
      <c r="M1" s="11" t="s">
        <v>22</v>
      </c>
      <c r="R1" s="26"/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40" x14ac:dyDescent="0.25">
      <c r="A2" s="6" t="s">
        <v>150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4"/>
      <c r="O2" s="11" t="s">
        <v>35</v>
      </c>
      <c r="Q2">
        <f>C18-H18</f>
        <v>0</v>
      </c>
      <c r="T2" s="1"/>
      <c r="W2" s="124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87">
        <v>27481500</v>
      </c>
      <c r="AC2" s="10">
        <v>144.02000000000001</v>
      </c>
      <c r="AD2" s="2">
        <f>Y2-Z2</f>
        <v>1.6500000000000057</v>
      </c>
      <c r="AE2" s="128">
        <f>AC2/AC3-1</f>
        <v>-5.1806313462734455E-3</v>
      </c>
    </row>
    <row r="3" spans="1:40" x14ac:dyDescent="0.25">
      <c r="A3" s="22" t="s">
        <v>48</v>
      </c>
      <c r="B3" s="222"/>
      <c r="C3" s="4"/>
      <c r="D3" s="3"/>
      <c r="E3" s="3"/>
      <c r="F3" s="3"/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W3" s="124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87">
        <v>19765700</v>
      </c>
      <c r="AC3" s="10">
        <v>144.77000000000001</v>
      </c>
      <c r="AD3" s="2">
        <f t="shared" ref="AD3:AD66" si="0">Y3-Z3</f>
        <v>1.7199999999999989</v>
      </c>
      <c r="AE3" s="128">
        <f t="shared" ref="AE3:AE66" si="1">AC3/AC4-1</f>
        <v>7.4460681976340481E-3</v>
      </c>
      <c r="AG3" s="1"/>
      <c r="AK3" s="170"/>
      <c r="AN3" s="170"/>
    </row>
    <row r="4" spans="1:40" x14ac:dyDescent="0.25">
      <c r="B4" s="222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51">
        <v>0</v>
      </c>
      <c r="T4" s="1"/>
      <c r="W4" s="124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87">
        <v>19985700</v>
      </c>
      <c r="AC4" s="10">
        <v>143.69999999999999</v>
      </c>
      <c r="AD4" s="2">
        <f t="shared" si="0"/>
        <v>1.0699999999999932</v>
      </c>
      <c r="AE4" s="128">
        <f t="shared" si="1"/>
        <v>2.7843519420844842E-4</v>
      </c>
      <c r="AK4" s="170"/>
      <c r="AN4" s="170"/>
    </row>
    <row r="5" spans="1:40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T5" s="1"/>
      <c r="W5" s="124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87">
        <v>19661700</v>
      </c>
      <c r="AC5" s="10">
        <v>143.66</v>
      </c>
      <c r="AD5" s="2">
        <f t="shared" si="0"/>
        <v>1.2600000000000193</v>
      </c>
      <c r="AE5" s="128">
        <f t="shared" si="1"/>
        <v>-1.875911901618954E-3</v>
      </c>
      <c r="AK5" s="170"/>
      <c r="AN5" s="170"/>
    </row>
    <row r="6" spans="1:40" x14ac:dyDescent="0.25">
      <c r="B6" s="144"/>
      <c r="C6" s="4"/>
      <c r="D6" s="3"/>
      <c r="E6" s="3"/>
      <c r="F6" s="3"/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87">
        <v>21207300</v>
      </c>
      <c r="AC6" s="10">
        <v>143.93</v>
      </c>
      <c r="AD6" s="2">
        <f t="shared" si="0"/>
        <v>1</v>
      </c>
      <c r="AE6" s="128">
        <f t="shared" si="1"/>
        <v>-1.3183458229253375E-3</v>
      </c>
      <c r="AK6" s="170"/>
      <c r="AN6" s="170"/>
    </row>
    <row r="7" spans="1:40" x14ac:dyDescent="0.25">
      <c r="B7" s="144"/>
      <c r="C7" s="4"/>
      <c r="D7" s="3"/>
      <c r="E7" s="3"/>
      <c r="F7" s="3"/>
      <c r="G7" s="66"/>
      <c r="H7" s="149"/>
      <c r="I7" s="3"/>
      <c r="J7" s="3"/>
      <c r="K7" s="3"/>
      <c r="L7" s="4"/>
      <c r="M7" s="4"/>
      <c r="O7" s="11" t="s">
        <v>136</v>
      </c>
      <c r="Q7" s="2">
        <f>Q10+Q8</f>
        <v>363.09999999999945</v>
      </c>
      <c r="R7">
        <v>0</v>
      </c>
      <c r="W7" s="124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87">
        <v>29190000</v>
      </c>
      <c r="AC7" s="10">
        <v>144.12</v>
      </c>
      <c r="AD7" s="2">
        <f t="shared" si="0"/>
        <v>1.3000000000000114</v>
      </c>
      <c r="AE7" s="128">
        <f t="shared" si="1"/>
        <v>2.2253129346314626E-3</v>
      </c>
      <c r="AK7" s="170"/>
      <c r="AN7" s="170"/>
    </row>
    <row r="8" spans="1:40" x14ac:dyDescent="0.25">
      <c r="B8" s="66"/>
      <c r="C8" s="4"/>
      <c r="D8" s="3"/>
      <c r="E8" s="3"/>
      <c r="F8" s="3"/>
      <c r="G8" s="66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87">
        <v>33374800</v>
      </c>
      <c r="AC8" s="10">
        <v>143.80000000000001</v>
      </c>
      <c r="AD8" s="2">
        <f t="shared" si="0"/>
        <v>3.4199999999999875</v>
      </c>
      <c r="AE8" s="128">
        <f t="shared" si="1"/>
        <v>2.0726859738784853E-2</v>
      </c>
      <c r="AK8" s="170"/>
      <c r="AN8" s="170"/>
    </row>
    <row r="9" spans="1:40" x14ac:dyDescent="0.25">
      <c r="B9" s="66"/>
      <c r="C9" s="4"/>
      <c r="D9" s="3"/>
      <c r="E9" s="3"/>
      <c r="F9" s="3"/>
      <c r="G9" s="66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T9" s="138"/>
      <c r="W9" s="124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87">
        <v>23575100</v>
      </c>
      <c r="AC9" s="10">
        <v>140.88</v>
      </c>
      <c r="AD9" s="2">
        <f t="shared" si="0"/>
        <v>2.5999999999999943</v>
      </c>
      <c r="AE9" s="128">
        <f t="shared" si="1"/>
        <v>1.7064846416383617E-3</v>
      </c>
    </row>
    <row r="10" spans="1:40" x14ac:dyDescent="0.25">
      <c r="B10" s="66"/>
      <c r="C10" s="4"/>
      <c r="D10" s="3"/>
      <c r="E10" s="3"/>
      <c r="F10" s="3"/>
      <c r="G10" s="66"/>
      <c r="H10" s="149"/>
      <c r="I10" s="4"/>
      <c r="J10" s="4"/>
      <c r="K10" s="3"/>
      <c r="L10" s="4"/>
      <c r="O10" s="11" t="s">
        <v>155</v>
      </c>
      <c r="P10" s="27"/>
      <c r="Q10" s="2">
        <f>M55</f>
        <v>363.09999999999945</v>
      </c>
      <c r="W10" s="124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87">
        <v>22395600</v>
      </c>
      <c r="AC10" s="10">
        <v>140.63999999999999</v>
      </c>
      <c r="AD10" s="2">
        <f t="shared" si="0"/>
        <v>1.3900000000000148</v>
      </c>
      <c r="AE10" s="128">
        <f t="shared" si="1"/>
        <v>-1.9869429463525989E-3</v>
      </c>
    </row>
    <row r="11" spans="1:40" x14ac:dyDescent="0.25">
      <c r="B11" s="66"/>
      <c r="C11" s="4"/>
      <c r="D11" s="3"/>
      <c r="E11" s="3"/>
      <c r="F11" s="3"/>
      <c r="G11" s="66"/>
      <c r="H11" s="149"/>
      <c r="I11" s="4"/>
      <c r="J11" s="4"/>
      <c r="K11" s="3"/>
      <c r="L11" s="4"/>
      <c r="O11" s="11" t="s">
        <v>133</v>
      </c>
      <c r="P11" s="27"/>
      <c r="Q11" s="128">
        <f>VALUE(TRIM(CLEAN(MID(U55, FIND("(", U55)+1, 5))))</f>
        <v>1.5900000000000001E-2</v>
      </c>
      <c r="W11" s="124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87">
        <v>20346300</v>
      </c>
      <c r="AC11" s="10">
        <v>140.91999999999999</v>
      </c>
      <c r="AD11" s="2">
        <f t="shared" si="0"/>
        <v>0.96999999999999886</v>
      </c>
      <c r="AE11" s="128">
        <f t="shared" si="1"/>
        <v>-3.5355678121906653E-3</v>
      </c>
    </row>
    <row r="12" spans="1:40" x14ac:dyDescent="0.25">
      <c r="B12" s="66"/>
      <c r="C12" s="4"/>
      <c r="D12" s="3"/>
      <c r="E12" s="3"/>
      <c r="F12" s="3"/>
      <c r="G12" s="66"/>
      <c r="H12" s="149"/>
      <c r="I12" s="4"/>
      <c r="J12" s="4"/>
      <c r="K12" s="3"/>
      <c r="L12" s="4"/>
      <c r="W12" s="124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87">
        <v>25860200</v>
      </c>
      <c r="AC12" s="10">
        <v>141.41999999999999</v>
      </c>
      <c r="AD12" s="2">
        <f t="shared" si="0"/>
        <v>1.8400000000000034</v>
      </c>
      <c r="AE12" s="128">
        <f t="shared" si="1"/>
        <v>1.129862700228812E-2</v>
      </c>
    </row>
    <row r="13" spans="1:40" x14ac:dyDescent="0.25">
      <c r="B13" s="66"/>
      <c r="C13" s="4"/>
      <c r="D13" s="3"/>
      <c r="E13" s="3"/>
      <c r="F13" s="3"/>
      <c r="G13" s="66"/>
      <c r="H13" s="149"/>
      <c r="I13" s="3"/>
      <c r="J13" s="4"/>
      <c r="K13" s="3"/>
      <c r="L13" s="4"/>
      <c r="W13" s="124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87">
        <v>39529900</v>
      </c>
      <c r="AC13" s="10">
        <v>139.84</v>
      </c>
      <c r="AD13" s="2">
        <f t="shared" si="0"/>
        <v>3.0700000000000216</v>
      </c>
      <c r="AE13" s="128">
        <f t="shared" si="1"/>
        <v>-1.1452000565530973E-2</v>
      </c>
    </row>
    <row r="14" spans="1:40" x14ac:dyDescent="0.25">
      <c r="B14" s="66"/>
      <c r="C14" s="4"/>
      <c r="D14" s="3"/>
      <c r="E14" s="3"/>
      <c r="F14" s="3"/>
      <c r="G14" s="66"/>
      <c r="H14" s="149"/>
      <c r="I14" s="4"/>
      <c r="J14" s="4"/>
      <c r="K14" s="3"/>
      <c r="L14" s="4"/>
      <c r="W14" s="124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87">
        <v>21542000</v>
      </c>
      <c r="AC14" s="10">
        <v>141.46</v>
      </c>
      <c r="AD14" s="2">
        <f t="shared" si="0"/>
        <v>1.2700000000000102</v>
      </c>
      <c r="AE14" s="128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66"/>
      <c r="H15" s="149"/>
      <c r="I15" s="4"/>
      <c r="J15" s="4"/>
      <c r="K15" s="3"/>
      <c r="L15" s="4"/>
      <c r="W15" s="124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87">
        <v>43885000</v>
      </c>
      <c r="AC15" s="10">
        <v>139.99</v>
      </c>
      <c r="AD15" s="2">
        <f t="shared" si="0"/>
        <v>1.1100000000000136</v>
      </c>
      <c r="AE15" s="128">
        <f t="shared" si="1"/>
        <v>-4.9754780012792876E-3</v>
      </c>
    </row>
    <row r="16" spans="1:40" x14ac:dyDescent="0.25">
      <c r="G16" s="1"/>
      <c r="H16" s="64"/>
      <c r="W16" s="124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87">
        <v>19232000</v>
      </c>
      <c r="AC16" s="10">
        <v>140.69</v>
      </c>
      <c r="AD16" s="2">
        <f t="shared" si="0"/>
        <v>0.76000000000001933</v>
      </c>
      <c r="AE16" s="128">
        <f t="shared" si="1"/>
        <v>1.6374768617399837E-3</v>
      </c>
    </row>
    <row r="17" spans="1:31" x14ac:dyDescent="0.25">
      <c r="G17" s="1"/>
      <c r="H17" s="64"/>
      <c r="W17" s="124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87">
        <v>25691800</v>
      </c>
      <c r="AC17" s="10">
        <v>140.46</v>
      </c>
      <c r="AD17" s="2">
        <f t="shared" si="0"/>
        <v>1.7199999999999989</v>
      </c>
      <c r="AE17" s="128">
        <f t="shared" si="1"/>
        <v>1.057630045326996E-2</v>
      </c>
    </row>
    <row r="18" spans="1:31" x14ac:dyDescent="0.25">
      <c r="A18" s="25" t="s">
        <v>57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24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87">
        <v>15309100</v>
      </c>
      <c r="AC18" s="10">
        <v>138.99</v>
      </c>
      <c r="AD18" s="2">
        <f t="shared" si="0"/>
        <v>0.81000000000000227</v>
      </c>
      <c r="AE18" s="128">
        <f t="shared" si="1"/>
        <v>-1.5086206896550713E-3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N19" s="2"/>
      <c r="W19" s="124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87">
        <v>17421700</v>
      </c>
      <c r="AC19" s="10">
        <v>139.19999999999999</v>
      </c>
      <c r="AD19" s="2">
        <f t="shared" si="0"/>
        <v>0.61000000000001364</v>
      </c>
      <c r="AE19" s="128">
        <f t="shared" si="1"/>
        <v>4.3122035360076971E-4</v>
      </c>
    </row>
    <row r="20" spans="1:31" x14ac:dyDescent="0.25">
      <c r="W20" s="124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87">
        <v>19612800</v>
      </c>
      <c r="AC20" s="10">
        <v>139.13999999999999</v>
      </c>
      <c r="AD20" s="2">
        <f t="shared" si="0"/>
        <v>0.72000000000002728</v>
      </c>
      <c r="AE20" s="128">
        <f t="shared" si="1"/>
        <v>3.316988751081551E-3</v>
      </c>
    </row>
    <row r="21" spans="1:31" x14ac:dyDescent="0.25">
      <c r="W21" s="124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87">
        <v>22155900</v>
      </c>
      <c r="AC21" s="10">
        <v>138.68</v>
      </c>
      <c r="AD21" s="2">
        <f t="shared" si="0"/>
        <v>1.7399999999999807</v>
      </c>
      <c r="AE21" s="128">
        <f t="shared" si="1"/>
        <v>-2.3021582733812052E-3</v>
      </c>
    </row>
    <row r="22" spans="1:31" x14ac:dyDescent="0.25">
      <c r="W22" s="124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87">
        <v>18707200</v>
      </c>
      <c r="AC22" s="10">
        <v>139</v>
      </c>
      <c r="AD22" s="2">
        <f t="shared" si="0"/>
        <v>0.98000000000001819</v>
      </c>
      <c r="AE22" s="128">
        <f t="shared" si="1"/>
        <v>-3.7270642201835402E-3</v>
      </c>
    </row>
    <row r="23" spans="1:31" x14ac:dyDescent="0.25">
      <c r="W23" s="124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87">
        <v>17446300</v>
      </c>
      <c r="AC23" s="10">
        <v>139.52000000000001</v>
      </c>
      <c r="AD23" s="2">
        <f t="shared" si="0"/>
        <v>1.1899999999999977</v>
      </c>
      <c r="AE23" s="128">
        <f t="shared" si="1"/>
        <v>1.2918042198939439E-3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4" t="s">
        <v>43</v>
      </c>
      <c r="G24" s="165" t="s">
        <v>110</v>
      </c>
      <c r="H24" s="154" t="s">
        <v>61</v>
      </c>
      <c r="I24" s="154" t="s">
        <v>111</v>
      </c>
      <c r="W24" s="124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87">
        <v>21750000</v>
      </c>
      <c r="AC24" s="10">
        <v>139.34</v>
      </c>
      <c r="AD24" s="2">
        <f t="shared" si="0"/>
        <v>1.1700000000000159</v>
      </c>
      <c r="AE24" s="128">
        <f t="shared" si="1"/>
        <v>-3.1478036915152385E-3</v>
      </c>
    </row>
    <row r="25" spans="1:31" x14ac:dyDescent="0.25">
      <c r="B25" s="152">
        <v>42502</v>
      </c>
      <c r="C25" s="10">
        <v>25</v>
      </c>
      <c r="D25" s="33">
        <v>90.451999999999998</v>
      </c>
      <c r="E25" s="33">
        <v>90.34</v>
      </c>
      <c r="F25" s="33">
        <f t="shared" ref="F25:F34" si="2">C25*(E25-D25)</f>
        <v>-2.7999999999998693</v>
      </c>
      <c r="G25" s="33">
        <f t="shared" ref="G25:G34" si="3">D25*C25</f>
        <v>2261.3000000000002</v>
      </c>
      <c r="H25" s="167">
        <f t="shared" ref="H25:H34" si="4">(E25-D25)/D25</f>
        <v>-1.238225799318918E-3</v>
      </c>
      <c r="I25" s="167"/>
      <c r="W25" s="124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87">
        <v>21108100</v>
      </c>
      <c r="AC25" s="10">
        <v>139.78</v>
      </c>
      <c r="AD25" s="2">
        <f t="shared" si="0"/>
        <v>1.2400000000000091</v>
      </c>
      <c r="AE25" s="128">
        <f t="shared" si="1"/>
        <v>5.9009786989061563E-3</v>
      </c>
    </row>
    <row r="26" spans="1:31" x14ac:dyDescent="0.25">
      <c r="B26" s="152">
        <v>42506</v>
      </c>
      <c r="C26" s="173">
        <v>25</v>
      </c>
      <c r="D26" s="174">
        <v>90.451999999999998</v>
      </c>
      <c r="E26" s="33">
        <v>93.88</v>
      </c>
      <c r="F26" s="33">
        <f t="shared" si="2"/>
        <v>85.699999999999932</v>
      </c>
      <c r="G26" s="33">
        <f t="shared" si="3"/>
        <v>2261.3000000000002</v>
      </c>
      <c r="H26" s="167">
        <f t="shared" si="4"/>
        <v>3.7898553929155768E-2</v>
      </c>
      <c r="I26" s="167"/>
      <c r="W26" s="124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87">
        <v>26211000</v>
      </c>
      <c r="AC26" s="10">
        <v>138.96</v>
      </c>
      <c r="AD26" s="2">
        <f t="shared" si="0"/>
        <v>1.5200000000000102</v>
      </c>
      <c r="AE26" s="128">
        <f t="shared" si="1"/>
        <v>-5.9374776450388245E-3</v>
      </c>
    </row>
    <row r="27" spans="1:31" x14ac:dyDescent="0.25">
      <c r="B27" s="152">
        <v>42515</v>
      </c>
      <c r="C27" s="10">
        <v>25</v>
      </c>
      <c r="D27" s="33">
        <v>90.451999999999998</v>
      </c>
      <c r="E27" s="33">
        <v>99.62</v>
      </c>
      <c r="F27" s="33">
        <f t="shared" si="2"/>
        <v>229.20000000000016</v>
      </c>
      <c r="G27" s="33">
        <f t="shared" si="3"/>
        <v>2261.3000000000002</v>
      </c>
      <c r="H27" s="167">
        <f t="shared" si="4"/>
        <v>0.10135762614425338</v>
      </c>
      <c r="I27" s="168" t="s">
        <v>160</v>
      </c>
      <c r="W27" s="124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87">
        <v>36414600</v>
      </c>
      <c r="AC27" s="10">
        <v>139.79</v>
      </c>
      <c r="AD27" s="2">
        <f t="shared" si="0"/>
        <v>2.5500000000000114</v>
      </c>
      <c r="AE27" s="128">
        <f t="shared" si="1"/>
        <v>2.0439448134900173E-2</v>
      </c>
    </row>
    <row r="28" spans="1:31" x14ac:dyDescent="0.25">
      <c r="B28" s="152">
        <v>42524</v>
      </c>
      <c r="C28" s="10">
        <v>25</v>
      </c>
      <c r="D28" s="33">
        <v>90.451999999999998</v>
      </c>
      <c r="E28" s="33">
        <v>97.84</v>
      </c>
      <c r="F28" s="33">
        <f t="shared" si="2"/>
        <v>184.70000000000013</v>
      </c>
      <c r="G28" s="33">
        <f t="shared" si="3"/>
        <v>2261.3000000000002</v>
      </c>
      <c r="H28" s="167">
        <f t="shared" si="4"/>
        <v>8.1678680405076781E-2</v>
      </c>
      <c r="I28" s="33"/>
      <c r="W28" s="124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87">
        <v>23482900</v>
      </c>
      <c r="AC28" s="10">
        <v>136.99</v>
      </c>
      <c r="AD28" s="2">
        <f t="shared" si="0"/>
        <v>0.74000000000000909</v>
      </c>
      <c r="AE28" s="128">
        <f t="shared" si="1"/>
        <v>4.3818009201790353E-4</v>
      </c>
    </row>
    <row r="29" spans="1:31" x14ac:dyDescent="0.25">
      <c r="B29" s="152">
        <v>42539</v>
      </c>
      <c r="C29" s="10">
        <v>25</v>
      </c>
      <c r="D29" s="33">
        <v>90.45</v>
      </c>
      <c r="E29" s="33">
        <v>95.33</v>
      </c>
      <c r="F29" s="33">
        <f t="shared" si="2"/>
        <v>121.99999999999989</v>
      </c>
      <c r="G29" s="33">
        <f t="shared" si="3"/>
        <v>2261.25</v>
      </c>
      <c r="H29" s="167">
        <f t="shared" si="4"/>
        <v>5.3952459922609122E-2</v>
      </c>
      <c r="I29" s="33"/>
      <c r="W29" s="124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87">
        <v>20257400</v>
      </c>
      <c r="AC29" s="10">
        <v>136.93</v>
      </c>
      <c r="AD29" s="2">
        <f t="shared" si="0"/>
        <v>1.1599999999999966</v>
      </c>
      <c r="AE29" s="128">
        <f t="shared" si="1"/>
        <v>1.9757061320064828E-3</v>
      </c>
    </row>
    <row r="30" spans="1:31" x14ac:dyDescent="0.25">
      <c r="B30" s="152">
        <v>42544</v>
      </c>
      <c r="C30" s="10">
        <v>25</v>
      </c>
      <c r="D30" s="33">
        <v>90.451999999999998</v>
      </c>
      <c r="E30" s="33">
        <v>96.1</v>
      </c>
      <c r="F30" s="33">
        <f t="shared" si="2"/>
        <v>141.1999999999999</v>
      </c>
      <c r="G30" s="33">
        <f t="shared" si="3"/>
        <v>2261.3000000000002</v>
      </c>
      <c r="H30" s="167">
        <f t="shared" si="4"/>
        <v>6.2441958165656883E-2</v>
      </c>
      <c r="I30" s="33"/>
      <c r="W30" s="124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87">
        <v>21776600</v>
      </c>
      <c r="AC30" s="10">
        <v>136.66</v>
      </c>
      <c r="AD30" s="2">
        <f t="shared" si="0"/>
        <v>1.3799999999999955</v>
      </c>
      <c r="AE30" s="128">
        <f t="shared" si="1"/>
        <v>9.5217168387895512E-4</v>
      </c>
    </row>
    <row r="31" spans="1:31" x14ac:dyDescent="0.25">
      <c r="B31" s="152">
        <v>42545</v>
      </c>
      <c r="C31" s="10">
        <v>50</v>
      </c>
      <c r="D31" s="33">
        <v>91.725999999999999</v>
      </c>
      <c r="E31" s="33">
        <v>93.4</v>
      </c>
      <c r="F31" s="33">
        <f t="shared" si="2"/>
        <v>83.70000000000033</v>
      </c>
      <c r="G31" s="33">
        <f t="shared" si="3"/>
        <v>4586.3</v>
      </c>
      <c r="H31" s="167">
        <f t="shared" si="4"/>
        <v>1.825000545101723E-2</v>
      </c>
      <c r="I31" s="33"/>
      <c r="W31" s="124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87">
        <v>20788200</v>
      </c>
      <c r="AC31" s="10">
        <v>136.53</v>
      </c>
      <c r="AD31" s="2">
        <f t="shared" si="0"/>
        <v>1.1799999999999784</v>
      </c>
      <c r="AE31" s="128">
        <f t="shared" si="1"/>
        <v>-4.2301801473270118E-3</v>
      </c>
    </row>
    <row r="32" spans="1:31" x14ac:dyDescent="0.25">
      <c r="B32" s="152">
        <v>42548</v>
      </c>
      <c r="C32" s="10">
        <v>50</v>
      </c>
      <c r="D32" s="33">
        <v>91.725999999999999</v>
      </c>
      <c r="E32" s="33">
        <v>92.04</v>
      </c>
      <c r="F32" s="33">
        <f t="shared" si="2"/>
        <v>15.700000000000358</v>
      </c>
      <c r="G32" s="33">
        <f t="shared" si="3"/>
        <v>4586.3</v>
      </c>
      <c r="H32" s="167">
        <f t="shared" si="4"/>
        <v>3.4232387763557461E-3</v>
      </c>
      <c r="I32" s="33"/>
      <c r="W32" s="124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87">
        <v>20836900</v>
      </c>
      <c r="AC32" s="10">
        <v>137.11000000000001</v>
      </c>
      <c r="AD32" s="2">
        <f t="shared" si="0"/>
        <v>1.0099999999999909</v>
      </c>
      <c r="AE32" s="128">
        <f t="shared" si="1"/>
        <v>2.9992684711048767E-3</v>
      </c>
    </row>
    <row r="33" spans="2:31" x14ac:dyDescent="0.25">
      <c r="B33" s="152">
        <v>42549</v>
      </c>
      <c r="C33" s="7">
        <v>50</v>
      </c>
      <c r="D33" s="37">
        <v>91.73</v>
      </c>
      <c r="E33" s="33">
        <v>93.59</v>
      </c>
      <c r="F33" s="33">
        <f t="shared" si="2"/>
        <v>92.999999999999972</v>
      </c>
      <c r="G33" s="33">
        <f t="shared" si="3"/>
        <v>4586.5</v>
      </c>
      <c r="H33" s="167">
        <f t="shared" si="4"/>
        <v>2.0276899596642313E-2</v>
      </c>
      <c r="I33" s="33"/>
      <c r="W33" s="124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87">
        <v>24507200</v>
      </c>
      <c r="AC33" s="10">
        <v>136.69999999999999</v>
      </c>
      <c r="AD33" s="2">
        <f t="shared" si="0"/>
        <v>0.77000000000001023</v>
      </c>
      <c r="AE33" s="128">
        <f t="shared" si="1"/>
        <v>7.220748600058835E-3</v>
      </c>
    </row>
    <row r="34" spans="2:31" x14ac:dyDescent="0.25">
      <c r="B34" s="152">
        <v>42552</v>
      </c>
      <c r="C34" s="173">
        <v>25</v>
      </c>
      <c r="D34" s="174">
        <v>87.174000000000007</v>
      </c>
      <c r="E34" s="33">
        <v>95.89</v>
      </c>
      <c r="F34" s="33">
        <f t="shared" si="2"/>
        <v>217.89999999999986</v>
      </c>
      <c r="G34" s="33">
        <f t="shared" si="3"/>
        <v>2179.3500000000004</v>
      </c>
      <c r="H34" s="167">
        <f t="shared" si="4"/>
        <v>9.9983940165645643E-2</v>
      </c>
      <c r="I34" s="33"/>
      <c r="W34" s="124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87">
        <v>22198200</v>
      </c>
      <c r="AC34" s="10">
        <v>135.72</v>
      </c>
      <c r="AD34" s="2">
        <f t="shared" si="0"/>
        <v>0.73000000000001819</v>
      </c>
      <c r="AE34" s="128">
        <f t="shared" si="1"/>
        <v>2.7336534909494503E-3</v>
      </c>
    </row>
    <row r="35" spans="2:31" x14ac:dyDescent="0.25">
      <c r="B35" s="152">
        <v>42556</v>
      </c>
      <c r="C35" s="10">
        <v>25</v>
      </c>
      <c r="D35" s="33">
        <v>87.174000000000007</v>
      </c>
      <c r="E35" s="33">
        <v>95.04</v>
      </c>
      <c r="F35" s="33">
        <f t="shared" ref="F35:F41" si="5">C35*(E35-D35)</f>
        <v>196.64999999999998</v>
      </c>
      <c r="G35" s="33">
        <f t="shared" ref="G35:G41" si="6">D35*C35</f>
        <v>2179.3500000000004</v>
      </c>
      <c r="H35" s="167">
        <f t="shared" ref="H35:H41" si="7">(E35-D35)/D35</f>
        <v>9.0233326450547172E-2</v>
      </c>
      <c r="I35" s="33"/>
      <c r="W35" s="124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87">
        <v>22584600</v>
      </c>
      <c r="AC35" s="10">
        <v>135.35</v>
      </c>
      <c r="AD35" s="2">
        <f t="shared" si="0"/>
        <v>1.0600000000000023</v>
      </c>
      <c r="AE35" s="128">
        <f t="shared" si="1"/>
        <v>-1.1807246697660423E-3</v>
      </c>
    </row>
    <row r="36" spans="2:31" x14ac:dyDescent="0.25">
      <c r="B36" s="152">
        <v>42569</v>
      </c>
      <c r="C36" s="10">
        <v>25</v>
      </c>
      <c r="D36" s="33">
        <v>87.174000000000007</v>
      </c>
      <c r="E36" s="33">
        <v>99.83</v>
      </c>
      <c r="F36" s="33">
        <f t="shared" si="5"/>
        <v>316.39999999999981</v>
      </c>
      <c r="G36" s="33">
        <f t="shared" si="6"/>
        <v>2179.3500000000004</v>
      </c>
      <c r="H36" s="167">
        <f t="shared" si="7"/>
        <v>0.14518090256269062</v>
      </c>
      <c r="I36" s="172">
        <v>85</v>
      </c>
      <c r="W36" s="124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87">
        <v>35623100</v>
      </c>
      <c r="AC36" s="10">
        <v>135.51</v>
      </c>
      <c r="AD36" s="2">
        <f t="shared" si="0"/>
        <v>1.6500000000000057</v>
      </c>
      <c r="AE36" s="128">
        <f t="shared" si="1"/>
        <v>3.6290919863721793E-3</v>
      </c>
    </row>
    <row r="37" spans="2:31" x14ac:dyDescent="0.25">
      <c r="B37" s="152">
        <v>42570</v>
      </c>
      <c r="C37" s="10">
        <v>25</v>
      </c>
      <c r="D37" s="33">
        <v>87.174000000000007</v>
      </c>
      <c r="E37" s="33">
        <v>99.87</v>
      </c>
      <c r="F37" s="33">
        <f t="shared" si="5"/>
        <v>317.39999999999998</v>
      </c>
      <c r="G37" s="33">
        <f t="shared" si="6"/>
        <v>2179.3500000000004</v>
      </c>
      <c r="H37" s="167">
        <f t="shared" si="7"/>
        <v>0.14563975497281295</v>
      </c>
      <c r="I37" s="33"/>
      <c r="W37" s="124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87">
        <v>33226200</v>
      </c>
      <c r="AC37" s="10">
        <v>135.02000000000001</v>
      </c>
      <c r="AD37" s="2">
        <f t="shared" si="0"/>
        <v>1.8400000000000034</v>
      </c>
      <c r="AE37" s="128">
        <f t="shared" si="1"/>
        <v>1.2979218245930069E-2</v>
      </c>
    </row>
    <row r="38" spans="2:31" x14ac:dyDescent="0.25">
      <c r="B38" s="152">
        <v>42571</v>
      </c>
      <c r="C38" s="10">
        <v>25</v>
      </c>
      <c r="D38" s="33">
        <v>87.174000000000007</v>
      </c>
      <c r="E38" s="33">
        <v>99.96</v>
      </c>
      <c r="F38" s="33">
        <f t="shared" si="5"/>
        <v>319.64999999999969</v>
      </c>
      <c r="G38" s="33">
        <f t="shared" si="6"/>
        <v>2179.3500000000004</v>
      </c>
      <c r="H38" s="167">
        <f t="shared" si="7"/>
        <v>0.14667217289558798</v>
      </c>
      <c r="I38" s="33"/>
      <c r="W38" s="124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87">
        <v>23035400</v>
      </c>
      <c r="AC38" s="10">
        <v>133.29</v>
      </c>
      <c r="AD38" s="2">
        <f t="shared" si="0"/>
        <v>1.0699999999999932</v>
      </c>
      <c r="AE38" s="128">
        <f t="shared" si="1"/>
        <v>8.8555858310626068E-3</v>
      </c>
    </row>
    <row r="39" spans="2:31" ht="20.25" thickBot="1" x14ac:dyDescent="0.35">
      <c r="B39" s="152">
        <v>42575</v>
      </c>
      <c r="C39" s="10">
        <v>25</v>
      </c>
      <c r="D39" s="33">
        <v>87.174000000000007</v>
      </c>
      <c r="E39" s="33">
        <v>98.66</v>
      </c>
      <c r="F39" s="33">
        <f t="shared" si="5"/>
        <v>287.14999999999975</v>
      </c>
      <c r="G39" s="33">
        <f t="shared" si="6"/>
        <v>2179.3500000000004</v>
      </c>
      <c r="H39" s="167">
        <f t="shared" si="7"/>
        <v>0.13175946956661377</v>
      </c>
      <c r="I39" s="33"/>
      <c r="T39" s="104" t="s">
        <v>84</v>
      </c>
      <c r="U39" s="9"/>
      <c r="W39" s="124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87">
        <v>20065500</v>
      </c>
      <c r="AC39" s="10">
        <v>132.12</v>
      </c>
      <c r="AD39" s="2">
        <f t="shared" si="0"/>
        <v>0.88999999999998636</v>
      </c>
      <c r="AE39" s="128">
        <f t="shared" si="1"/>
        <v>-2.2655188038059881E-3</v>
      </c>
    </row>
    <row r="40" spans="2:31" ht="15.75" thickTop="1" x14ac:dyDescent="0.25">
      <c r="B40" s="152">
        <v>42576</v>
      </c>
      <c r="C40" s="10">
        <v>25</v>
      </c>
      <c r="D40" s="33">
        <v>87.174000000000007</v>
      </c>
      <c r="E40" s="33">
        <v>97.34</v>
      </c>
      <c r="F40" s="33">
        <f t="shared" si="5"/>
        <v>254.14999999999992</v>
      </c>
      <c r="G40" s="33">
        <f t="shared" si="6"/>
        <v>2179.3500000000004</v>
      </c>
      <c r="H40" s="167">
        <f t="shared" si="7"/>
        <v>0.11661734003257848</v>
      </c>
      <c r="I40" s="33"/>
      <c r="T40" s="129" t="s">
        <v>69</v>
      </c>
      <c r="U40" s="223">
        <v>144.77000000000001</v>
      </c>
      <c r="W40" s="124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87">
        <v>28349900</v>
      </c>
      <c r="AC40" s="10">
        <v>132.41999999999999</v>
      </c>
      <c r="AD40" s="2">
        <f t="shared" si="0"/>
        <v>1.3299999999999841</v>
      </c>
      <c r="AE40" s="128" t="e">
        <f t="shared" si="1"/>
        <v>#DIV/0!</v>
      </c>
    </row>
    <row r="41" spans="2:31" x14ac:dyDescent="0.25">
      <c r="B41" s="152">
        <v>42577</v>
      </c>
      <c r="C41" s="10">
        <v>10</v>
      </c>
      <c r="D41" s="33">
        <v>67.069999999999993</v>
      </c>
      <c r="E41" s="33">
        <v>96.67</v>
      </c>
      <c r="F41" s="33">
        <f t="shared" si="5"/>
        <v>296.00000000000011</v>
      </c>
      <c r="G41" s="33">
        <f t="shared" si="6"/>
        <v>670.69999999999993</v>
      </c>
      <c r="H41" s="167">
        <f t="shared" si="7"/>
        <v>0.44132995377963341</v>
      </c>
      <c r="I41" s="33" t="s">
        <v>189</v>
      </c>
      <c r="T41" s="100" t="s">
        <v>70</v>
      </c>
      <c r="U41" s="224">
        <v>144.63999999999999</v>
      </c>
      <c r="W41" s="124">
        <v>42775</v>
      </c>
      <c r="X41" s="10" t="s">
        <v>152</v>
      </c>
      <c r="Y41" s="10"/>
      <c r="Z41" s="10"/>
      <c r="AA41" s="10"/>
      <c r="AB41" s="87"/>
      <c r="AC41" s="10"/>
      <c r="AD41" s="2">
        <f t="shared" si="0"/>
        <v>0</v>
      </c>
      <c r="AE41" s="128">
        <f t="shared" si="1"/>
        <v>-1</v>
      </c>
    </row>
    <row r="42" spans="2:31" ht="20.25" thickBot="1" x14ac:dyDescent="0.35">
      <c r="B42" s="152">
        <v>42577</v>
      </c>
      <c r="C42" s="10">
        <v>0</v>
      </c>
      <c r="D42" s="33"/>
      <c r="E42" s="33"/>
      <c r="F42" s="33">
        <v>363.1</v>
      </c>
      <c r="G42" s="33"/>
      <c r="H42" s="167"/>
      <c r="I42" s="33"/>
      <c r="O42" s="557" t="s">
        <v>54</v>
      </c>
      <c r="P42" s="557"/>
      <c r="T42" s="100" t="s">
        <v>71</v>
      </c>
      <c r="U42" s="224" t="s">
        <v>493</v>
      </c>
      <c r="W42" s="124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87">
        <v>23004100</v>
      </c>
      <c r="AC42" s="10">
        <v>131.47</v>
      </c>
      <c r="AD42" s="2">
        <f t="shared" si="0"/>
        <v>1</v>
      </c>
      <c r="AE42" s="128">
        <f t="shared" si="1"/>
        <v>3.894318875992564E-3</v>
      </c>
    </row>
    <row r="43" spans="2:31" ht="15.75" thickTop="1" x14ac:dyDescent="0.25">
      <c r="B43" s="152"/>
      <c r="C43" s="10"/>
      <c r="D43" s="33"/>
      <c r="E43" s="33"/>
      <c r="F43" s="33"/>
      <c r="G43" s="33"/>
      <c r="H43" s="167"/>
      <c r="I43" s="33"/>
      <c r="O43" s="75">
        <v>1.1000000000000001</v>
      </c>
      <c r="P43" s="75">
        <f>O43*$Q$4</f>
        <v>0</v>
      </c>
      <c r="Q43" s="2"/>
      <c r="T43" s="100" t="s">
        <v>72</v>
      </c>
      <c r="U43" s="224" t="s">
        <v>494</v>
      </c>
      <c r="W43" s="124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87">
        <v>38183800</v>
      </c>
      <c r="AC43" s="10">
        <v>130.96</v>
      </c>
      <c r="AD43" s="2">
        <f t="shared" si="0"/>
        <v>1.6400000000000148</v>
      </c>
      <c r="AE43" s="128">
        <f t="shared" si="1"/>
        <v>9.481230247437189E-3</v>
      </c>
    </row>
    <row r="44" spans="2:31" x14ac:dyDescent="0.25">
      <c r="B44" s="152"/>
      <c r="C44" s="10"/>
      <c r="D44" s="33"/>
      <c r="E44" s="33"/>
      <c r="F44" s="33"/>
      <c r="G44" s="33"/>
      <c r="H44" s="167"/>
      <c r="I44" s="33"/>
      <c r="O44" s="75">
        <v>1.0900000000000001</v>
      </c>
      <c r="P44" s="75">
        <f t="shared" ref="P44:P63" si="8">O44*$Q$4</f>
        <v>0</v>
      </c>
      <c r="Q44" s="2"/>
      <c r="T44" s="100" t="s">
        <v>73</v>
      </c>
      <c r="U44" s="224">
        <v>147</v>
      </c>
      <c r="W44" s="124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87">
        <v>26845900</v>
      </c>
      <c r="AC44" s="10">
        <v>129.72999999999999</v>
      </c>
      <c r="AD44" s="2">
        <f t="shared" si="0"/>
        <v>1.5999999999999943</v>
      </c>
      <c r="AE44" s="128">
        <f t="shared" si="1"/>
        <v>9.414877061935778E-3</v>
      </c>
    </row>
    <row r="45" spans="2:31" x14ac:dyDescent="0.25">
      <c r="B45" s="152"/>
      <c r="C45" s="10"/>
      <c r="D45" s="33"/>
      <c r="E45" s="33"/>
      <c r="F45" s="33"/>
      <c r="G45" s="33"/>
      <c r="H45" s="167"/>
      <c r="I45" s="33"/>
      <c r="O45" s="75">
        <v>1.08</v>
      </c>
      <c r="P45" s="75">
        <f t="shared" si="8"/>
        <v>0</v>
      </c>
      <c r="Q45" s="2"/>
      <c r="T45" s="100" t="s">
        <v>74</v>
      </c>
      <c r="U45" s="224">
        <v>1.44598</v>
      </c>
      <c r="W45" s="124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87">
        <v>24507300</v>
      </c>
      <c r="AC45" s="10">
        <v>128.52000000000001</v>
      </c>
      <c r="AD45" s="2">
        <f t="shared" si="0"/>
        <v>1.0300000000000011</v>
      </c>
      <c r="AE45" s="128">
        <f t="shared" si="1"/>
        <v>4.2194092827003704E-3</v>
      </c>
    </row>
    <row r="46" spans="2:31" x14ac:dyDescent="0.25">
      <c r="B46" s="152"/>
      <c r="C46" s="10"/>
      <c r="D46" s="33"/>
      <c r="E46" s="33"/>
      <c r="F46" s="33"/>
      <c r="G46" s="33"/>
      <c r="H46" s="167"/>
      <c r="I46" s="33"/>
      <c r="O46" s="75">
        <v>1.07</v>
      </c>
      <c r="P46" s="75">
        <f t="shared" si="8"/>
        <v>0</v>
      </c>
      <c r="Q46" s="2"/>
      <c r="T46" s="100" t="s">
        <v>93</v>
      </c>
      <c r="U46" s="224" t="s">
        <v>308</v>
      </c>
      <c r="W46" s="124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87">
        <v>33710400</v>
      </c>
      <c r="AC46" s="10">
        <v>127.98</v>
      </c>
      <c r="AD46" s="2">
        <f t="shared" si="0"/>
        <v>1.6099999999999852</v>
      </c>
      <c r="AE46" s="128">
        <f t="shared" si="1"/>
        <v>-1.6381933068101429E-3</v>
      </c>
    </row>
    <row r="47" spans="2:31" x14ac:dyDescent="0.25">
      <c r="B47" s="152"/>
      <c r="C47" s="10"/>
      <c r="D47" s="33"/>
      <c r="E47" s="33"/>
      <c r="F47" s="33"/>
      <c r="G47" s="33"/>
      <c r="H47" s="167"/>
      <c r="I47" s="33"/>
      <c r="O47" s="75">
        <v>1.06</v>
      </c>
      <c r="P47" s="75">
        <f t="shared" si="8"/>
        <v>0</v>
      </c>
      <c r="Q47" s="2"/>
      <c r="T47" s="100"/>
      <c r="U47" s="224"/>
      <c r="W47" s="124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87">
        <v>111985000</v>
      </c>
      <c r="AC47" s="10">
        <v>128.19</v>
      </c>
      <c r="AD47" s="2">
        <f t="shared" si="0"/>
        <v>3.480000000000004</v>
      </c>
      <c r="AE47" s="128">
        <f t="shared" si="1"/>
        <v>6.0912025159314709E-2</v>
      </c>
    </row>
    <row r="48" spans="2:31" x14ac:dyDescent="0.25">
      <c r="O48" s="75">
        <v>1.05</v>
      </c>
      <c r="P48" s="75">
        <f t="shared" si="8"/>
        <v>0</v>
      </c>
      <c r="Q48" s="2"/>
      <c r="T48" s="100" t="s">
        <v>76</v>
      </c>
      <c r="U48" s="224" t="s">
        <v>495</v>
      </c>
      <c r="W48" s="124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87">
        <v>49201000</v>
      </c>
      <c r="AC48" s="10">
        <v>120.83</v>
      </c>
      <c r="AD48" s="2">
        <f t="shared" si="0"/>
        <v>0.76999999999999602</v>
      </c>
      <c r="AE48" s="128">
        <f t="shared" si="1"/>
        <v>-2.2295623451692448E-3</v>
      </c>
    </row>
    <row r="49" spans="1:31" x14ac:dyDescent="0.25">
      <c r="O49" s="75">
        <v>1.04</v>
      </c>
      <c r="P49" s="75">
        <f t="shared" si="8"/>
        <v>0</v>
      </c>
      <c r="Q49" s="2"/>
      <c r="T49" s="100" t="s">
        <v>77</v>
      </c>
      <c r="U49" s="224" t="s">
        <v>496</v>
      </c>
      <c r="W49" s="124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87">
        <v>30377500</v>
      </c>
      <c r="AC49" s="10">
        <v>121.1</v>
      </c>
      <c r="AD49" s="2">
        <f t="shared" si="0"/>
        <v>0.96999999999999886</v>
      </c>
      <c r="AE49" s="128">
        <f t="shared" si="1"/>
        <v>-2.6354801515401372E-3</v>
      </c>
    </row>
    <row r="50" spans="1:31" x14ac:dyDescent="0.25">
      <c r="O50" s="75">
        <v>1.03</v>
      </c>
      <c r="P50" s="75">
        <f t="shared" si="8"/>
        <v>0</v>
      </c>
      <c r="Q50" s="2"/>
      <c r="T50" s="100" t="s">
        <v>78</v>
      </c>
      <c r="U50" s="225">
        <v>27717854</v>
      </c>
      <c r="W50" s="124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87">
        <v>20562900</v>
      </c>
      <c r="AC50" s="10">
        <v>121.42</v>
      </c>
      <c r="AD50" s="2">
        <f t="shared" si="0"/>
        <v>0.75</v>
      </c>
      <c r="AE50" s="128">
        <f t="shared" si="1"/>
        <v>8.2365538258910576E-5</v>
      </c>
    </row>
    <row r="51" spans="1:31" x14ac:dyDescent="0.25">
      <c r="O51" s="75">
        <v>1.02</v>
      </c>
      <c r="P51" s="75">
        <f t="shared" si="8"/>
        <v>0</v>
      </c>
      <c r="Q51" s="2"/>
      <c r="T51" s="100" t="s">
        <v>81</v>
      </c>
      <c r="U51" s="225">
        <v>27338400</v>
      </c>
      <c r="W51" s="124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87">
        <v>26337600</v>
      </c>
      <c r="AC51" s="10">
        <v>121.41</v>
      </c>
      <c r="AD51" s="2">
        <f t="shared" si="0"/>
        <v>0.84000000000000341</v>
      </c>
      <c r="AE51" s="128">
        <f t="shared" si="1"/>
        <v>4.9443757725597948E-4</v>
      </c>
    </row>
    <row r="52" spans="1:31" x14ac:dyDescent="0.25">
      <c r="O52" s="75">
        <v>1.01</v>
      </c>
      <c r="P52" s="75">
        <f t="shared" si="8"/>
        <v>0</v>
      </c>
      <c r="Q52" s="2"/>
      <c r="T52" s="100" t="s">
        <v>79</v>
      </c>
      <c r="U52" s="224" t="s">
        <v>497</v>
      </c>
      <c r="W52" s="124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87">
        <v>32377600</v>
      </c>
      <c r="AC52" s="10">
        <v>121.35</v>
      </c>
      <c r="AD52" s="2">
        <f t="shared" si="0"/>
        <v>1.8199999999999932</v>
      </c>
      <c r="AE52" s="128">
        <f t="shared" si="1"/>
        <v>1.5906236919212891E-2</v>
      </c>
    </row>
    <row r="53" spans="1:31" x14ac:dyDescent="0.25">
      <c r="O53" s="75">
        <v>1</v>
      </c>
      <c r="P53" s="75">
        <f t="shared" si="8"/>
        <v>0</v>
      </c>
      <c r="Q53" s="2"/>
      <c r="T53" s="100" t="s">
        <v>82</v>
      </c>
      <c r="U53" s="224">
        <v>17.29</v>
      </c>
      <c r="W53" s="124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87">
        <v>23211000</v>
      </c>
      <c r="AC53" s="10">
        <v>119.45</v>
      </c>
      <c r="AD53" s="2">
        <f t="shared" si="0"/>
        <v>0.59999999999999432</v>
      </c>
      <c r="AE53" s="128">
        <f t="shared" si="1"/>
        <v>-9.2004014720636906E-4</v>
      </c>
    </row>
    <row r="54" spans="1:31" x14ac:dyDescent="0.25">
      <c r="O54" s="75">
        <v>0.99</v>
      </c>
      <c r="P54" s="75">
        <f t="shared" si="8"/>
        <v>0</v>
      </c>
      <c r="Q54" s="2"/>
      <c r="T54" s="100" t="s">
        <v>83</v>
      </c>
      <c r="U54" s="224">
        <v>8.33</v>
      </c>
      <c r="W54" s="124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87">
        <v>22050200</v>
      </c>
      <c r="AC54" s="10">
        <v>119.56</v>
      </c>
      <c r="AD54" s="2">
        <f t="shared" si="0"/>
        <v>1.0400000000000063</v>
      </c>
      <c r="AE54" s="128">
        <f t="shared" si="1"/>
        <v>6.6956812855711867E-4</v>
      </c>
    </row>
    <row r="55" spans="1:31" x14ac:dyDescent="0.25">
      <c r="L55" t="s">
        <v>43</v>
      </c>
      <c r="M55" s="2">
        <f>M73+K73-F73</f>
        <v>363.09999999999945</v>
      </c>
      <c r="O55" s="75">
        <v>0.98</v>
      </c>
      <c r="P55" s="75">
        <f t="shared" si="8"/>
        <v>0</v>
      </c>
      <c r="Q55" s="2"/>
      <c r="T55" s="100" t="s">
        <v>80</v>
      </c>
      <c r="U55" s="224" t="s">
        <v>449</v>
      </c>
      <c r="W55" s="124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87">
        <v>32597900</v>
      </c>
      <c r="AC55" s="10">
        <v>119.48</v>
      </c>
      <c r="AD55" s="2">
        <f t="shared" si="0"/>
        <v>0.71999999999999886</v>
      </c>
      <c r="AE55" s="128">
        <f t="shared" si="1"/>
        <v>1.8447090390742993E-3</v>
      </c>
    </row>
    <row r="56" spans="1:31" x14ac:dyDescent="0.25">
      <c r="A56" s="186" t="s">
        <v>1</v>
      </c>
      <c r="B56" s="186" t="s">
        <v>2</v>
      </c>
      <c r="C56" s="186" t="s">
        <v>4</v>
      </c>
      <c r="D56" s="187" t="s">
        <v>5</v>
      </c>
      <c r="E56" s="187" t="s">
        <v>67</v>
      </c>
      <c r="F56" s="187" t="s">
        <v>38</v>
      </c>
      <c r="G56" s="186" t="s">
        <v>3</v>
      </c>
      <c r="H56" s="186" t="s">
        <v>6</v>
      </c>
      <c r="I56" s="186" t="s">
        <v>7</v>
      </c>
      <c r="J56" s="186" t="s">
        <v>68</v>
      </c>
      <c r="K56" s="187" t="s">
        <v>39</v>
      </c>
      <c r="L56" s="186" t="s">
        <v>53</v>
      </c>
      <c r="M56" s="186" t="s">
        <v>22</v>
      </c>
      <c r="O56" s="75">
        <v>0.97</v>
      </c>
      <c r="P56" s="75">
        <f t="shared" si="8"/>
        <v>0</v>
      </c>
      <c r="W56" s="124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87">
        <v>25597300</v>
      </c>
      <c r="AC56" s="10">
        <v>119.26</v>
      </c>
      <c r="AD56" s="2">
        <f t="shared" si="0"/>
        <v>0.71999999999999886</v>
      </c>
      <c r="AE56" s="128">
        <f t="shared" si="1"/>
        <v>-1.7577634552606858E-3</v>
      </c>
    </row>
    <row r="57" spans="1:31" x14ac:dyDescent="0.25">
      <c r="A57" s="188" t="s">
        <v>150</v>
      </c>
      <c r="B57" s="189">
        <v>42502</v>
      </c>
      <c r="C57" s="184">
        <v>25</v>
      </c>
      <c r="D57" s="185">
        <v>90.65</v>
      </c>
      <c r="E57" s="185">
        <v>0</v>
      </c>
      <c r="F57" s="185">
        <f>C57*D57 + E57</f>
        <v>2266.25</v>
      </c>
      <c r="G57" s="189">
        <v>42502</v>
      </c>
      <c r="H57" s="190">
        <v>25</v>
      </c>
      <c r="I57" s="185">
        <v>90.64</v>
      </c>
      <c r="J57" s="185">
        <v>0.05</v>
      </c>
      <c r="K57" s="185">
        <f>H57*I57-J57</f>
        <v>2265.9499999999998</v>
      </c>
      <c r="L57" s="189">
        <v>42588</v>
      </c>
      <c r="M57" s="184"/>
      <c r="O57" s="75">
        <v>0.96</v>
      </c>
      <c r="P57" s="75">
        <f t="shared" si="8"/>
        <v>0</v>
      </c>
      <c r="W57" s="124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87">
        <v>23713000</v>
      </c>
      <c r="AC57" s="10">
        <v>119.47</v>
      </c>
      <c r="AD57" s="2">
        <f t="shared" si="0"/>
        <v>0.79000000000000625</v>
      </c>
      <c r="AE57" s="128">
        <f t="shared" si="1"/>
        <v>-8.36960160697231E-5</v>
      </c>
    </row>
    <row r="58" spans="1:31" x14ac:dyDescent="0.25">
      <c r="A58" s="191" t="s">
        <v>48</v>
      </c>
      <c r="B58" s="304">
        <v>42502</v>
      </c>
      <c r="C58" s="184">
        <v>25</v>
      </c>
      <c r="D58" s="185">
        <v>90.44</v>
      </c>
      <c r="E58" s="185">
        <v>0</v>
      </c>
      <c r="F58" s="185">
        <f>C58*D58 + E58</f>
        <v>2261</v>
      </c>
      <c r="G58" s="189">
        <v>42552</v>
      </c>
      <c r="H58" s="190">
        <v>25</v>
      </c>
      <c r="I58" s="185">
        <v>96.28</v>
      </c>
      <c r="J58" s="185">
        <v>0.05</v>
      </c>
      <c r="K58" s="185">
        <f>H58*I58-J58</f>
        <v>2406.9499999999998</v>
      </c>
      <c r="L58" s="184"/>
      <c r="M58" s="184"/>
      <c r="O58" s="75">
        <v>0.95</v>
      </c>
      <c r="P58" s="75">
        <f t="shared" si="8"/>
        <v>0</v>
      </c>
      <c r="W58" s="124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87">
        <v>34439800</v>
      </c>
      <c r="AC58" s="10">
        <v>119.48</v>
      </c>
      <c r="AD58" s="2">
        <f t="shared" si="0"/>
        <v>2.019999999999996</v>
      </c>
      <c r="AE58" s="128">
        <f t="shared" si="1"/>
        <v>8.0148485615456622E-3</v>
      </c>
    </row>
    <row r="59" spans="1:31" x14ac:dyDescent="0.25">
      <c r="A59" s="184"/>
      <c r="B59" s="304">
        <v>42545</v>
      </c>
      <c r="C59" s="184">
        <v>25</v>
      </c>
      <c r="D59" s="185">
        <v>93</v>
      </c>
      <c r="E59" s="185">
        <v>0</v>
      </c>
      <c r="F59" s="185">
        <f>C59*D59 + E59</f>
        <v>2325</v>
      </c>
      <c r="G59" s="189">
        <v>42577</v>
      </c>
      <c r="H59" s="190">
        <v>15</v>
      </c>
      <c r="I59" s="185">
        <v>100.58</v>
      </c>
      <c r="J59" s="185">
        <v>0.03</v>
      </c>
      <c r="K59" s="185">
        <f>H59*I59-J59</f>
        <v>1508.67</v>
      </c>
      <c r="L59" s="184"/>
      <c r="M59" s="184"/>
      <c r="O59" s="75">
        <v>0.94</v>
      </c>
      <c r="P59" s="75">
        <f t="shared" si="8"/>
        <v>0</v>
      </c>
      <c r="W59" s="124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87">
        <v>26111900</v>
      </c>
      <c r="AC59" s="10">
        <v>118.53</v>
      </c>
      <c r="AD59" s="2">
        <f t="shared" si="0"/>
        <v>0.81000000000000227</v>
      </c>
      <c r="AE59" s="128">
        <f t="shared" si="1"/>
        <v>-1.7685699848407621E-3</v>
      </c>
    </row>
    <row r="60" spans="1:31" x14ac:dyDescent="0.25">
      <c r="A60" s="184"/>
      <c r="B60" s="189"/>
      <c r="C60" s="184"/>
      <c r="D60" s="185"/>
      <c r="E60" s="185"/>
      <c r="F60" s="185"/>
      <c r="G60" s="189">
        <v>42577</v>
      </c>
      <c r="H60" s="190">
        <v>10</v>
      </c>
      <c r="I60" s="185">
        <v>103.38</v>
      </c>
      <c r="J60" s="185">
        <v>0.02</v>
      </c>
      <c r="K60" s="185">
        <f>H60*I60-J60</f>
        <v>1033.78</v>
      </c>
      <c r="L60" s="184"/>
      <c r="M60" s="184"/>
      <c r="O60" s="75">
        <v>0.93</v>
      </c>
      <c r="P60" s="75">
        <f t="shared" si="8"/>
        <v>0</v>
      </c>
      <c r="W60" s="124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87">
        <v>27086200</v>
      </c>
      <c r="AC60" s="10">
        <v>118.74</v>
      </c>
      <c r="AD60" s="2">
        <f t="shared" si="0"/>
        <v>1.0900000000000034</v>
      </c>
      <c r="AE60" s="128">
        <f t="shared" si="1"/>
        <v>-4.1097039335737939E-3</v>
      </c>
    </row>
    <row r="61" spans="1:31" x14ac:dyDescent="0.25">
      <c r="A61" s="184"/>
      <c r="B61" s="305"/>
      <c r="C61" s="184"/>
      <c r="D61" s="185"/>
      <c r="E61" s="185"/>
      <c r="F61" s="185"/>
      <c r="G61" s="189"/>
      <c r="H61" s="190"/>
      <c r="I61" s="185"/>
      <c r="J61" s="185"/>
      <c r="K61" s="185"/>
      <c r="L61" s="184"/>
      <c r="M61" s="184"/>
      <c r="O61" s="75">
        <v>0.92</v>
      </c>
      <c r="P61" s="75">
        <f t="shared" si="8"/>
        <v>0</v>
      </c>
      <c r="W61" s="124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87">
        <v>27588600</v>
      </c>
      <c r="AC61" s="10">
        <v>119.23</v>
      </c>
      <c r="AD61" s="2">
        <f t="shared" si="0"/>
        <v>1.3300000000000125</v>
      </c>
      <c r="AE61" s="128">
        <f t="shared" si="1"/>
        <v>5.3119730185497982E-3</v>
      </c>
    </row>
    <row r="62" spans="1:31" x14ac:dyDescent="0.25">
      <c r="A62" s="184"/>
      <c r="B62" s="305"/>
      <c r="C62" s="184"/>
      <c r="D62" s="185"/>
      <c r="E62" s="185"/>
      <c r="F62" s="185"/>
      <c r="G62" s="189"/>
      <c r="H62" s="190"/>
      <c r="I62" s="185"/>
      <c r="J62" s="185"/>
      <c r="K62" s="185"/>
      <c r="L62" s="184"/>
      <c r="M62" s="184"/>
      <c r="O62" s="75">
        <v>0.91</v>
      </c>
      <c r="P62" s="75">
        <f t="shared" si="8"/>
        <v>0</v>
      </c>
      <c r="W62" s="124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87">
        <v>24462100</v>
      </c>
      <c r="AC62" s="10">
        <v>118.6</v>
      </c>
      <c r="AD62" s="2">
        <f t="shared" si="0"/>
        <v>1.0799999999999983</v>
      </c>
      <c r="AE62" s="128">
        <f t="shared" si="1"/>
        <v>1.0128291694799785E-3</v>
      </c>
    </row>
    <row r="63" spans="1:31" x14ac:dyDescent="0.25">
      <c r="A63" s="184"/>
      <c r="B63" s="189"/>
      <c r="C63" s="184"/>
      <c r="D63" s="185"/>
      <c r="E63" s="185"/>
      <c r="F63" s="185"/>
      <c r="G63" s="189"/>
      <c r="H63" s="190"/>
      <c r="I63" s="185"/>
      <c r="J63" s="185"/>
      <c r="K63" s="185"/>
      <c r="L63" s="184"/>
      <c r="M63" s="184"/>
      <c r="O63" s="75">
        <v>0.9</v>
      </c>
      <c r="P63" s="75">
        <f t="shared" si="8"/>
        <v>0</v>
      </c>
      <c r="W63" s="124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87">
        <v>33561900</v>
      </c>
      <c r="AC63" s="10">
        <v>118.48</v>
      </c>
      <c r="AD63" s="2">
        <f t="shared" si="0"/>
        <v>1.4900000000000091</v>
      </c>
      <c r="AE63" s="128">
        <f t="shared" si="1"/>
        <v>9.1993185689949186E-3</v>
      </c>
    </row>
    <row r="64" spans="1:31" x14ac:dyDescent="0.25">
      <c r="A64" s="184"/>
      <c r="B64" s="189"/>
      <c r="C64" s="184"/>
      <c r="D64" s="185"/>
      <c r="E64" s="185"/>
      <c r="F64" s="185"/>
      <c r="G64" s="189"/>
      <c r="H64" s="190"/>
      <c r="I64" s="185"/>
      <c r="J64" s="185"/>
      <c r="K64" s="185"/>
      <c r="L64" s="184"/>
      <c r="M64" s="184"/>
      <c r="W64" s="124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87">
        <v>31751900</v>
      </c>
      <c r="AC64" s="10">
        <v>117.4</v>
      </c>
      <c r="AD64" s="2">
        <f t="shared" si="0"/>
        <v>1.6899999999999977</v>
      </c>
      <c r="AE64" s="128">
        <f t="shared" si="1"/>
        <v>1.1110154164154729E-2</v>
      </c>
    </row>
    <row r="65" spans="1:31" x14ac:dyDescent="0.25">
      <c r="A65" s="184"/>
      <c r="B65" s="189"/>
      <c r="C65" s="184"/>
      <c r="D65" s="185"/>
      <c r="E65" s="185"/>
      <c r="F65" s="185"/>
      <c r="G65" s="189"/>
      <c r="H65" s="190"/>
      <c r="I65" s="184"/>
      <c r="J65" s="184"/>
      <c r="K65" s="185"/>
      <c r="L65" s="184"/>
      <c r="M65" s="184"/>
      <c r="W65" s="124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87">
        <v>22193600</v>
      </c>
      <c r="AC65" s="10">
        <v>116.11</v>
      </c>
      <c r="AD65" s="2">
        <f t="shared" si="0"/>
        <v>1.0499999999999972</v>
      </c>
      <c r="AE65" s="128">
        <f t="shared" si="1"/>
        <v>5.1073407202215648E-3</v>
      </c>
    </row>
    <row r="66" spans="1:31" x14ac:dyDescent="0.25">
      <c r="A66" s="184"/>
      <c r="B66" s="189"/>
      <c r="C66" s="184"/>
      <c r="D66" s="185"/>
      <c r="E66" s="185"/>
      <c r="F66" s="185"/>
      <c r="G66" s="189"/>
      <c r="H66" s="190"/>
      <c r="I66" s="184"/>
      <c r="J66" s="184"/>
      <c r="K66" s="185"/>
      <c r="L66" s="184"/>
      <c r="M66" s="184"/>
      <c r="W66" s="124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87">
        <v>21118100</v>
      </c>
      <c r="AC66" s="10">
        <v>115.52</v>
      </c>
      <c r="AD66" s="2">
        <f t="shared" si="0"/>
        <v>0.76000000000000512</v>
      </c>
      <c r="AE66" s="128">
        <f t="shared" si="1"/>
        <v>-1.1240812797234101E-3</v>
      </c>
    </row>
    <row r="67" spans="1:31" x14ac:dyDescent="0.25">
      <c r="A67" s="184"/>
      <c r="B67" s="189"/>
      <c r="C67" s="184"/>
      <c r="D67" s="185"/>
      <c r="E67" s="185"/>
      <c r="F67" s="185"/>
      <c r="G67" s="189"/>
      <c r="H67" s="190"/>
      <c r="I67" s="184"/>
      <c r="J67" s="184"/>
      <c r="K67" s="185"/>
      <c r="L67" s="184"/>
      <c r="M67" s="184"/>
      <c r="W67" s="124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87">
        <v>28781900</v>
      </c>
      <c r="AC67" s="10">
        <v>115.65</v>
      </c>
      <c r="AD67" s="2">
        <f>Y67-Z67</f>
        <v>1.5699999999999932</v>
      </c>
      <c r="AE67" s="128">
        <f>AC67/AC68-1</f>
        <v>2.8616024973986409E-3</v>
      </c>
    </row>
    <row r="68" spans="1:31" x14ac:dyDescent="0.25">
      <c r="A68" s="184"/>
      <c r="B68" s="189"/>
      <c r="C68" s="184"/>
      <c r="D68" s="185"/>
      <c r="E68" s="185"/>
      <c r="F68" s="185"/>
      <c r="G68" s="189"/>
      <c r="H68" s="190"/>
      <c r="I68" s="185"/>
      <c r="J68" s="184"/>
      <c r="K68" s="185"/>
      <c r="L68" s="184"/>
      <c r="M68" s="184"/>
      <c r="W68" s="124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87">
        <v>30586300</v>
      </c>
      <c r="AC68" s="10">
        <v>115.32</v>
      </c>
      <c r="AD68" s="2">
        <f>Y68-Z68</f>
        <v>1.769999999999996</v>
      </c>
      <c r="AE68" s="128" t="e">
        <f>AC68/AC69-1</f>
        <v>#DIV/0!</v>
      </c>
    </row>
    <row r="69" spans="1:31" x14ac:dyDescent="0.25">
      <c r="A69" s="184"/>
      <c r="B69" s="189"/>
      <c r="C69" s="184"/>
      <c r="D69" s="185"/>
      <c r="E69" s="185"/>
      <c r="F69" s="185"/>
      <c r="G69" s="189"/>
      <c r="H69" s="190"/>
      <c r="I69" s="184"/>
      <c r="J69" s="184"/>
      <c r="K69" s="185"/>
      <c r="L69" s="184"/>
      <c r="M69" s="184"/>
      <c r="W69" s="207" t="s">
        <v>92</v>
      </c>
      <c r="AB69" s="171"/>
    </row>
    <row r="70" spans="1:31" x14ac:dyDescent="0.25">
      <c r="A70" s="184"/>
      <c r="B70" s="184"/>
      <c r="C70" s="184"/>
      <c r="D70" s="185"/>
      <c r="E70" s="185"/>
      <c r="F70" s="185"/>
      <c r="G70" s="189"/>
      <c r="H70" s="190"/>
      <c r="I70" s="184"/>
      <c r="J70" s="184"/>
      <c r="K70" s="185"/>
      <c r="L70" s="184"/>
      <c r="M70" s="184"/>
    </row>
    <row r="71" spans="1:31" x14ac:dyDescent="0.25">
      <c r="A71" s="184"/>
      <c r="B71" s="184"/>
      <c r="C71" s="184"/>
      <c r="D71" s="185"/>
      <c r="E71" s="185"/>
      <c r="F71" s="185"/>
      <c r="G71" s="189"/>
      <c r="H71" s="190"/>
      <c r="I71" s="184"/>
      <c r="J71" s="184"/>
      <c r="K71" s="185"/>
      <c r="L71" s="184"/>
      <c r="M71" s="184"/>
    </row>
    <row r="72" spans="1:31" x14ac:dyDescent="0.25">
      <c r="A72" s="184"/>
      <c r="B72" s="184"/>
      <c r="C72" s="184"/>
      <c r="D72" s="185"/>
      <c r="E72" s="185"/>
      <c r="F72" s="185"/>
      <c r="G72" s="189"/>
      <c r="H72" s="190"/>
      <c r="I72" s="184"/>
      <c r="J72" s="184"/>
      <c r="K72" s="185"/>
      <c r="L72" s="184"/>
      <c r="M72" s="184"/>
    </row>
    <row r="73" spans="1:31" x14ac:dyDescent="0.25">
      <c r="A73" s="25" t="s">
        <v>57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306"/>
      <c r="B74" s="307"/>
      <c r="C74" s="308"/>
      <c r="D74" s="308"/>
      <c r="E74" s="308"/>
      <c r="F74" s="309"/>
      <c r="G74" s="308"/>
      <c r="H74" s="308"/>
      <c r="I74" s="308"/>
      <c r="J74" s="308"/>
      <c r="K74" s="309"/>
      <c r="L74" s="308"/>
      <c r="M74" s="309"/>
    </row>
  </sheetData>
  <mergeCells count="1">
    <mergeCell ref="O42:P42"/>
  </mergeCells>
  <conditionalFormatting sqref="N19">
    <cfRule type="expression" dxfId="1359" priority="35">
      <formula>N19&gt;0</formula>
    </cfRule>
    <cfRule type="expression" dxfId="135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357" priority="21">
      <formula>F25&gt;0</formula>
    </cfRule>
    <cfRule type="expression" dxfId="1356" priority="22">
      <formula>F25&lt;0</formula>
    </cfRule>
  </conditionalFormatting>
  <conditionalFormatting sqref="H25:H47">
    <cfRule type="expression" dxfId="1355" priority="19">
      <formula>H25&gt;0</formula>
    </cfRule>
    <cfRule type="expression" dxfId="1354" priority="20">
      <formula>H25&lt;0</formula>
    </cfRule>
  </conditionalFormatting>
  <conditionalFormatting sqref="I25:I27">
    <cfRule type="expression" dxfId="1353" priority="15">
      <formula>I25&gt;0</formula>
    </cfRule>
    <cfRule type="expression" dxfId="1352" priority="16">
      <formula>I25&lt;0</formula>
    </cfRule>
  </conditionalFormatting>
  <conditionalFormatting sqref="Q7">
    <cfRule type="expression" dxfId="1351" priority="5">
      <formula>Q7&gt;0</formula>
    </cfRule>
    <cfRule type="expression" dxfId="1350" priority="6">
      <formula>Q7&lt;0</formula>
    </cfRule>
  </conditionalFormatting>
  <conditionalFormatting sqref="Q8">
    <cfRule type="expression" dxfId="1349" priority="3">
      <formula>Q8&gt;0</formula>
    </cfRule>
    <cfRule type="expression" dxfId="134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164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4"/>
      <c r="O2" s="11" t="s">
        <v>35</v>
      </c>
      <c r="Q2">
        <f>C18-H18</f>
        <v>0</v>
      </c>
      <c r="T2" s="1">
        <v>42571</v>
      </c>
      <c r="U2" t="s">
        <v>184</v>
      </c>
      <c r="W2" s="124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87">
        <v>2850200</v>
      </c>
      <c r="AC2" s="10">
        <v>77.760000000000005</v>
      </c>
      <c r="AD2" s="2">
        <f>Y2-Z2</f>
        <v>1.3700000000000045</v>
      </c>
      <c r="AE2" s="128" t="e">
        <f>AC2/AC3-1</f>
        <v>#DIV/0!</v>
      </c>
    </row>
    <row r="3" spans="1:31" x14ac:dyDescent="0.25">
      <c r="A3" s="22" t="s">
        <v>48</v>
      </c>
      <c r="B3" s="66"/>
      <c r="C3" s="4"/>
      <c r="D3" s="3"/>
      <c r="E3" s="3"/>
      <c r="F3" s="3"/>
      <c r="G3" s="4"/>
      <c r="H3" s="149"/>
      <c r="I3" s="3"/>
      <c r="J3" s="3"/>
      <c r="K3" s="3"/>
      <c r="L3" s="4"/>
      <c r="O3" s="11" t="s">
        <v>36</v>
      </c>
      <c r="Q3" s="166">
        <f>IF(Q2=0, Q4, (F18-K18-M18)/Q2)</f>
        <v>0</v>
      </c>
      <c r="T3" s="1">
        <v>42572</v>
      </c>
      <c r="U3" t="s">
        <v>175</v>
      </c>
      <c r="W3" s="124">
        <v>42830</v>
      </c>
      <c r="X3" s="10" t="s">
        <v>220</v>
      </c>
      <c r="Y3" s="10"/>
      <c r="Z3" s="10"/>
      <c r="AA3" s="10"/>
      <c r="AB3" s="87"/>
      <c r="AC3" s="10"/>
      <c r="AD3" s="2">
        <f t="shared" ref="AD3:AD66" si="0">Y3-Z3</f>
        <v>0</v>
      </c>
      <c r="AE3" s="128">
        <f t="shared" ref="AE3:AE66" si="1">AC3/AC4-1</f>
        <v>-1</v>
      </c>
    </row>
    <row r="4" spans="1:31" x14ac:dyDescent="0.25">
      <c r="B4" s="66"/>
      <c r="C4" s="4"/>
      <c r="D4" s="3"/>
      <c r="E4" s="3"/>
      <c r="F4" s="3"/>
      <c r="G4" s="4"/>
      <c r="H4" s="149"/>
      <c r="I4" s="3"/>
      <c r="J4" s="3"/>
      <c r="K4" s="3"/>
      <c r="L4" s="4"/>
      <c r="O4" s="11" t="s">
        <v>44</v>
      </c>
      <c r="Q4" s="48">
        <v>0</v>
      </c>
      <c r="R4" s="336">
        <v>0</v>
      </c>
      <c r="T4" s="143"/>
      <c r="U4" s="1"/>
      <c r="W4" s="124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87">
        <v>2563700</v>
      </c>
      <c r="AC4" s="10">
        <v>77.94</v>
      </c>
      <c r="AD4" s="2">
        <f t="shared" si="0"/>
        <v>0.45999999999999375</v>
      </c>
      <c r="AE4" s="128">
        <f t="shared" si="1"/>
        <v>-4.2161747796090054E-3</v>
      </c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O5" s="11" t="s">
        <v>45</v>
      </c>
      <c r="Q5" s="3">
        <f>Q4*Q2</f>
        <v>0</v>
      </c>
      <c r="W5" s="124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87">
        <v>3022700</v>
      </c>
      <c r="AC5" s="10">
        <v>78.27</v>
      </c>
      <c r="AD5" s="2">
        <f t="shared" si="0"/>
        <v>1.210000000000008</v>
      </c>
      <c r="AE5" s="128">
        <f t="shared" si="1"/>
        <v>-6.5998223124763555E-3</v>
      </c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O6" s="11" t="s">
        <v>42</v>
      </c>
      <c r="Q6" s="2">
        <f>Q3*Q2</f>
        <v>0</v>
      </c>
      <c r="W6" s="124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87">
        <v>5228400</v>
      </c>
      <c r="AC6" s="10">
        <v>78.790000000000006</v>
      </c>
      <c r="AD6" s="2">
        <f t="shared" si="0"/>
        <v>0.63000000000000966</v>
      </c>
      <c r="AE6" s="128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O7" s="11" t="s">
        <v>136</v>
      </c>
      <c r="Q7" s="2">
        <f>Q10+Q8</f>
        <v>231.53999999999996</v>
      </c>
      <c r="R7">
        <v>0</v>
      </c>
      <c r="W7" s="124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87">
        <v>2924100</v>
      </c>
      <c r="AC7" s="10">
        <v>78.89</v>
      </c>
      <c r="AD7" s="2">
        <f t="shared" si="0"/>
        <v>1.2099999999999937</v>
      </c>
      <c r="AE7" s="128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O8" s="11" t="s">
        <v>137</v>
      </c>
      <c r="P8" s="27"/>
      <c r="Q8" s="2">
        <f>K18+M18-F18+Q2*Q4</f>
        <v>0</v>
      </c>
      <c r="W8" s="124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87">
        <v>2913600</v>
      </c>
      <c r="AC8" s="10">
        <v>77.930000000000007</v>
      </c>
      <c r="AD8" s="2">
        <f t="shared" si="0"/>
        <v>1.2000000000000028</v>
      </c>
      <c r="AE8" s="128">
        <f t="shared" si="1"/>
        <v>-4.9795709908068142E-3</v>
      </c>
    </row>
    <row r="9" spans="1:31" x14ac:dyDescent="0.25">
      <c r="H9" s="64"/>
      <c r="O9" s="11" t="s">
        <v>156</v>
      </c>
      <c r="Q9" s="128">
        <f>IF(Q2=0, 0, Q8/Q6)</f>
        <v>0</v>
      </c>
      <c r="W9" s="124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87">
        <v>4235900</v>
      </c>
      <c r="AC9" s="10">
        <v>78.319999999999993</v>
      </c>
      <c r="AD9" s="2">
        <f t="shared" si="0"/>
        <v>1.4699999999999989</v>
      </c>
      <c r="AE9" s="128">
        <f t="shared" si="1"/>
        <v>1.3457556935817738E-2</v>
      </c>
    </row>
    <row r="10" spans="1:31" x14ac:dyDescent="0.25">
      <c r="H10" s="64"/>
      <c r="O10" s="11" t="s">
        <v>155</v>
      </c>
      <c r="P10" s="27"/>
      <c r="Q10" s="2">
        <f>M48</f>
        <v>231.53999999999996</v>
      </c>
      <c r="W10" s="124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87">
        <v>3835300</v>
      </c>
      <c r="AC10" s="10">
        <v>77.28</v>
      </c>
      <c r="AD10" s="2">
        <f t="shared" si="0"/>
        <v>1.1499999999999915</v>
      </c>
      <c r="AE10" s="128">
        <f t="shared" si="1"/>
        <v>-7.7041602465330872E-3</v>
      </c>
    </row>
    <row r="11" spans="1:31" x14ac:dyDescent="0.25">
      <c r="H11" s="64"/>
      <c r="O11" s="11" t="s">
        <v>133</v>
      </c>
      <c r="P11" s="27"/>
      <c r="Q11" s="128">
        <f>IF(U58="N/A (N/A)", 0, VALUE(TRIM(CLEAN(MID(U58, FIND("(", U58)+1, 5)))))</f>
        <v>1.6199999999999999E-2</v>
      </c>
      <c r="W11" s="124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87">
        <v>4726800</v>
      </c>
      <c r="AC11" s="10">
        <v>77.88</v>
      </c>
      <c r="AD11" s="2">
        <f t="shared" si="0"/>
        <v>0.96999999999999886</v>
      </c>
      <c r="AE11" s="128">
        <f t="shared" si="1"/>
        <v>4.6439628482972672E-3</v>
      </c>
    </row>
    <row r="12" spans="1:31" x14ac:dyDescent="0.25">
      <c r="H12" s="64"/>
      <c r="W12" s="124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87">
        <v>4082900</v>
      </c>
      <c r="AC12" s="10">
        <v>77.52</v>
      </c>
      <c r="AD12" s="2">
        <f t="shared" si="0"/>
        <v>0.89000000000000057</v>
      </c>
      <c r="AE12" s="128">
        <f t="shared" si="1"/>
        <v>2.19780219780219E-3</v>
      </c>
    </row>
    <row r="13" spans="1:31" x14ac:dyDescent="0.25">
      <c r="H13" s="64"/>
      <c r="W13" s="124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87">
        <v>4877300</v>
      </c>
      <c r="AC13" s="10">
        <v>77.349999999999994</v>
      </c>
      <c r="AD13" s="2">
        <f t="shared" si="0"/>
        <v>1.1200000000000045</v>
      </c>
      <c r="AE13" s="128">
        <f t="shared" si="1"/>
        <v>1.8132366273799772E-3</v>
      </c>
    </row>
    <row r="14" spans="1:31" x14ac:dyDescent="0.25">
      <c r="H14" s="64"/>
      <c r="W14" s="124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87">
        <v>6804000</v>
      </c>
      <c r="AC14" s="10">
        <v>77.209999999999994</v>
      </c>
      <c r="AD14" s="2">
        <f t="shared" si="0"/>
        <v>1.8100000000000023</v>
      </c>
      <c r="AE14" s="128">
        <f t="shared" si="1"/>
        <v>-1.6808862854959972E-2</v>
      </c>
    </row>
    <row r="15" spans="1:31" x14ac:dyDescent="0.25">
      <c r="H15" s="64"/>
      <c r="W15" s="124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87">
        <v>3099500</v>
      </c>
      <c r="AC15" s="10">
        <v>78.53</v>
      </c>
      <c r="AD15" s="2">
        <f t="shared" si="0"/>
        <v>0.76999999999999602</v>
      </c>
      <c r="AE15" s="128">
        <f t="shared" si="1"/>
        <v>-5.0677815786139835E-3</v>
      </c>
    </row>
    <row r="16" spans="1:31" x14ac:dyDescent="0.25">
      <c r="H16" s="64"/>
      <c r="W16" s="124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87">
        <v>6672600</v>
      </c>
      <c r="AC16" s="10">
        <v>78.930000000000007</v>
      </c>
      <c r="AD16" s="2">
        <f t="shared" si="0"/>
        <v>0.97999999999998977</v>
      </c>
      <c r="AE16" s="128">
        <f t="shared" si="1"/>
        <v>-6.4199395770391243E-3</v>
      </c>
    </row>
    <row r="17" spans="1:31" x14ac:dyDescent="0.25">
      <c r="W17" s="124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87">
        <v>3474800</v>
      </c>
      <c r="AC17" s="10">
        <v>79.44</v>
      </c>
      <c r="AD17" s="2">
        <f t="shared" si="0"/>
        <v>0.70999999999999375</v>
      </c>
      <c r="AE17" s="128">
        <f t="shared" si="1"/>
        <v>6.7165124825752098E-3</v>
      </c>
    </row>
    <row r="18" spans="1:31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87">
        <v>4337200</v>
      </c>
      <c r="AC18" s="10">
        <v>78.91</v>
      </c>
      <c r="AD18" s="2">
        <f t="shared" si="0"/>
        <v>0.90000000000000568</v>
      </c>
      <c r="AE18" s="128">
        <f t="shared" si="1"/>
        <v>-5.6703629032258673E-3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87">
        <v>3321400</v>
      </c>
      <c r="AC19" s="10">
        <v>79.36</v>
      </c>
      <c r="AD19" s="2">
        <f t="shared" si="0"/>
        <v>0.96999999999999886</v>
      </c>
      <c r="AE19" s="128">
        <f t="shared" si="1"/>
        <v>5.9576625681327933E-3</v>
      </c>
    </row>
    <row r="20" spans="1:31" x14ac:dyDescent="0.25">
      <c r="W20" s="124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87">
        <v>3664300</v>
      </c>
      <c r="AC20" s="10">
        <v>78.89</v>
      </c>
      <c r="AD20" s="2">
        <f t="shared" si="0"/>
        <v>0.48000000000000398</v>
      </c>
      <c r="AE20" s="128">
        <f t="shared" si="1"/>
        <v>-2.1502656210473647E-3</v>
      </c>
    </row>
    <row r="21" spans="1:31" x14ac:dyDescent="0.25">
      <c r="W21" s="124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87">
        <v>3762800</v>
      </c>
      <c r="AC21" s="10">
        <v>79.06</v>
      </c>
      <c r="AD21" s="2">
        <f t="shared" si="0"/>
        <v>0.57999999999999829</v>
      </c>
      <c r="AE21" s="128">
        <f t="shared" si="1"/>
        <v>1.0129146619397567E-3</v>
      </c>
    </row>
    <row r="22" spans="1:31" x14ac:dyDescent="0.25">
      <c r="W22" s="124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87">
        <v>4573500</v>
      </c>
      <c r="AC22" s="10">
        <v>78.98</v>
      </c>
      <c r="AD22" s="2">
        <f t="shared" si="0"/>
        <v>0.89000000000000057</v>
      </c>
      <c r="AE22" s="128">
        <f t="shared" si="1"/>
        <v>3.3028455284553893E-3</v>
      </c>
    </row>
    <row r="23" spans="1:31" x14ac:dyDescent="0.25">
      <c r="W23" s="124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87">
        <v>4326800</v>
      </c>
      <c r="AC23" s="10">
        <v>78.72</v>
      </c>
      <c r="AD23" s="2">
        <f t="shared" si="0"/>
        <v>1.4000000000000057</v>
      </c>
      <c r="AE23" s="128">
        <f t="shared" si="1"/>
        <v>-6.6876971608832436E-3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87">
        <v>4433500</v>
      </c>
      <c r="AC24" s="10">
        <v>79.25</v>
      </c>
      <c r="AD24" s="2">
        <f t="shared" si="0"/>
        <v>0.68999999999999773</v>
      </c>
      <c r="AE24" s="128">
        <f t="shared" si="1"/>
        <v>1.0104837691045088E-3</v>
      </c>
    </row>
    <row r="25" spans="1:31" x14ac:dyDescent="0.25">
      <c r="B25" s="152">
        <v>42548</v>
      </c>
      <c r="C25" s="10">
        <v>40</v>
      </c>
      <c r="D25" s="33">
        <v>59.08</v>
      </c>
      <c r="E25" s="33">
        <v>57.67</v>
      </c>
      <c r="F25" s="33">
        <f t="shared" ref="F25:F35" si="2">C25*(E25-D25)</f>
        <v>-56.399999999999864</v>
      </c>
      <c r="G25" s="33">
        <f t="shared" ref="G25:G35" si="3">D25*C25</f>
        <v>2363.1999999999998</v>
      </c>
      <c r="H25" s="167">
        <f t="shared" ref="H25:H35" si="4">(E25-D25)/D25</f>
        <v>-2.3865944482058168E-2</v>
      </c>
      <c r="I25" s="33"/>
      <c r="W25" s="124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87">
        <v>3670300</v>
      </c>
      <c r="AC25" s="10">
        <v>79.17</v>
      </c>
      <c r="AD25" s="2">
        <f t="shared" si="0"/>
        <v>0.59000000000000341</v>
      </c>
      <c r="AE25" s="128">
        <f t="shared" si="1"/>
        <v>-4.7768698931489606E-3</v>
      </c>
    </row>
    <row r="26" spans="1:31" x14ac:dyDescent="0.25">
      <c r="B26" s="152">
        <v>42550</v>
      </c>
      <c r="C26" s="10">
        <v>40</v>
      </c>
      <c r="D26" s="33">
        <v>59.08</v>
      </c>
      <c r="E26" s="33">
        <v>59.63</v>
      </c>
      <c r="F26" s="33">
        <f t="shared" si="2"/>
        <v>22.000000000000171</v>
      </c>
      <c r="G26" s="33">
        <f t="shared" si="3"/>
        <v>2363.1999999999998</v>
      </c>
      <c r="H26" s="167">
        <f t="shared" si="4"/>
        <v>9.3094109681788138E-3</v>
      </c>
      <c r="I26" s="33"/>
      <c r="W26" s="124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87">
        <v>4579600</v>
      </c>
      <c r="AC26" s="10">
        <v>79.55</v>
      </c>
      <c r="AD26" s="2">
        <f t="shared" si="0"/>
        <v>0.84000000000000341</v>
      </c>
      <c r="AE26" s="128">
        <f t="shared" si="1"/>
        <v>-2.7579290460072459E-3</v>
      </c>
    </row>
    <row r="27" spans="1:31" x14ac:dyDescent="0.25">
      <c r="B27" s="152">
        <v>42552</v>
      </c>
      <c r="C27" s="10">
        <v>40</v>
      </c>
      <c r="D27" s="33">
        <v>59.08</v>
      </c>
      <c r="E27" s="33">
        <v>60.69</v>
      </c>
      <c r="F27" s="33">
        <f t="shared" si="2"/>
        <v>64.399999999999977</v>
      </c>
      <c r="G27" s="33">
        <f t="shared" si="3"/>
        <v>2363.1999999999998</v>
      </c>
      <c r="H27" s="167">
        <f t="shared" si="4"/>
        <v>2.7251184834123213E-2</v>
      </c>
      <c r="I27" s="33"/>
      <c r="W27" s="124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87">
        <v>4409800</v>
      </c>
      <c r="AC27" s="10">
        <v>79.77</v>
      </c>
      <c r="AD27" s="2">
        <f t="shared" si="0"/>
        <v>1.5999999999999943</v>
      </c>
      <c r="AE27" s="128">
        <f t="shared" si="1"/>
        <v>-2.230665522735642E-2</v>
      </c>
    </row>
    <row r="28" spans="1:31" x14ac:dyDescent="0.25">
      <c r="B28" s="152">
        <v>42556</v>
      </c>
      <c r="C28" s="10">
        <v>40</v>
      </c>
      <c r="D28" s="33">
        <v>59.08</v>
      </c>
      <c r="E28" s="33">
        <v>59.15</v>
      </c>
      <c r="F28" s="33">
        <f t="shared" si="2"/>
        <v>2.8000000000000114</v>
      </c>
      <c r="G28" s="33">
        <f t="shared" si="3"/>
        <v>2363.1999999999998</v>
      </c>
      <c r="H28" s="167">
        <f t="shared" si="4"/>
        <v>1.1848341232227537E-3</v>
      </c>
      <c r="I28" s="33"/>
      <c r="W28" s="124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87">
        <v>4746400</v>
      </c>
      <c r="AC28" s="10">
        <v>81.59</v>
      </c>
      <c r="AD28" s="2">
        <f t="shared" si="0"/>
        <v>0.98000000000000398</v>
      </c>
      <c r="AE28" s="128">
        <f t="shared" si="1"/>
        <v>2.3328734478866187E-2</v>
      </c>
    </row>
    <row r="29" spans="1:31" x14ac:dyDescent="0.25">
      <c r="B29" s="152">
        <v>42557</v>
      </c>
      <c r="C29" s="10">
        <v>40</v>
      </c>
      <c r="D29" s="33">
        <v>59.08</v>
      </c>
      <c r="E29" s="33">
        <v>59.48</v>
      </c>
      <c r="F29" s="33">
        <f t="shared" si="2"/>
        <v>15.999999999999943</v>
      </c>
      <c r="G29" s="33">
        <f t="shared" si="3"/>
        <v>2363.1999999999998</v>
      </c>
      <c r="H29" s="167">
        <f t="shared" si="4"/>
        <v>6.7704807041299693E-3</v>
      </c>
      <c r="I29" s="33"/>
      <c r="W29" s="124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87">
        <v>4415300</v>
      </c>
      <c r="AC29" s="10">
        <v>79.73</v>
      </c>
      <c r="AD29" s="2">
        <f t="shared" si="0"/>
        <v>0.71999999999999886</v>
      </c>
      <c r="AE29" s="128">
        <f t="shared" si="1"/>
        <v>-1.3777555110220385E-3</v>
      </c>
    </row>
    <row r="30" spans="1:31" x14ac:dyDescent="0.25">
      <c r="B30" s="152">
        <v>42569</v>
      </c>
      <c r="C30" s="10">
        <v>40</v>
      </c>
      <c r="D30" s="33">
        <v>59.08</v>
      </c>
      <c r="E30" s="33">
        <v>63.99</v>
      </c>
      <c r="F30" s="33">
        <f t="shared" si="2"/>
        <v>196.40000000000015</v>
      </c>
      <c r="G30" s="33">
        <f t="shared" si="3"/>
        <v>2363.1999999999998</v>
      </c>
      <c r="H30" s="167">
        <f t="shared" si="4"/>
        <v>8.3107650643195738E-2</v>
      </c>
      <c r="I30" s="172">
        <v>57</v>
      </c>
      <c r="W30" s="124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87">
        <v>2619400</v>
      </c>
      <c r="AC30" s="10">
        <v>79.84</v>
      </c>
      <c r="AD30" s="2">
        <f t="shared" si="0"/>
        <v>0.71999999999999886</v>
      </c>
      <c r="AE30" s="128">
        <f t="shared" si="1"/>
        <v>5.1617776658692271E-3</v>
      </c>
    </row>
    <row r="31" spans="1:31" x14ac:dyDescent="0.25">
      <c r="B31" s="152">
        <v>42570</v>
      </c>
      <c r="C31" s="10">
        <v>40</v>
      </c>
      <c r="D31" s="33">
        <v>59.08</v>
      </c>
      <c r="E31" s="33">
        <v>64.16</v>
      </c>
      <c r="F31" s="33">
        <f t="shared" si="2"/>
        <v>203.19999999999993</v>
      </c>
      <c r="G31" s="33">
        <f t="shared" si="3"/>
        <v>2363.1999999999998</v>
      </c>
      <c r="H31" s="167">
        <f t="shared" si="4"/>
        <v>8.5985104942450888E-2</v>
      </c>
      <c r="I31" s="33"/>
      <c r="W31" s="124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87">
        <v>3932300</v>
      </c>
      <c r="AC31" s="10">
        <v>79.430000000000007</v>
      </c>
      <c r="AD31" s="2">
        <f t="shared" si="0"/>
        <v>0.62999999999999545</v>
      </c>
      <c r="AE31" s="128">
        <f t="shared" si="1"/>
        <v>-3.6377320622176246E-3</v>
      </c>
    </row>
    <row r="32" spans="1:31" x14ac:dyDescent="0.25">
      <c r="B32" s="152">
        <v>42571</v>
      </c>
      <c r="C32" s="10">
        <v>40</v>
      </c>
      <c r="D32" s="33">
        <v>59.08</v>
      </c>
      <c r="E32" s="33">
        <v>64.48</v>
      </c>
      <c r="F32" s="33">
        <f t="shared" si="2"/>
        <v>216.00000000000023</v>
      </c>
      <c r="G32" s="33">
        <f t="shared" si="3"/>
        <v>2363.1999999999998</v>
      </c>
      <c r="H32" s="167">
        <f t="shared" si="4"/>
        <v>9.140148950575501E-2</v>
      </c>
      <c r="I32" s="33" t="s">
        <v>183</v>
      </c>
      <c r="W32" s="124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87">
        <v>3339500</v>
      </c>
      <c r="AC32" s="10">
        <v>79.72</v>
      </c>
      <c r="AD32" s="2">
        <f t="shared" si="0"/>
        <v>0.68000000000000682</v>
      </c>
      <c r="AE32" s="128">
        <f t="shared" si="1"/>
        <v>2.3890355840563426E-3</v>
      </c>
    </row>
    <row r="33" spans="2:31" x14ac:dyDescent="0.25">
      <c r="B33" s="152">
        <v>42572</v>
      </c>
      <c r="C33" s="10">
        <v>40</v>
      </c>
      <c r="D33" s="33">
        <v>59.08</v>
      </c>
      <c r="E33" s="33">
        <v>63.43</v>
      </c>
      <c r="F33" s="33">
        <f t="shared" si="2"/>
        <v>174.00000000000006</v>
      </c>
      <c r="G33" s="33">
        <f t="shared" si="3"/>
        <v>2363.1999999999998</v>
      </c>
      <c r="H33" s="167">
        <f t="shared" si="4"/>
        <v>7.3628977657413705E-2</v>
      </c>
      <c r="I33" s="33"/>
      <c r="W33" s="124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87">
        <v>2943000</v>
      </c>
      <c r="AC33" s="10">
        <v>79.53</v>
      </c>
      <c r="AD33" s="2">
        <f t="shared" si="0"/>
        <v>0.57999999999999829</v>
      </c>
      <c r="AE33" s="128">
        <f t="shared" si="1"/>
        <v>-1.3812154696132284E-3</v>
      </c>
    </row>
    <row r="34" spans="2:31" x14ac:dyDescent="0.25">
      <c r="B34" s="152">
        <v>42575</v>
      </c>
      <c r="C34" s="10">
        <v>40</v>
      </c>
      <c r="D34" s="33">
        <v>59.08</v>
      </c>
      <c r="E34" s="33">
        <v>64.28</v>
      </c>
      <c r="F34" s="33">
        <f t="shared" si="2"/>
        <v>208.00000000000011</v>
      </c>
      <c r="G34" s="33">
        <f t="shared" si="3"/>
        <v>2363.1999999999998</v>
      </c>
      <c r="H34" s="167">
        <f t="shared" si="4"/>
        <v>8.8016249153689968E-2</v>
      </c>
      <c r="I34" s="33"/>
      <c r="W34" s="124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87">
        <v>3505500</v>
      </c>
      <c r="AC34" s="10">
        <v>79.64</v>
      </c>
      <c r="AD34" s="2">
        <f t="shared" si="0"/>
        <v>0.81000000000000227</v>
      </c>
      <c r="AE34" s="128">
        <f t="shared" si="1"/>
        <v>3.2753842277652989E-3</v>
      </c>
    </row>
    <row r="35" spans="2:31" x14ac:dyDescent="0.25">
      <c r="B35" s="152">
        <v>42576</v>
      </c>
      <c r="C35" s="10">
        <v>40</v>
      </c>
      <c r="D35" s="33">
        <v>59.08</v>
      </c>
      <c r="E35" s="33">
        <v>64.33</v>
      </c>
      <c r="F35" s="33">
        <f t="shared" si="2"/>
        <v>210</v>
      </c>
      <c r="G35" s="33">
        <f t="shared" si="3"/>
        <v>2363.1999999999998</v>
      </c>
      <c r="H35" s="167">
        <f t="shared" si="4"/>
        <v>8.8862559241706163E-2</v>
      </c>
      <c r="I35" s="33"/>
      <c r="W35" s="124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87">
        <v>2690300</v>
      </c>
      <c r="AC35" s="10">
        <v>79.38</v>
      </c>
      <c r="AD35" s="2">
        <f t="shared" si="0"/>
        <v>0.87999999999999545</v>
      </c>
      <c r="AE35" s="128">
        <f t="shared" si="1"/>
        <v>2.5258903763574203E-3</v>
      </c>
    </row>
    <row r="36" spans="2:31" x14ac:dyDescent="0.25">
      <c r="B36" s="152">
        <v>42593</v>
      </c>
      <c r="C36" s="10">
        <v>0</v>
      </c>
      <c r="D36" s="33"/>
      <c r="E36" s="33"/>
      <c r="F36" s="33">
        <v>231.54</v>
      </c>
      <c r="G36" s="33"/>
      <c r="H36" s="167"/>
      <c r="I36" s="33"/>
      <c r="W36" s="124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87">
        <v>4295000</v>
      </c>
      <c r="AC36" s="10">
        <v>79.180000000000007</v>
      </c>
      <c r="AD36" s="2">
        <f t="shared" si="0"/>
        <v>0.67999999999999261</v>
      </c>
      <c r="AE36" s="128">
        <f t="shared" si="1"/>
        <v>-1.1353601614733089E-3</v>
      </c>
    </row>
    <row r="37" spans="2:31" x14ac:dyDescent="0.25">
      <c r="B37" s="152"/>
      <c r="C37" s="10"/>
      <c r="D37" s="33"/>
      <c r="E37" s="33"/>
      <c r="F37" s="33"/>
      <c r="G37" s="33"/>
      <c r="H37" s="167"/>
      <c r="I37" s="33"/>
      <c r="W37" s="124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87">
        <v>5704100</v>
      </c>
      <c r="AC37" s="10">
        <v>79.27</v>
      </c>
      <c r="AD37" s="2">
        <f t="shared" si="0"/>
        <v>1.4299999999999926</v>
      </c>
      <c r="AE37" s="128">
        <f t="shared" si="1"/>
        <v>2.2758882286002535E-3</v>
      </c>
    </row>
    <row r="38" spans="2:31" x14ac:dyDescent="0.25">
      <c r="B38" s="152"/>
      <c r="C38" s="10"/>
      <c r="D38" s="33"/>
      <c r="E38" s="33"/>
      <c r="F38" s="33"/>
      <c r="G38" s="33"/>
      <c r="H38" s="167"/>
      <c r="I38" s="33"/>
      <c r="W38" s="124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87">
        <v>3511200</v>
      </c>
      <c r="AC38" s="10">
        <v>79.09</v>
      </c>
      <c r="AD38" s="2">
        <f t="shared" si="0"/>
        <v>0.78000000000000114</v>
      </c>
      <c r="AE38" s="128">
        <f t="shared" si="1"/>
        <v>6.362132586843039E-3</v>
      </c>
    </row>
    <row r="39" spans="2:31" x14ac:dyDescent="0.25">
      <c r="B39" s="152"/>
      <c r="C39" s="10"/>
      <c r="D39" s="33"/>
      <c r="E39" s="33"/>
      <c r="F39" s="33"/>
      <c r="G39" s="33"/>
      <c r="H39" s="167"/>
      <c r="I39" s="33"/>
      <c r="W39" s="124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87">
        <v>3317100</v>
      </c>
      <c r="AC39" s="10">
        <v>78.59</v>
      </c>
      <c r="AD39" s="2">
        <f t="shared" si="0"/>
        <v>0.70000000000000284</v>
      </c>
      <c r="AE39" s="128">
        <f t="shared" si="1"/>
        <v>5.501535312180339E-3</v>
      </c>
    </row>
    <row r="40" spans="2:31" ht="20.25" thickBot="1" x14ac:dyDescent="0.35">
      <c r="B40" s="152"/>
      <c r="C40" s="10"/>
      <c r="D40" s="33"/>
      <c r="E40" s="33"/>
      <c r="F40" s="33"/>
      <c r="G40" s="33"/>
      <c r="H40" s="167"/>
      <c r="I40" s="33"/>
      <c r="O40" s="557" t="s">
        <v>54</v>
      </c>
      <c r="P40" s="557"/>
      <c r="W40" s="124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87">
        <v>2191200</v>
      </c>
      <c r="AC40" s="10">
        <v>78.16</v>
      </c>
      <c r="AD40" s="2">
        <f t="shared" si="0"/>
        <v>0.45999999999999375</v>
      </c>
      <c r="AE40" s="128">
        <f t="shared" si="1"/>
        <v>3.8530696121243935E-3</v>
      </c>
    </row>
    <row r="41" spans="2:31" ht="15.75" thickTop="1" x14ac:dyDescent="0.25">
      <c r="B41" s="152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0</v>
      </c>
      <c r="Q41" s="2"/>
      <c r="W41" s="124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87">
        <v>3031800</v>
      </c>
      <c r="AC41" s="10">
        <v>77.86</v>
      </c>
      <c r="AD41" s="2">
        <f t="shared" si="0"/>
        <v>0.70000000000000284</v>
      </c>
      <c r="AE41" s="128">
        <f t="shared" si="1"/>
        <v>4.9044914816727125E-3</v>
      </c>
    </row>
    <row r="42" spans="2:31" ht="20.25" thickBot="1" x14ac:dyDescent="0.35">
      <c r="B42" s="152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5">O42*$Q$4</f>
        <v>0</v>
      </c>
      <c r="Q42" s="2"/>
      <c r="T42" s="83" t="s">
        <v>84</v>
      </c>
      <c r="W42" s="124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87">
        <v>2223100</v>
      </c>
      <c r="AC42" s="10">
        <v>77.48</v>
      </c>
      <c r="AD42" s="2">
        <f t="shared" si="0"/>
        <v>0.85999999999999943</v>
      </c>
      <c r="AE42" s="128">
        <f t="shared" si="1"/>
        <v>1.0335917312660481E-3</v>
      </c>
    </row>
    <row r="43" spans="2:31" ht="15.75" thickTop="1" x14ac:dyDescent="0.25">
      <c r="B43" s="152"/>
      <c r="C43" s="10"/>
      <c r="D43" s="33"/>
      <c r="E43" s="33"/>
      <c r="F43" s="33"/>
      <c r="G43" s="33"/>
      <c r="H43" s="167"/>
      <c r="I43" s="33"/>
      <c r="O43" s="75">
        <v>1.08</v>
      </c>
      <c r="P43" s="75">
        <f t="shared" si="5"/>
        <v>0</v>
      </c>
      <c r="Q43" s="2"/>
      <c r="T43" s="119" t="s">
        <v>69</v>
      </c>
      <c r="U43" s="120">
        <v>77.94</v>
      </c>
      <c r="W43" s="124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87">
        <v>2060200</v>
      </c>
      <c r="AC43" s="10">
        <v>77.400000000000006</v>
      </c>
      <c r="AD43" s="2">
        <f t="shared" si="0"/>
        <v>0.85999999999999943</v>
      </c>
      <c r="AE43" s="128">
        <f t="shared" si="1"/>
        <v>-1.290322580645098E-3</v>
      </c>
    </row>
    <row r="44" spans="2:31" x14ac:dyDescent="0.25">
      <c r="B44" s="152"/>
      <c r="C44" s="10"/>
      <c r="D44" s="33"/>
      <c r="E44" s="33"/>
      <c r="F44" s="33"/>
      <c r="G44" s="33"/>
      <c r="H44" s="167"/>
      <c r="I44" s="33"/>
      <c r="O44" s="75">
        <v>1.07</v>
      </c>
      <c r="P44" s="75">
        <f t="shared" si="5"/>
        <v>0</v>
      </c>
      <c r="Q44" s="2"/>
      <c r="T44" s="85" t="s">
        <v>70</v>
      </c>
      <c r="U44" s="121">
        <v>78.510000000000005</v>
      </c>
      <c r="W44" s="124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87">
        <v>3229500</v>
      </c>
      <c r="AC44" s="10">
        <v>77.5</v>
      </c>
      <c r="AD44" s="2">
        <f t="shared" si="0"/>
        <v>0.92999999999999261</v>
      </c>
      <c r="AE44" s="128">
        <f t="shared" si="1"/>
        <v>-2.8306742151312791E-3</v>
      </c>
    </row>
    <row r="45" spans="2:31" x14ac:dyDescent="0.25">
      <c r="O45" s="75">
        <v>1.06</v>
      </c>
      <c r="P45" s="75">
        <f t="shared" si="5"/>
        <v>0</v>
      </c>
      <c r="Q45" s="2"/>
      <c r="T45" s="85" t="s">
        <v>71</v>
      </c>
      <c r="U45" s="121" t="s">
        <v>100</v>
      </c>
      <c r="W45" s="124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87">
        <v>5235800</v>
      </c>
      <c r="AC45" s="10">
        <v>77.72</v>
      </c>
      <c r="AD45" s="2">
        <f t="shared" si="0"/>
        <v>1.5100000000000051</v>
      </c>
      <c r="AE45" s="128">
        <f t="shared" si="1"/>
        <v>1.9947506561679651E-2</v>
      </c>
    </row>
    <row r="46" spans="2:31" x14ac:dyDescent="0.25">
      <c r="O46" s="75">
        <v>1.05</v>
      </c>
      <c r="P46" s="75">
        <f t="shared" si="5"/>
        <v>0</v>
      </c>
      <c r="Q46" s="2"/>
      <c r="T46" s="85" t="s">
        <v>72</v>
      </c>
      <c r="U46" s="121" t="s">
        <v>100</v>
      </c>
      <c r="W46" s="124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87">
        <v>3655500</v>
      </c>
      <c r="AC46" s="10">
        <v>76.2</v>
      </c>
      <c r="AD46" s="2">
        <f t="shared" si="0"/>
        <v>0.82999999999999829</v>
      </c>
      <c r="AE46" s="128">
        <f t="shared" si="1"/>
        <v>-3.2701111837802888E-3</v>
      </c>
    </row>
    <row r="47" spans="2:31" x14ac:dyDescent="0.25">
      <c r="O47" s="75">
        <v>1.04</v>
      </c>
      <c r="P47" s="75">
        <f t="shared" si="5"/>
        <v>0</v>
      </c>
      <c r="Q47" s="2"/>
      <c r="T47" s="85" t="s">
        <v>73</v>
      </c>
      <c r="U47" s="121">
        <v>81.44</v>
      </c>
      <c r="W47" s="124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87">
        <v>3916800</v>
      </c>
      <c r="AC47" s="10">
        <v>76.45</v>
      </c>
      <c r="AD47" s="2">
        <f t="shared" si="0"/>
        <v>0.85999999999999943</v>
      </c>
      <c r="AE47" s="128">
        <f t="shared" si="1"/>
        <v>4.9953989746287508E-3</v>
      </c>
    </row>
    <row r="48" spans="2:31" x14ac:dyDescent="0.25">
      <c r="L48" t="s">
        <v>43</v>
      </c>
      <c r="M48" s="2">
        <f>M66+K66-F66</f>
        <v>231.53999999999996</v>
      </c>
      <c r="O48" s="75">
        <v>1.03</v>
      </c>
      <c r="P48" s="75">
        <f t="shared" si="5"/>
        <v>0</v>
      </c>
      <c r="Q48" s="2"/>
      <c r="T48" s="85" t="s">
        <v>74</v>
      </c>
      <c r="U48" s="121">
        <v>1.1648700000000001</v>
      </c>
      <c r="W48" s="124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87">
        <v>5568100</v>
      </c>
      <c r="AC48" s="10">
        <v>76.069999999999993</v>
      </c>
      <c r="AD48" s="2">
        <f t="shared" si="0"/>
        <v>1.2800000000000011</v>
      </c>
      <c r="AE48" s="128">
        <f t="shared" si="1"/>
        <v>-1.1564449064449089E-2</v>
      </c>
    </row>
    <row r="49" spans="1:31" x14ac:dyDescent="0.25">
      <c r="A49" s="242" t="s">
        <v>1</v>
      </c>
      <c r="B49" s="242" t="s">
        <v>2</v>
      </c>
      <c r="C49" s="242" t="s">
        <v>4</v>
      </c>
      <c r="D49" s="244" t="s">
        <v>5</v>
      </c>
      <c r="E49" s="244" t="s">
        <v>67</v>
      </c>
      <c r="F49" s="244" t="s">
        <v>38</v>
      </c>
      <c r="G49" s="242" t="s">
        <v>3</v>
      </c>
      <c r="H49" s="242" t="s">
        <v>6</v>
      </c>
      <c r="I49" s="244" t="s">
        <v>7</v>
      </c>
      <c r="J49" s="244" t="s">
        <v>68</v>
      </c>
      <c r="K49" s="244" t="s">
        <v>39</v>
      </c>
      <c r="L49" s="242" t="s">
        <v>21</v>
      </c>
      <c r="M49" s="242" t="s">
        <v>22</v>
      </c>
      <c r="O49" s="75">
        <v>1.02</v>
      </c>
      <c r="P49" s="75">
        <f t="shared" si="5"/>
        <v>0</v>
      </c>
      <c r="Q49" s="2"/>
      <c r="T49" s="85" t="s">
        <v>75</v>
      </c>
      <c r="U49" s="121" t="s">
        <v>429</v>
      </c>
      <c r="W49" s="124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87">
        <v>5344500</v>
      </c>
      <c r="AC49" s="10">
        <v>76.959999999999994</v>
      </c>
      <c r="AD49" s="2">
        <f t="shared" si="0"/>
        <v>0.77999999999998693</v>
      </c>
      <c r="AE49" s="128">
        <f t="shared" si="1"/>
        <v>5.4873268879016557E-3</v>
      </c>
    </row>
    <row r="50" spans="1:31" x14ac:dyDescent="0.25">
      <c r="A50" s="245" t="s">
        <v>164</v>
      </c>
      <c r="B50" s="235">
        <v>42548</v>
      </c>
      <c r="C50" s="236">
        <v>40</v>
      </c>
      <c r="D50" s="237">
        <v>59.08</v>
      </c>
      <c r="E50" s="237">
        <v>0</v>
      </c>
      <c r="F50" s="237">
        <f>D50*C50+E50</f>
        <v>2363.1999999999998</v>
      </c>
      <c r="G50" s="235">
        <v>42580</v>
      </c>
      <c r="H50" s="240">
        <v>40</v>
      </c>
      <c r="I50" s="237">
        <v>64.58</v>
      </c>
      <c r="J50" s="237">
        <v>0.06</v>
      </c>
      <c r="K50" s="237">
        <f>I50*H50-J50</f>
        <v>2583.14</v>
      </c>
      <c r="L50" s="235">
        <v>42592</v>
      </c>
      <c r="M50" s="236">
        <v>11.6</v>
      </c>
      <c r="O50" s="75">
        <v>1.01</v>
      </c>
      <c r="P50" s="75">
        <f t="shared" si="5"/>
        <v>0</v>
      </c>
      <c r="Q50" s="2"/>
      <c r="T50" s="85"/>
      <c r="U50" s="121"/>
      <c r="W50" s="124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87">
        <v>3530900</v>
      </c>
      <c r="AC50" s="10">
        <v>76.540000000000006</v>
      </c>
      <c r="AD50" s="2">
        <f t="shared" si="0"/>
        <v>0.75999999999999091</v>
      </c>
      <c r="AE50" s="128">
        <f t="shared" si="1"/>
        <v>-1.0441138084050783E-3</v>
      </c>
    </row>
    <row r="51" spans="1:31" x14ac:dyDescent="0.25">
      <c r="A51" s="246" t="s">
        <v>48</v>
      </c>
      <c r="B51" s="235"/>
      <c r="C51" s="236"/>
      <c r="D51" s="237"/>
      <c r="E51" s="237"/>
      <c r="F51" s="237"/>
      <c r="G51" s="236"/>
      <c r="H51" s="240"/>
      <c r="I51" s="237"/>
      <c r="J51" s="237"/>
      <c r="K51" s="237"/>
      <c r="L51" s="236"/>
      <c r="M51" s="236"/>
      <c r="O51" s="75">
        <v>1</v>
      </c>
      <c r="P51" s="75">
        <f t="shared" si="5"/>
        <v>0</v>
      </c>
      <c r="Q51" s="2"/>
      <c r="T51" s="85" t="s">
        <v>76</v>
      </c>
      <c r="U51" s="121" t="s">
        <v>498</v>
      </c>
      <c r="W51" s="124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87">
        <v>3344900</v>
      </c>
      <c r="AC51" s="10">
        <v>76.62</v>
      </c>
      <c r="AD51" s="2">
        <f t="shared" si="0"/>
        <v>0.82999999999999829</v>
      </c>
      <c r="AE51" s="128">
        <f t="shared" si="1"/>
        <v>5.2232958997144863E-4</v>
      </c>
    </row>
    <row r="52" spans="1:31" x14ac:dyDescent="0.25">
      <c r="A52" s="236"/>
      <c r="B52" s="235"/>
      <c r="C52" s="236"/>
      <c r="D52" s="237"/>
      <c r="E52" s="237"/>
      <c r="F52" s="237"/>
      <c r="G52" s="236"/>
      <c r="H52" s="240"/>
      <c r="I52" s="237"/>
      <c r="J52" s="237"/>
      <c r="K52" s="237"/>
      <c r="L52" s="236"/>
      <c r="M52" s="236"/>
      <c r="O52" s="75">
        <v>0.99</v>
      </c>
      <c r="P52" s="75">
        <f t="shared" si="5"/>
        <v>0</v>
      </c>
      <c r="Q52" s="2"/>
      <c r="T52" s="85" t="s">
        <v>77</v>
      </c>
      <c r="U52" s="121" t="s">
        <v>381</v>
      </c>
      <c r="W52" s="124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87">
        <v>5278300</v>
      </c>
      <c r="AC52" s="10">
        <v>76.58</v>
      </c>
      <c r="AD52" s="2">
        <f t="shared" si="0"/>
        <v>1.6199999999999903</v>
      </c>
      <c r="AE52" s="128">
        <f t="shared" si="1"/>
        <v>-6.8732978861366645E-3</v>
      </c>
    </row>
    <row r="53" spans="1:31" x14ac:dyDescent="0.25">
      <c r="A53" s="236"/>
      <c r="B53" s="235"/>
      <c r="C53" s="236"/>
      <c r="D53" s="237"/>
      <c r="E53" s="237"/>
      <c r="F53" s="237"/>
      <c r="G53" s="236"/>
      <c r="H53" s="240"/>
      <c r="I53" s="237"/>
      <c r="J53" s="237"/>
      <c r="K53" s="237"/>
      <c r="L53" s="236"/>
      <c r="M53" s="236"/>
      <c r="O53" s="75">
        <v>0.98</v>
      </c>
      <c r="P53" s="75">
        <f t="shared" si="5"/>
        <v>0</v>
      </c>
      <c r="Q53" s="2"/>
      <c r="T53" s="85" t="s">
        <v>78</v>
      </c>
      <c r="U53" s="122">
        <v>2858427</v>
      </c>
      <c r="W53" s="124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87">
        <v>4024300</v>
      </c>
      <c r="AC53" s="10">
        <v>77.11</v>
      </c>
      <c r="AD53" s="2">
        <f t="shared" si="0"/>
        <v>1.5699999999999932</v>
      </c>
      <c r="AE53" s="128">
        <f t="shared" si="1"/>
        <v>1.9164684113137653E-2</v>
      </c>
    </row>
    <row r="54" spans="1:31" x14ac:dyDescent="0.25">
      <c r="A54" s="236"/>
      <c r="B54" s="235"/>
      <c r="C54" s="236"/>
      <c r="D54" s="237"/>
      <c r="E54" s="237"/>
      <c r="F54" s="237"/>
      <c r="G54" s="236"/>
      <c r="H54" s="240"/>
      <c r="I54" s="237"/>
      <c r="J54" s="237"/>
      <c r="K54" s="237"/>
      <c r="L54" s="236"/>
      <c r="M54" s="236"/>
      <c r="O54" s="75">
        <v>0.97</v>
      </c>
      <c r="P54" s="75">
        <f t="shared" si="5"/>
        <v>0</v>
      </c>
      <c r="T54" s="85" t="s">
        <v>81</v>
      </c>
      <c r="U54" s="122">
        <v>4241430</v>
      </c>
      <c r="W54" s="124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87">
        <v>4444300</v>
      </c>
      <c r="AC54" s="10">
        <v>75.66</v>
      </c>
      <c r="AD54" s="2">
        <f t="shared" si="0"/>
        <v>0.75</v>
      </c>
      <c r="AE54" s="128">
        <f t="shared" si="1"/>
        <v>-3.0307023323231652E-3</v>
      </c>
    </row>
    <row r="55" spans="1:31" x14ac:dyDescent="0.25">
      <c r="A55" s="236"/>
      <c r="B55" s="236"/>
      <c r="C55" s="236"/>
      <c r="D55" s="237"/>
      <c r="E55" s="237"/>
      <c r="F55" s="237"/>
      <c r="G55" s="236"/>
      <c r="H55" s="240"/>
      <c r="I55" s="237"/>
      <c r="J55" s="237"/>
      <c r="K55" s="237"/>
      <c r="L55" s="236"/>
      <c r="M55" s="236"/>
      <c r="O55" s="75">
        <v>0.96</v>
      </c>
      <c r="P55" s="75">
        <f t="shared" si="5"/>
        <v>0</v>
      </c>
      <c r="T55" s="85" t="s">
        <v>79</v>
      </c>
      <c r="U55" s="121" t="s">
        <v>499</v>
      </c>
      <c r="W55" s="124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87">
        <v>8465900</v>
      </c>
      <c r="AC55" s="10">
        <v>75.89</v>
      </c>
      <c r="AD55" s="2">
        <f t="shared" si="0"/>
        <v>1.519999999999996</v>
      </c>
      <c r="AE55" s="128">
        <f t="shared" si="1"/>
        <v>-6.4152919612463499E-3</v>
      </c>
    </row>
    <row r="56" spans="1:31" x14ac:dyDescent="0.25">
      <c r="A56" s="236"/>
      <c r="B56" s="236"/>
      <c r="C56" s="236"/>
      <c r="D56" s="237"/>
      <c r="E56" s="237"/>
      <c r="F56" s="237"/>
      <c r="G56" s="236"/>
      <c r="H56" s="240"/>
      <c r="I56" s="237"/>
      <c r="J56" s="237"/>
      <c r="K56" s="237"/>
      <c r="L56" s="236"/>
      <c r="M56" s="236"/>
      <c r="O56" s="75">
        <v>0.95</v>
      </c>
      <c r="P56" s="75">
        <f t="shared" si="5"/>
        <v>0</v>
      </c>
      <c r="T56" s="85" t="s">
        <v>82</v>
      </c>
      <c r="U56" s="121">
        <v>13.76</v>
      </c>
      <c r="W56" s="124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87">
        <v>8111400</v>
      </c>
      <c r="AC56" s="10">
        <v>76.38</v>
      </c>
      <c r="AD56" s="2">
        <f t="shared" si="0"/>
        <v>1.1700000000000017</v>
      </c>
      <c r="AE56" s="128">
        <f t="shared" si="1"/>
        <v>-1.0237138784501831E-2</v>
      </c>
    </row>
    <row r="57" spans="1:31" x14ac:dyDescent="0.25">
      <c r="A57" s="236"/>
      <c r="B57" s="236"/>
      <c r="C57" s="236"/>
      <c r="D57" s="237"/>
      <c r="E57" s="237"/>
      <c r="F57" s="237"/>
      <c r="G57" s="236"/>
      <c r="H57" s="240"/>
      <c r="I57" s="237"/>
      <c r="J57" s="237"/>
      <c r="K57" s="237"/>
      <c r="L57" s="236"/>
      <c r="M57" s="236"/>
      <c r="O57" s="75">
        <v>0.94</v>
      </c>
      <c r="P57" s="75">
        <f t="shared" si="5"/>
        <v>0</v>
      </c>
      <c r="T57" s="85" t="s">
        <v>83</v>
      </c>
      <c r="U57" s="121">
        <v>5.65</v>
      </c>
      <c r="W57" s="124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87">
        <v>5988400</v>
      </c>
      <c r="AC57" s="10">
        <v>77.17</v>
      </c>
      <c r="AD57" s="2">
        <f t="shared" si="0"/>
        <v>1.0999999999999943</v>
      </c>
      <c r="AE57" s="128">
        <f t="shared" si="1"/>
        <v>1.1534932494429162E-2</v>
      </c>
    </row>
    <row r="58" spans="1:31" x14ac:dyDescent="0.25">
      <c r="A58" s="236"/>
      <c r="B58" s="236"/>
      <c r="C58" s="236"/>
      <c r="D58" s="237"/>
      <c r="E58" s="237"/>
      <c r="F58" s="237"/>
      <c r="G58" s="236"/>
      <c r="H58" s="240"/>
      <c r="I58" s="237"/>
      <c r="J58" s="237"/>
      <c r="K58" s="237"/>
      <c r="L58" s="236"/>
      <c r="M58" s="236"/>
      <c r="O58" s="75">
        <v>0.93</v>
      </c>
      <c r="P58" s="75">
        <f t="shared" si="5"/>
        <v>0</v>
      </c>
      <c r="T58" s="85" t="s">
        <v>80</v>
      </c>
      <c r="U58" s="121" t="s">
        <v>457</v>
      </c>
      <c r="W58" s="124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87">
        <v>6450300</v>
      </c>
      <c r="AC58" s="10">
        <v>76.290000000000006</v>
      </c>
      <c r="AD58" s="2">
        <f t="shared" si="0"/>
        <v>1.230000000000004</v>
      </c>
      <c r="AE58" s="128">
        <f t="shared" si="1"/>
        <v>-2.6208884811951272E-4</v>
      </c>
    </row>
    <row r="59" spans="1:31" x14ac:dyDescent="0.25">
      <c r="A59" s="236"/>
      <c r="B59" s="236"/>
      <c r="C59" s="236"/>
      <c r="D59" s="237"/>
      <c r="E59" s="237"/>
      <c r="F59" s="237"/>
      <c r="G59" s="236"/>
      <c r="H59" s="240"/>
      <c r="I59" s="237"/>
      <c r="J59" s="237"/>
      <c r="K59" s="237"/>
      <c r="L59" s="236"/>
      <c r="M59" s="236"/>
      <c r="O59" s="75">
        <v>0.92</v>
      </c>
      <c r="P59" s="75">
        <f t="shared" si="5"/>
        <v>0</v>
      </c>
      <c r="W59" s="124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87">
        <v>3454300</v>
      </c>
      <c r="AC59" s="10">
        <v>76.31</v>
      </c>
      <c r="AD59" s="2">
        <f t="shared" si="0"/>
        <v>1.2199999999999989</v>
      </c>
      <c r="AE59" s="128">
        <f t="shared" si="1"/>
        <v>-3.3955857385398192E-3</v>
      </c>
    </row>
    <row r="60" spans="1:31" x14ac:dyDescent="0.25">
      <c r="A60" s="236"/>
      <c r="B60" s="236"/>
      <c r="C60" s="236"/>
      <c r="D60" s="237"/>
      <c r="E60" s="237"/>
      <c r="F60" s="237"/>
      <c r="G60" s="236"/>
      <c r="H60" s="240"/>
      <c r="I60" s="237"/>
      <c r="J60" s="237"/>
      <c r="K60" s="237"/>
      <c r="L60" s="236"/>
      <c r="M60" s="236"/>
      <c r="O60" s="75">
        <v>0.91</v>
      </c>
      <c r="P60" s="75">
        <f t="shared" si="5"/>
        <v>0</v>
      </c>
      <c r="W60" s="124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87">
        <v>4056700</v>
      </c>
      <c r="AC60" s="10">
        <v>76.569999999999993</v>
      </c>
      <c r="AD60" s="2">
        <f t="shared" si="0"/>
        <v>1.1099999999999994</v>
      </c>
      <c r="AE60" s="128">
        <f t="shared" si="1"/>
        <v>-3.916449086162066E-4</v>
      </c>
    </row>
    <row r="61" spans="1:31" x14ac:dyDescent="0.25">
      <c r="A61" s="236"/>
      <c r="B61" s="236"/>
      <c r="C61" s="236"/>
      <c r="D61" s="237"/>
      <c r="E61" s="237"/>
      <c r="F61" s="237"/>
      <c r="G61" s="236"/>
      <c r="H61" s="240"/>
      <c r="I61" s="237"/>
      <c r="J61" s="237"/>
      <c r="K61" s="237"/>
      <c r="L61" s="236"/>
      <c r="M61" s="236"/>
      <c r="O61" s="75">
        <v>0.9</v>
      </c>
      <c r="P61" s="75">
        <f t="shared" si="5"/>
        <v>0</v>
      </c>
      <c r="W61" s="124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87">
        <v>4500200</v>
      </c>
      <c r="AC61" s="10">
        <v>76.599999999999994</v>
      </c>
      <c r="AD61" s="2">
        <f t="shared" si="0"/>
        <v>1.3400000000000034</v>
      </c>
      <c r="AE61" s="128">
        <f t="shared" si="1"/>
        <v>3.405816085931157E-3</v>
      </c>
    </row>
    <row r="62" spans="1:31" x14ac:dyDescent="0.25">
      <c r="A62" s="236"/>
      <c r="B62" s="236"/>
      <c r="C62" s="236"/>
      <c r="D62" s="237"/>
      <c r="E62" s="237"/>
      <c r="F62" s="237"/>
      <c r="G62" s="236"/>
      <c r="H62" s="240"/>
      <c r="I62" s="237"/>
      <c r="J62" s="237"/>
      <c r="K62" s="237"/>
      <c r="L62" s="236"/>
      <c r="M62" s="236"/>
      <c r="W62" s="124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87">
        <v>9561400</v>
      </c>
      <c r="AC62" s="10">
        <v>76.34</v>
      </c>
      <c r="AD62" s="2">
        <f t="shared" si="0"/>
        <v>1.8799999999999955</v>
      </c>
      <c r="AE62" s="128">
        <f t="shared" si="1"/>
        <v>1.0456651224354907E-2</v>
      </c>
    </row>
    <row r="63" spans="1:31" x14ac:dyDescent="0.25">
      <c r="A63" s="236"/>
      <c r="B63" s="236"/>
      <c r="C63" s="236"/>
      <c r="D63" s="237"/>
      <c r="E63" s="237"/>
      <c r="F63" s="237"/>
      <c r="G63" s="236"/>
      <c r="H63" s="240"/>
      <c r="I63" s="237"/>
      <c r="J63" s="237"/>
      <c r="K63" s="237"/>
      <c r="L63" s="236"/>
      <c r="M63" s="236"/>
      <c r="W63" s="124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87">
        <v>4800900</v>
      </c>
      <c r="AC63" s="10">
        <v>75.55</v>
      </c>
      <c r="AD63" s="2">
        <f t="shared" si="0"/>
        <v>0.96999999999999886</v>
      </c>
      <c r="AE63" s="128">
        <f t="shared" si="1"/>
        <v>5.1889302820649075E-3</v>
      </c>
    </row>
    <row r="64" spans="1:31" x14ac:dyDescent="0.25">
      <c r="A64" s="236"/>
      <c r="B64" s="236"/>
      <c r="C64" s="236"/>
      <c r="D64" s="237"/>
      <c r="E64" s="237"/>
      <c r="F64" s="237"/>
      <c r="G64" s="236"/>
      <c r="H64" s="240"/>
      <c r="I64" s="237"/>
      <c r="J64" s="237"/>
      <c r="K64" s="237"/>
      <c r="L64" s="236"/>
      <c r="M64" s="236"/>
      <c r="W64" s="124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87">
        <v>3089600</v>
      </c>
      <c r="AC64" s="10">
        <v>75.16</v>
      </c>
      <c r="AD64" s="2">
        <f t="shared" si="0"/>
        <v>0.85999999999999943</v>
      </c>
      <c r="AE64" s="128">
        <f t="shared" si="1"/>
        <v>1.9997333688839269E-3</v>
      </c>
    </row>
    <row r="65" spans="1:31" x14ac:dyDescent="0.25">
      <c r="A65" s="236"/>
      <c r="B65" s="236"/>
      <c r="C65" s="236"/>
      <c r="D65" s="237"/>
      <c r="E65" s="237"/>
      <c r="F65" s="237"/>
      <c r="G65" s="236"/>
      <c r="H65" s="236"/>
      <c r="I65" s="237"/>
      <c r="J65" s="237"/>
      <c r="K65" s="237"/>
      <c r="L65" s="236"/>
      <c r="M65" s="236"/>
      <c r="W65" s="124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87">
        <v>3383000</v>
      </c>
      <c r="AC65" s="10">
        <v>75.010000000000005</v>
      </c>
      <c r="AD65" s="2">
        <f t="shared" si="0"/>
        <v>1.3600000000000136</v>
      </c>
      <c r="AE65" s="128">
        <f t="shared" si="1"/>
        <v>-1.2376563528637252E-2</v>
      </c>
    </row>
    <row r="66" spans="1:31" x14ac:dyDescent="0.25">
      <c r="A66" s="21" t="s">
        <v>57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24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87">
        <v>4635800</v>
      </c>
      <c r="AC66" s="10">
        <v>75.95</v>
      </c>
      <c r="AD66" s="2">
        <f t="shared" si="0"/>
        <v>1.4899999999999949</v>
      </c>
      <c r="AE66" s="128" t="e">
        <f t="shared" si="1"/>
        <v>#DIV/0!</v>
      </c>
    </row>
    <row r="67" spans="1:31" ht="15.75" thickBot="1" x14ac:dyDescent="0.3">
      <c r="A67" s="311" t="s">
        <v>143</v>
      </c>
      <c r="B67" s="312"/>
      <c r="C67" s="313">
        <f>SumByColor($A$19,C50:C65)</f>
        <v>0</v>
      </c>
      <c r="D67" s="313"/>
      <c r="E67" s="313"/>
      <c r="F67" s="314">
        <f>SumByColor($A$19,F50:F65)</f>
        <v>0</v>
      </c>
      <c r="G67" s="313"/>
      <c r="H67" s="313">
        <f>SumByColor($A$19,H50:H65)</f>
        <v>0</v>
      </c>
      <c r="I67" s="313"/>
      <c r="J67" s="313"/>
      <c r="K67" s="314">
        <f>SumByColor($A$19,K50:K65)</f>
        <v>0</v>
      </c>
      <c r="L67" s="313"/>
      <c r="M67" s="314">
        <f>SumByColor($A$19,M50:M65)</f>
        <v>0</v>
      </c>
      <c r="W67" s="124">
        <v>42739</v>
      </c>
      <c r="X67" s="10" t="s">
        <v>220</v>
      </c>
      <c r="Y67" s="10"/>
      <c r="Z67" s="10"/>
      <c r="AA67" s="10"/>
      <c r="AB67" s="87"/>
      <c r="AC67" s="10"/>
      <c r="AD67" s="2">
        <f>Y67-Z67</f>
        <v>0</v>
      </c>
      <c r="AE67" s="128" t="e">
        <f>AC67/#REF!-1</f>
        <v>#REF!</v>
      </c>
    </row>
    <row r="68" spans="1:31" x14ac:dyDescent="0.25">
      <c r="W68" s="124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87">
        <v>5853900</v>
      </c>
      <c r="AC68" s="10">
        <v>74.72</v>
      </c>
      <c r="AD68" s="2" t="e">
        <f>#REF!-#REF!</f>
        <v>#REF!</v>
      </c>
      <c r="AE68" s="128" t="e">
        <f>#REF!/AC70-1</f>
        <v>#REF!</v>
      </c>
    </row>
    <row r="69" spans="1:31" x14ac:dyDescent="0.25">
      <c r="W69" s="124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87">
        <v>3378800</v>
      </c>
      <c r="AC69" s="10">
        <v>73.459999999999994</v>
      </c>
      <c r="AD69" s="2">
        <f>Y70-Z70</f>
        <v>0</v>
      </c>
      <c r="AE69" s="128" t="e">
        <f>AC70/AC71-1</f>
        <v>#DIV/0!</v>
      </c>
    </row>
    <row r="70" spans="1:31" x14ac:dyDescent="0.25">
      <c r="W70" s="124" t="s">
        <v>92</v>
      </c>
      <c r="X70" s="10"/>
      <c r="Y70" s="10"/>
      <c r="Z70" s="10"/>
      <c r="AA70" s="10"/>
      <c r="AB70" s="87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347" priority="9">
      <formula>F36&gt;0</formula>
    </cfRule>
    <cfRule type="expression" dxfId="1346" priority="10">
      <formula>F36&lt;0</formula>
    </cfRule>
  </conditionalFormatting>
  <conditionalFormatting sqref="F25:F35">
    <cfRule type="expression" dxfId="1345" priority="7">
      <formula>F25&gt;0</formula>
    </cfRule>
    <cfRule type="expression" dxfId="1344" priority="8">
      <formula>F25&lt;0</formula>
    </cfRule>
  </conditionalFormatting>
  <conditionalFormatting sqref="H25:H35">
    <cfRule type="expression" dxfId="1343" priority="5">
      <formula>H25&gt;0</formula>
    </cfRule>
    <cfRule type="expression" dxfId="1342" priority="6">
      <formula>H25&lt;0</formula>
    </cfRule>
  </conditionalFormatting>
  <conditionalFormatting sqref="Q7">
    <cfRule type="expression" dxfId="1341" priority="3">
      <formula>Q7&gt;0</formula>
    </cfRule>
    <cfRule type="expression" dxfId="1340" priority="4">
      <formula>Q7&lt;0</formula>
    </cfRule>
  </conditionalFormatting>
  <conditionalFormatting sqref="Q8">
    <cfRule type="expression" dxfId="1339" priority="1">
      <formula>Q8&gt;0</formula>
    </cfRule>
    <cfRule type="expression" dxfId="133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</row>
    <row r="2" spans="1:31" x14ac:dyDescent="0.25">
      <c r="A2" s="6" t="s">
        <v>202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7"/>
      <c r="O2" s="11" t="s">
        <v>35</v>
      </c>
      <c r="Q2">
        <f>C18-H18</f>
        <v>0</v>
      </c>
      <c r="T2" s="1"/>
      <c r="W2" s="124"/>
      <c r="X2" s="10"/>
      <c r="Y2" s="10"/>
      <c r="Z2" s="10"/>
      <c r="AA2" s="10"/>
      <c r="AB2" s="87"/>
      <c r="AC2" s="10"/>
      <c r="AD2" s="2"/>
      <c r="AE2" s="128"/>
    </row>
    <row r="3" spans="1:31" x14ac:dyDescent="0.25">
      <c r="A3" s="22" t="s">
        <v>48</v>
      </c>
      <c r="B3" s="1"/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0</v>
      </c>
      <c r="T3" s="1"/>
      <c r="W3" s="124"/>
      <c r="X3" s="10"/>
      <c r="Y3" s="10"/>
      <c r="Z3" s="10"/>
      <c r="AA3" s="10"/>
      <c r="AB3" s="87"/>
      <c r="AC3" s="10"/>
      <c r="AD3" s="2"/>
      <c r="AE3" s="128"/>
    </row>
    <row r="4" spans="1:31" x14ac:dyDescent="0.25"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56">
        <v>0</v>
      </c>
      <c r="T4" s="143"/>
      <c r="U4" s="1"/>
      <c r="W4" s="124"/>
      <c r="X4" s="10"/>
      <c r="Y4" s="10"/>
      <c r="Z4" s="10"/>
      <c r="AA4" s="10"/>
      <c r="AB4" s="87"/>
      <c r="AC4" s="10"/>
      <c r="AD4" s="2"/>
      <c r="AE4" s="128"/>
    </row>
    <row r="5" spans="1:31" x14ac:dyDescent="0.25"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/>
      <c r="X5" s="10"/>
      <c r="Y5" s="10"/>
      <c r="Z5" s="10"/>
      <c r="AA5" s="10"/>
      <c r="AB5" s="87"/>
      <c r="AC5" s="10"/>
      <c r="AD5" s="2"/>
      <c r="AE5" s="128"/>
    </row>
    <row r="6" spans="1:31" x14ac:dyDescent="0.25"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/>
      <c r="X6" s="10"/>
      <c r="Y6" s="10"/>
      <c r="Z6" s="10"/>
      <c r="AA6" s="10"/>
      <c r="AB6" s="87"/>
      <c r="AC6" s="10"/>
      <c r="AD6" s="2"/>
      <c r="AE6" s="128"/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1857.7799999999988</v>
      </c>
      <c r="R7">
        <v>0</v>
      </c>
      <c r="W7" s="124"/>
      <c r="X7" s="10"/>
      <c r="Y7" s="10"/>
      <c r="Z7" s="10"/>
      <c r="AA7" s="10"/>
      <c r="AB7" s="87"/>
      <c r="AC7" s="10"/>
      <c r="AD7" s="2"/>
      <c r="AE7" s="128"/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/>
      <c r="X8" s="10"/>
      <c r="Y8" s="10"/>
      <c r="Z8" s="10"/>
      <c r="AA8" s="10"/>
      <c r="AB8" s="87"/>
      <c r="AC8" s="10"/>
      <c r="AD8" s="2"/>
      <c r="AE8" s="128"/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/>
      <c r="X9" s="10"/>
      <c r="Y9" s="10"/>
      <c r="Z9" s="10"/>
      <c r="AA9" s="10"/>
      <c r="AB9" s="87"/>
      <c r="AC9" s="10"/>
      <c r="AD9" s="2"/>
      <c r="AE9" s="128"/>
    </row>
    <row r="10" spans="1:31" x14ac:dyDescent="0.25">
      <c r="H10" s="64"/>
      <c r="O10" s="11" t="s">
        <v>155</v>
      </c>
      <c r="P10" s="27"/>
      <c r="Q10" s="2">
        <f>M66</f>
        <v>1857.7799999999988</v>
      </c>
      <c r="W10" s="124"/>
      <c r="X10" s="10"/>
      <c r="Y10" s="10"/>
      <c r="Z10" s="10"/>
      <c r="AA10" s="10"/>
      <c r="AB10" s="87"/>
      <c r="AC10" s="10"/>
      <c r="AD10" s="2"/>
      <c r="AE10" s="128"/>
    </row>
    <row r="11" spans="1:31" x14ac:dyDescent="0.25">
      <c r="H11" s="64"/>
      <c r="O11" s="11" t="s">
        <v>133</v>
      </c>
      <c r="P11" s="27"/>
      <c r="Q11" s="128">
        <f>IF(U58="N/A (N/A)", 0, VALUE(TRIM(CLEAN(MID(U58, FIND("(", U58)+1, 5)))))</f>
        <v>1.49E-2</v>
      </c>
      <c r="W11" s="124"/>
      <c r="X11" s="10"/>
      <c r="Y11" s="10"/>
      <c r="Z11" s="10"/>
      <c r="AA11" s="10"/>
      <c r="AB11" s="87"/>
      <c r="AC11" s="10"/>
      <c r="AD11" s="2"/>
      <c r="AE11" s="128"/>
    </row>
    <row r="12" spans="1:31" x14ac:dyDescent="0.25">
      <c r="H12" s="64"/>
      <c r="W12" s="124"/>
      <c r="X12" s="10"/>
      <c r="Y12" s="10"/>
      <c r="Z12" s="10"/>
      <c r="AA12" s="10"/>
      <c r="AB12" s="87"/>
      <c r="AC12" s="10"/>
      <c r="AD12" s="2"/>
      <c r="AE12" s="128"/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/>
      <c r="AE13" s="128"/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/>
      <c r="AE14" s="128"/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/>
      <c r="AE15" s="128"/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/>
      <c r="AE16" s="128"/>
    </row>
    <row r="17" spans="1:31" x14ac:dyDescent="0.25">
      <c r="W17" s="124"/>
      <c r="X17" s="10"/>
      <c r="Y17" s="10"/>
      <c r="Z17" s="10"/>
      <c r="AA17" s="10"/>
      <c r="AB17" s="87"/>
      <c r="AC17" s="10"/>
      <c r="AD17" s="2"/>
      <c r="AE17" s="128"/>
    </row>
    <row r="18" spans="1:31" x14ac:dyDescent="0.25">
      <c r="A18" s="25" t="s">
        <v>57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65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/>
      <c r="X18" s="10"/>
      <c r="Y18" s="10"/>
      <c r="Z18" s="10"/>
      <c r="AA18" s="10"/>
      <c r="AB18" s="87"/>
      <c r="AC18" s="10"/>
      <c r="AD18" s="2"/>
      <c r="AE18" s="128"/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/>
      <c r="AE19" s="128"/>
    </row>
    <row r="20" spans="1:31" x14ac:dyDescent="0.25">
      <c r="O20" s="7" t="s">
        <v>640</v>
      </c>
      <c r="P20" s="7" t="s">
        <v>641</v>
      </c>
      <c r="Q20" s="7" t="s">
        <v>642</v>
      </c>
      <c r="R20" s="7"/>
      <c r="W20" s="124"/>
      <c r="X20" s="10"/>
      <c r="Y20" s="10"/>
      <c r="Z20" s="10"/>
      <c r="AA20" s="10"/>
      <c r="AB20" s="87"/>
      <c r="AC20" s="10"/>
      <c r="AD20" s="2"/>
      <c r="AE20" s="128"/>
    </row>
    <row r="21" spans="1:31" x14ac:dyDescent="0.25">
      <c r="O21" s="7" t="s">
        <v>643</v>
      </c>
      <c r="P21" s="7">
        <v>1.095</v>
      </c>
      <c r="Q21" s="490">
        <v>5828.3050000000003</v>
      </c>
      <c r="R21" s="7"/>
      <c r="W21" s="124"/>
      <c r="X21" s="10"/>
      <c r="Y21" s="10"/>
      <c r="Z21" s="10"/>
      <c r="AA21" s="10"/>
      <c r="AB21" s="87"/>
      <c r="AC21" s="10"/>
      <c r="AD21" s="2"/>
      <c r="AE21" s="128"/>
    </row>
    <row r="22" spans="1:31" x14ac:dyDescent="0.25">
      <c r="O22" s="7" t="s">
        <v>644</v>
      </c>
      <c r="P22" s="7">
        <v>1.0920000000000001</v>
      </c>
      <c r="Q22" s="490">
        <v>5801.9129999999996</v>
      </c>
      <c r="R22" s="7"/>
      <c r="W22" s="124"/>
      <c r="X22" s="10"/>
      <c r="Y22" s="10"/>
      <c r="Z22" s="10"/>
      <c r="AA22" s="10"/>
      <c r="AB22" s="87"/>
      <c r="AC22" s="10"/>
      <c r="AD22" s="2"/>
      <c r="AE22" s="128"/>
    </row>
    <row r="23" spans="1:31" x14ac:dyDescent="0.25">
      <c r="O23" s="7" t="s">
        <v>645</v>
      </c>
      <c r="P23" s="7" t="s">
        <v>646</v>
      </c>
      <c r="Q23" s="7">
        <v>0.30499999999999999</v>
      </c>
      <c r="R23" s="7">
        <v>0.45500000000000002</v>
      </c>
      <c r="W23" s="124"/>
      <c r="X23" s="10"/>
      <c r="Y23" s="10"/>
      <c r="Z23" s="10"/>
      <c r="AA23" s="10"/>
      <c r="AB23" s="87"/>
      <c r="AC23" s="10"/>
      <c r="AD23" s="2"/>
      <c r="AE23" s="128"/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615</v>
      </c>
      <c r="O24" s="7" t="s">
        <v>626</v>
      </c>
      <c r="P24" s="7" t="s">
        <v>647</v>
      </c>
      <c r="Q24" s="7" t="s">
        <v>647</v>
      </c>
      <c r="R24" s="7"/>
      <c r="W24" s="124"/>
      <c r="X24" s="10"/>
      <c r="Y24" s="10"/>
      <c r="Z24" s="10"/>
      <c r="AA24" s="10"/>
      <c r="AB24" s="87"/>
      <c r="AC24" s="10"/>
      <c r="AD24" s="2"/>
      <c r="AE24" s="128"/>
    </row>
    <row r="25" spans="1:31" x14ac:dyDescent="0.25">
      <c r="B25" s="152">
        <v>42794</v>
      </c>
      <c r="C25" s="10">
        <v>50</v>
      </c>
      <c r="D25" s="33">
        <v>72.58</v>
      </c>
      <c r="E25" s="33">
        <v>73.02</v>
      </c>
      <c r="F25" s="33">
        <f t="shared" ref="F25" si="0">C25*(E25-D25)</f>
        <v>21.999999999999886</v>
      </c>
      <c r="G25" s="33">
        <f t="shared" ref="G25" si="1">D25*C25</f>
        <v>3629</v>
      </c>
      <c r="H25" s="167">
        <f t="shared" ref="H25" si="2">(E25-D25)/D25</f>
        <v>6.062276109120939E-3</v>
      </c>
      <c r="I25" s="33"/>
      <c r="J25" s="33"/>
      <c r="K25" s="33"/>
      <c r="L25" s="33"/>
      <c r="O25" s="7" t="s">
        <v>645</v>
      </c>
      <c r="P25" s="7" t="s">
        <v>648</v>
      </c>
      <c r="Q25" s="7">
        <v>1.42</v>
      </c>
      <c r="R25" s="7">
        <v>8.0939999999999994</v>
      </c>
      <c r="W25" s="124"/>
      <c r="X25" s="10"/>
      <c r="Y25" s="10"/>
      <c r="Z25" s="10"/>
      <c r="AA25" s="10"/>
      <c r="AB25" s="87"/>
      <c r="AC25" s="10"/>
      <c r="AD25" s="2"/>
      <c r="AE25" s="128"/>
    </row>
    <row r="26" spans="1:31" x14ac:dyDescent="0.25">
      <c r="B26" s="152">
        <v>42795</v>
      </c>
      <c r="C26" s="10">
        <v>50</v>
      </c>
      <c r="D26" s="33">
        <v>72.58</v>
      </c>
      <c r="E26" s="33">
        <v>73.349999999999994</v>
      </c>
      <c r="F26" s="33">
        <f t="shared" ref="F26" si="3">C26*(E26-D26)</f>
        <v>38.499999999999801</v>
      </c>
      <c r="G26" s="33">
        <f t="shared" ref="G26" si="4">D26*C26</f>
        <v>3629</v>
      </c>
      <c r="H26" s="167">
        <f t="shared" ref="H26" si="5">(E26-D26)/D26</f>
        <v>1.0608983190961643E-2</v>
      </c>
      <c r="I26" s="33"/>
      <c r="J26" s="33"/>
      <c r="K26" s="33"/>
      <c r="L26" s="33"/>
      <c r="O26" s="7" t="s">
        <v>649</v>
      </c>
      <c r="P26" s="7" t="s">
        <v>641</v>
      </c>
      <c r="Q26" s="7" t="s">
        <v>642</v>
      </c>
      <c r="R26" s="7"/>
      <c r="W26" s="124"/>
      <c r="X26" s="10"/>
      <c r="Y26" s="10"/>
      <c r="Z26" s="10"/>
      <c r="AA26" s="10"/>
      <c r="AB26" s="87"/>
      <c r="AC26" s="10"/>
      <c r="AD26" s="2"/>
      <c r="AE26" s="128"/>
    </row>
    <row r="27" spans="1:31" x14ac:dyDescent="0.25">
      <c r="A27">
        <v>0</v>
      </c>
      <c r="B27" s="152">
        <v>42809</v>
      </c>
      <c r="C27" s="10">
        <v>50</v>
      </c>
      <c r="D27" s="33">
        <v>72.58</v>
      </c>
      <c r="E27" s="33">
        <v>72.81</v>
      </c>
      <c r="F27" s="33">
        <f t="shared" ref="F27" si="6">C27*(E27-D27)</f>
        <v>11.500000000000199</v>
      </c>
      <c r="G27" s="33">
        <f t="shared" ref="G27" si="7">D27*C27</f>
        <v>3629</v>
      </c>
      <c r="H27" s="167">
        <f t="shared" ref="H27" si="8">(E27-D27)/D27</f>
        <v>3.1689170570405618E-3</v>
      </c>
      <c r="I27" s="33"/>
      <c r="J27" s="33">
        <v>169.8</v>
      </c>
      <c r="K27" s="33"/>
      <c r="L27" s="142"/>
      <c r="O27" s="7"/>
      <c r="P27" s="7"/>
      <c r="Q27" s="7"/>
      <c r="R27" s="7"/>
      <c r="W27" s="124"/>
      <c r="X27" s="10"/>
      <c r="Y27" s="10"/>
      <c r="Z27" s="10"/>
      <c r="AA27" s="10"/>
      <c r="AB27" s="87"/>
      <c r="AC27" s="10"/>
      <c r="AD27" s="2"/>
      <c r="AE27" s="128"/>
    </row>
    <row r="28" spans="1:31" x14ac:dyDescent="0.25">
      <c r="B28" s="152">
        <v>42815</v>
      </c>
      <c r="C28" s="7">
        <v>100</v>
      </c>
      <c r="D28" s="37">
        <v>71.680000000000007</v>
      </c>
      <c r="E28" s="33">
        <v>70.010000000000005</v>
      </c>
      <c r="F28" s="33">
        <f t="shared" ref="F28:F35" si="9">C28*(E28-D28)</f>
        <v>-167.00000000000017</v>
      </c>
      <c r="G28" s="33">
        <f t="shared" ref="G28:G35" si="10">D28*C28</f>
        <v>7168.0000000000009</v>
      </c>
      <c r="H28" s="167">
        <f t="shared" ref="H28:H35" si="11">(E28-D28)/D28</f>
        <v>-2.3297991071428593E-2</v>
      </c>
      <c r="I28" s="33">
        <v>71.5</v>
      </c>
      <c r="J28" s="33">
        <v>-9</v>
      </c>
      <c r="K28" s="33"/>
      <c r="L28" s="142"/>
      <c r="O28" s="7" t="s">
        <v>644</v>
      </c>
      <c r="P28" s="7">
        <v>0.92200000000000004</v>
      </c>
      <c r="Q28" s="490">
        <v>5782.2860000000001</v>
      </c>
      <c r="R28" s="7"/>
      <c r="W28" s="124"/>
      <c r="X28" s="10"/>
      <c r="Y28" s="10"/>
      <c r="Z28" s="10"/>
      <c r="AA28" s="10"/>
      <c r="AB28" s="87"/>
      <c r="AC28" s="10"/>
      <c r="AD28" s="2"/>
      <c r="AE28" s="128"/>
    </row>
    <row r="29" spans="1:31" x14ac:dyDescent="0.25">
      <c r="A29">
        <v>100</v>
      </c>
      <c r="B29" s="152">
        <v>42850</v>
      </c>
      <c r="C29" s="10">
        <v>100</v>
      </c>
      <c r="D29" s="33">
        <v>71.42</v>
      </c>
      <c r="E29" s="33">
        <v>71.55</v>
      </c>
      <c r="F29" s="33">
        <f t="shared" si="9"/>
        <v>12.999999999999545</v>
      </c>
      <c r="G29" s="33">
        <f t="shared" si="10"/>
        <v>7142</v>
      </c>
      <c r="H29" s="167">
        <f t="shared" si="11"/>
        <v>1.8202184262110816E-3</v>
      </c>
      <c r="I29" s="33"/>
      <c r="J29" s="33"/>
      <c r="K29" s="33"/>
      <c r="L29" s="142"/>
      <c r="O29" s="7" t="s">
        <v>626</v>
      </c>
      <c r="P29" s="7" t="s">
        <v>647</v>
      </c>
      <c r="Q29" s="7" t="s">
        <v>647</v>
      </c>
      <c r="R29" s="7"/>
      <c r="W29" s="124"/>
      <c r="X29" s="10"/>
      <c r="Y29" s="10"/>
      <c r="Z29" s="10"/>
      <c r="AA29" s="10"/>
      <c r="AB29" s="87"/>
      <c r="AC29" s="10"/>
      <c r="AD29" s="2"/>
      <c r="AE29" s="128"/>
    </row>
    <row r="30" spans="1:31" x14ac:dyDescent="0.25">
      <c r="A30">
        <v>50</v>
      </c>
      <c r="B30" s="152">
        <v>42851</v>
      </c>
      <c r="C30" s="10">
        <v>50</v>
      </c>
      <c r="D30" s="33">
        <v>70.221599999999995</v>
      </c>
      <c r="E30" s="33">
        <v>72.599999999999994</v>
      </c>
      <c r="F30" s="33">
        <f t="shared" si="9"/>
        <v>118.91999999999996</v>
      </c>
      <c r="G30" s="33">
        <f t="shared" si="10"/>
        <v>3511.08</v>
      </c>
      <c r="H30" s="167">
        <f t="shared" si="11"/>
        <v>3.3869920366382984E-2</v>
      </c>
      <c r="I30" s="33"/>
      <c r="J30" s="33">
        <v>277.22000000000003</v>
      </c>
      <c r="K30" s="33"/>
      <c r="L30" s="142"/>
      <c r="O30" s="7" t="s">
        <v>650</v>
      </c>
      <c r="P30" s="7" t="s">
        <v>641</v>
      </c>
      <c r="Q30" s="7" t="s">
        <v>642</v>
      </c>
      <c r="R30" s="7"/>
      <c r="W30" s="124"/>
      <c r="X30" s="10"/>
      <c r="Y30" s="10"/>
      <c r="Z30" s="10"/>
      <c r="AA30" s="10"/>
      <c r="AB30" s="87"/>
      <c r="AC30" s="10"/>
      <c r="AD30" s="2"/>
      <c r="AE30" s="128"/>
    </row>
    <row r="31" spans="1:31" x14ac:dyDescent="0.25">
      <c r="A31">
        <v>50</v>
      </c>
      <c r="B31" s="152">
        <v>42866</v>
      </c>
      <c r="C31" s="10">
        <v>50</v>
      </c>
      <c r="D31" s="33">
        <v>70.221599999999995</v>
      </c>
      <c r="E31" s="33">
        <v>72.06</v>
      </c>
      <c r="F31" s="33">
        <f t="shared" si="9"/>
        <v>91.920000000000357</v>
      </c>
      <c r="G31" s="33">
        <f t="shared" si="10"/>
        <v>3511.08</v>
      </c>
      <c r="H31" s="167">
        <f t="shared" si="11"/>
        <v>2.6179978809938925E-2</v>
      </c>
      <c r="I31" s="33"/>
      <c r="J31" s="33">
        <v>250</v>
      </c>
      <c r="K31" s="33"/>
      <c r="L31" s="142"/>
      <c r="O31" s="7"/>
      <c r="P31" s="7"/>
      <c r="Q31" s="7"/>
      <c r="R31" s="7"/>
      <c r="W31" s="124"/>
      <c r="X31" s="10"/>
      <c r="Y31" s="10"/>
      <c r="Z31" s="10"/>
      <c r="AA31" s="10"/>
      <c r="AB31" s="87"/>
      <c r="AC31" s="10"/>
      <c r="AD31" s="2"/>
      <c r="AE31" s="128"/>
    </row>
    <row r="32" spans="1:31" x14ac:dyDescent="0.25">
      <c r="A32">
        <v>50</v>
      </c>
      <c r="B32" s="152">
        <v>42871</v>
      </c>
      <c r="C32" s="10">
        <v>100</v>
      </c>
      <c r="D32" s="33">
        <v>70.550799999999995</v>
      </c>
      <c r="E32" s="33">
        <v>70.94</v>
      </c>
      <c r="F32" s="33">
        <f t="shared" si="9"/>
        <v>38.920000000000243</v>
      </c>
      <c r="G32" s="33">
        <f t="shared" si="10"/>
        <v>7055.08</v>
      </c>
      <c r="H32" s="167">
        <f t="shared" si="11"/>
        <v>5.5165922994495093E-3</v>
      </c>
      <c r="I32" s="33"/>
      <c r="J32" s="33">
        <v>197.22</v>
      </c>
      <c r="K32" s="33"/>
      <c r="L32" s="142"/>
      <c r="O32" s="7" t="s">
        <v>643</v>
      </c>
      <c r="P32" s="7">
        <v>1.026</v>
      </c>
      <c r="Q32" s="490">
        <v>5609.625</v>
      </c>
      <c r="R32" s="7"/>
      <c r="W32" s="124"/>
      <c r="X32" s="10"/>
      <c r="Y32" s="10"/>
      <c r="Z32" s="10"/>
      <c r="AA32" s="10"/>
      <c r="AB32" s="87"/>
      <c r="AC32" s="10"/>
      <c r="AD32" s="2"/>
      <c r="AE32" s="128"/>
    </row>
    <row r="33" spans="1:31" x14ac:dyDescent="0.25">
      <c r="A33" s="23">
        <v>42902</v>
      </c>
      <c r="B33" s="152">
        <v>42874</v>
      </c>
      <c r="C33" s="10">
        <v>50</v>
      </c>
      <c r="D33" s="33">
        <v>69.253200000000007</v>
      </c>
      <c r="E33" s="33">
        <v>71.95</v>
      </c>
      <c r="F33" s="33">
        <f t="shared" si="9"/>
        <v>134.8399999999998</v>
      </c>
      <c r="G33" s="33">
        <f t="shared" si="10"/>
        <v>3462.6600000000003</v>
      </c>
      <c r="H33" s="167">
        <f t="shared" si="11"/>
        <v>3.8941160841665018E-2</v>
      </c>
      <c r="I33" s="33"/>
      <c r="J33" s="33">
        <v>198.22</v>
      </c>
      <c r="K33" s="33"/>
      <c r="L33" s="142"/>
      <c r="W33" s="124"/>
      <c r="X33" s="10"/>
      <c r="Y33" s="10"/>
      <c r="Z33" s="10"/>
      <c r="AA33" s="10"/>
      <c r="AB33" s="87"/>
      <c r="AC33" s="10"/>
      <c r="AD33" s="2"/>
      <c r="AE33" s="128"/>
    </row>
    <row r="34" spans="1:31" x14ac:dyDescent="0.25">
      <c r="B34" s="152">
        <v>42887</v>
      </c>
      <c r="C34" s="10">
        <v>100</v>
      </c>
      <c r="D34" s="33">
        <v>69.666600000000003</v>
      </c>
      <c r="E34" s="33">
        <v>78.19</v>
      </c>
      <c r="F34" s="33">
        <f t="shared" si="9"/>
        <v>852.33999999999946</v>
      </c>
      <c r="G34" s="33">
        <f t="shared" si="10"/>
        <v>6966.66</v>
      </c>
      <c r="H34" s="167">
        <f t="shared" si="11"/>
        <v>0.12234557162255651</v>
      </c>
      <c r="I34" s="33"/>
      <c r="J34" s="33">
        <v>1010.64</v>
      </c>
      <c r="K34" s="33"/>
      <c r="L34" s="142"/>
      <c r="W34" s="124"/>
      <c r="X34" s="10"/>
      <c r="Y34" s="10"/>
      <c r="Z34" s="10"/>
      <c r="AA34" s="10"/>
      <c r="AB34" s="87"/>
      <c r="AC34" s="10"/>
      <c r="AD34" s="2"/>
      <c r="AE34" s="128"/>
    </row>
    <row r="35" spans="1:31" x14ac:dyDescent="0.25">
      <c r="A35">
        <v>100</v>
      </c>
      <c r="B35" s="152">
        <v>42942</v>
      </c>
      <c r="C35" s="10">
        <v>100</v>
      </c>
      <c r="D35" s="33">
        <v>69.406599999999997</v>
      </c>
      <c r="E35" s="33">
        <v>74.599999999999994</v>
      </c>
      <c r="F35" s="33">
        <f t="shared" si="9"/>
        <v>519.33999999999969</v>
      </c>
      <c r="G35" s="33">
        <f t="shared" si="10"/>
        <v>6940.66</v>
      </c>
      <c r="H35" s="167">
        <f t="shared" si="11"/>
        <v>7.4825737033653819E-2</v>
      </c>
      <c r="I35" s="33"/>
      <c r="J35" s="33">
        <v>678</v>
      </c>
      <c r="K35" s="33"/>
      <c r="L35" s="142"/>
      <c r="W35" s="124"/>
      <c r="X35" s="10"/>
      <c r="Y35" s="10"/>
      <c r="Z35" s="10"/>
      <c r="AA35" s="10"/>
      <c r="AB35" s="87"/>
      <c r="AC35" s="10"/>
      <c r="AD35" s="2"/>
      <c r="AE35" s="128"/>
    </row>
    <row r="36" spans="1:31" x14ac:dyDescent="0.25">
      <c r="A36">
        <v>50</v>
      </c>
      <c r="B36" s="152">
        <v>42983</v>
      </c>
      <c r="C36" s="10">
        <v>100</v>
      </c>
      <c r="D36" s="33">
        <v>68.760000000000005</v>
      </c>
      <c r="E36" s="33">
        <v>74.36</v>
      </c>
      <c r="F36" s="33">
        <f t="shared" ref="F36:F37" si="12">C36*(E36-D36)</f>
        <v>559.99999999999943</v>
      </c>
      <c r="G36" s="33">
        <f t="shared" ref="G36:G37" si="13">D36*C36</f>
        <v>6876.0000000000009</v>
      </c>
      <c r="H36" s="167">
        <f t="shared" ref="H36:H37" si="14">(E36-D36)/D36</f>
        <v>8.144269924374628E-2</v>
      </c>
      <c r="I36" s="292">
        <v>68</v>
      </c>
      <c r="J36" s="33">
        <v>718.56</v>
      </c>
      <c r="K36" s="33"/>
      <c r="L36" s="142"/>
      <c r="W36" s="124"/>
      <c r="X36" s="10"/>
      <c r="Y36" s="10"/>
      <c r="Z36" s="10"/>
      <c r="AA36" s="10"/>
      <c r="AB36" s="87"/>
      <c r="AC36" s="10"/>
      <c r="AD36" s="2"/>
      <c r="AE36" s="128"/>
    </row>
    <row r="37" spans="1:31" x14ac:dyDescent="0.25">
      <c r="A37">
        <v>0</v>
      </c>
      <c r="B37" s="152">
        <v>42989</v>
      </c>
      <c r="C37" s="10">
        <v>50</v>
      </c>
      <c r="D37" s="33">
        <v>63.69</v>
      </c>
      <c r="E37" s="33">
        <v>77.819999999999993</v>
      </c>
      <c r="F37" s="33">
        <f t="shared" si="12"/>
        <v>706.49999999999977</v>
      </c>
      <c r="G37" s="33">
        <f t="shared" si="13"/>
        <v>3184.5</v>
      </c>
      <c r="H37" s="167">
        <f t="shared" si="14"/>
        <v>0.22185586434291091</v>
      </c>
      <c r="I37" s="33">
        <v>63</v>
      </c>
      <c r="J37" s="33">
        <v>1097</v>
      </c>
      <c r="K37" s="33"/>
      <c r="L37" s="142"/>
      <c r="W37" s="124"/>
      <c r="X37" s="10"/>
      <c r="Y37" s="10"/>
      <c r="Z37" s="10"/>
      <c r="AA37" s="10"/>
      <c r="AB37" s="87"/>
      <c r="AC37" s="10"/>
      <c r="AD37" s="2"/>
      <c r="AE37" s="128"/>
    </row>
    <row r="38" spans="1:31" x14ac:dyDescent="0.25">
      <c r="A38">
        <v>0</v>
      </c>
      <c r="B38" s="152">
        <v>42997</v>
      </c>
      <c r="C38" s="7">
        <v>100</v>
      </c>
      <c r="D38" s="37">
        <v>70.036000000000001</v>
      </c>
      <c r="E38" s="33">
        <v>76.989999999999995</v>
      </c>
      <c r="F38" s="33">
        <f t="shared" ref="F38" si="15">C38*(E38-D38)</f>
        <v>695.39999999999941</v>
      </c>
      <c r="G38" s="33">
        <f t="shared" ref="G38" si="16">D38*C38</f>
        <v>7003.6</v>
      </c>
      <c r="H38" s="167">
        <f t="shared" ref="H38" si="17">(E38-D38)/D38</f>
        <v>9.9291792792278163E-2</v>
      </c>
      <c r="I38" s="33">
        <v>68</v>
      </c>
      <c r="J38" s="33">
        <v>1086</v>
      </c>
      <c r="K38" s="33"/>
      <c r="L38" s="142"/>
      <c r="W38" s="124"/>
      <c r="X38" s="10"/>
      <c r="Y38" s="10"/>
      <c r="Z38" s="10"/>
      <c r="AA38" s="10"/>
      <c r="AB38" s="87"/>
      <c r="AC38" s="10"/>
      <c r="AD38" s="2"/>
      <c r="AE38" s="128"/>
    </row>
    <row r="39" spans="1:31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142"/>
      <c r="W39" s="124"/>
      <c r="X39" s="10"/>
      <c r="Y39" s="10"/>
      <c r="Z39" s="10"/>
      <c r="AA39" s="10"/>
      <c r="AB39" s="87"/>
      <c r="AC39" s="10"/>
      <c r="AD39" s="2"/>
      <c r="AE39" s="128"/>
    </row>
    <row r="40" spans="1:31" ht="20.25" thickBot="1" x14ac:dyDescent="0.35">
      <c r="A40">
        <v>0</v>
      </c>
      <c r="B40" s="152">
        <v>43002</v>
      </c>
      <c r="C40" s="10">
        <v>100</v>
      </c>
      <c r="D40" s="33">
        <v>74.23</v>
      </c>
      <c r="E40" s="33">
        <v>77.66</v>
      </c>
      <c r="F40" s="33">
        <f>C40*(E40-D40)</f>
        <v>342.99999999999926</v>
      </c>
      <c r="G40" s="33">
        <f>D40*C40</f>
        <v>7423</v>
      </c>
      <c r="H40" s="167">
        <f>(E40-D40)/D40</f>
        <v>4.6207732722618786E-2</v>
      </c>
      <c r="I40" s="33">
        <v>73.5</v>
      </c>
      <c r="J40" s="33">
        <v>1153</v>
      </c>
      <c r="K40" s="33"/>
      <c r="L40" s="33"/>
      <c r="O40" s="557" t="s">
        <v>54</v>
      </c>
      <c r="P40" s="557"/>
      <c r="W40" s="124"/>
      <c r="X40" s="10"/>
      <c r="Y40" s="10"/>
      <c r="Z40" s="10"/>
      <c r="AA40" s="10"/>
      <c r="AB40" s="87"/>
      <c r="AC40" s="10"/>
      <c r="AD40" s="2"/>
      <c r="AE40" s="128"/>
    </row>
    <row r="41" spans="1:31" ht="15.75" thickTop="1" x14ac:dyDescent="0.25">
      <c r="A41">
        <v>50</v>
      </c>
      <c r="B41" s="152">
        <v>43010</v>
      </c>
      <c r="C41" s="10">
        <v>50</v>
      </c>
      <c r="D41" s="33">
        <v>66.88</v>
      </c>
      <c r="E41" s="33">
        <v>81.900000000000006</v>
      </c>
      <c r="F41" s="33">
        <f>C41*(E41-D41)</f>
        <v>751.00000000000045</v>
      </c>
      <c r="G41" s="33">
        <f>D41*C41</f>
        <v>3344</v>
      </c>
      <c r="H41" s="167">
        <f>(E41-D41)/D41</f>
        <v>0.22458133971291883</v>
      </c>
      <c r="I41" s="33"/>
      <c r="J41" s="33">
        <v>1561</v>
      </c>
      <c r="K41" s="33"/>
      <c r="L41" s="33"/>
      <c r="O41" s="75">
        <v>1.1000000000000001</v>
      </c>
      <c r="P41" s="75">
        <f>O41*$Q$4</f>
        <v>0</v>
      </c>
      <c r="Q41" s="2"/>
      <c r="W41" s="124"/>
      <c r="X41" s="10"/>
      <c r="Y41" s="10"/>
      <c r="Z41" s="10"/>
      <c r="AA41" s="10"/>
      <c r="AB41" s="87"/>
      <c r="AC41" s="10"/>
      <c r="AD41" s="2"/>
      <c r="AE41" s="128"/>
    </row>
    <row r="42" spans="1:31" ht="20.25" thickBot="1" x14ac:dyDescent="0.35">
      <c r="B42" s="10"/>
      <c r="C42" s="10"/>
      <c r="D42" s="33"/>
      <c r="E42" s="33"/>
      <c r="F42" s="33"/>
      <c r="G42" s="10"/>
      <c r="H42" s="10"/>
      <c r="I42" s="33"/>
      <c r="J42" s="33"/>
      <c r="K42" s="33"/>
      <c r="L42" s="33"/>
      <c r="O42" s="75">
        <v>1.0900000000000001</v>
      </c>
      <c r="P42" s="75">
        <f t="shared" ref="P42:P61" si="18">O42*$Q$4</f>
        <v>0</v>
      </c>
      <c r="Q42" s="2"/>
      <c r="T42" s="83" t="s">
        <v>84</v>
      </c>
      <c r="W42" s="124"/>
      <c r="X42" s="10"/>
      <c r="Y42" s="10"/>
      <c r="Z42" s="10"/>
      <c r="AA42" s="10"/>
      <c r="AB42" s="87"/>
      <c r="AC42" s="10"/>
      <c r="AD42" s="2"/>
      <c r="AE42" s="128"/>
    </row>
    <row r="43" spans="1:31" ht="15.75" thickTop="1" x14ac:dyDescent="0.25">
      <c r="A43">
        <v>50</v>
      </c>
      <c r="B43" s="152">
        <v>43033</v>
      </c>
      <c r="C43" s="10">
        <v>50</v>
      </c>
      <c r="D43" s="33">
        <v>76.12</v>
      </c>
      <c r="E43" s="33">
        <v>83.97</v>
      </c>
      <c r="F43" s="33">
        <f>C43*(E43-D43)</f>
        <v>392.49999999999972</v>
      </c>
      <c r="G43" s="33">
        <f>D43*C43</f>
        <v>3806</v>
      </c>
      <c r="H43" s="167">
        <f>(E43-D43)/D43</f>
        <v>0.10312664214398311</v>
      </c>
      <c r="I43" s="33">
        <v>75.5</v>
      </c>
      <c r="J43" s="33">
        <v>1677</v>
      </c>
      <c r="K43" s="33"/>
      <c r="L43" s="33"/>
      <c r="O43" s="75">
        <v>1.08</v>
      </c>
      <c r="P43" s="75">
        <f t="shared" si="18"/>
        <v>0</v>
      </c>
      <c r="Q43" s="2"/>
      <c r="T43" s="119" t="s">
        <v>69</v>
      </c>
      <c r="U43" s="120">
        <v>68.349999999999994</v>
      </c>
      <c r="W43" s="124"/>
      <c r="X43" s="10"/>
      <c r="Y43" s="10"/>
      <c r="Z43" s="10"/>
      <c r="AA43" s="10"/>
      <c r="AB43" s="87"/>
      <c r="AC43" s="10"/>
      <c r="AD43" s="2"/>
      <c r="AE43" s="128"/>
    </row>
    <row r="44" spans="1:31" x14ac:dyDescent="0.25">
      <c r="B44" s="152">
        <v>43060</v>
      </c>
      <c r="C44" s="10">
        <v>0</v>
      </c>
      <c r="D44" s="33"/>
      <c r="E44" s="33"/>
      <c r="F44" s="33">
        <v>592.9</v>
      </c>
      <c r="G44" s="33"/>
      <c r="H44" s="167"/>
      <c r="I44" s="33"/>
      <c r="J44" s="33">
        <v>1857.78</v>
      </c>
      <c r="K44" s="33"/>
      <c r="L44" s="33"/>
      <c r="O44" s="75">
        <v>1.07</v>
      </c>
      <c r="P44" s="75">
        <f t="shared" si="18"/>
        <v>0</v>
      </c>
      <c r="Q44" s="2"/>
      <c r="T44" s="85" t="s">
        <v>70</v>
      </c>
      <c r="U44" s="121">
        <v>68.5</v>
      </c>
      <c r="W44" s="124"/>
      <c r="X44" s="10"/>
      <c r="Y44" s="10"/>
      <c r="Z44" s="10"/>
      <c r="AA44" s="10"/>
      <c r="AB44" s="87"/>
      <c r="AC44" s="10"/>
      <c r="AD44" s="2"/>
      <c r="AE44" s="128"/>
    </row>
    <row r="45" spans="1:31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18"/>
        <v>0</v>
      </c>
      <c r="Q45" s="2"/>
      <c r="T45" s="85" t="s">
        <v>71</v>
      </c>
      <c r="U45" s="121" t="s">
        <v>100</v>
      </c>
      <c r="W45" s="124"/>
      <c r="X45" s="10"/>
      <c r="Y45" s="10"/>
      <c r="Z45" s="10"/>
      <c r="AA45" s="10"/>
      <c r="AB45" s="87"/>
      <c r="AC45" s="10"/>
      <c r="AD45" s="2"/>
      <c r="AE45" s="128"/>
    </row>
    <row r="46" spans="1:31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18"/>
        <v>0</v>
      </c>
      <c r="Q46" s="2"/>
      <c r="T46" s="85" t="s">
        <v>72</v>
      </c>
      <c r="U46" s="121" t="s">
        <v>100</v>
      </c>
      <c r="W46" s="124"/>
      <c r="X46" s="10"/>
      <c r="Y46" s="10"/>
      <c r="Z46" s="10"/>
      <c r="AA46" s="10"/>
      <c r="AB46" s="87"/>
      <c r="AC46" s="10"/>
      <c r="AD46" s="2"/>
      <c r="AE46" s="128"/>
    </row>
    <row r="47" spans="1:31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18"/>
        <v>0</v>
      </c>
      <c r="Q47" s="2"/>
      <c r="T47" s="85" t="s">
        <v>73</v>
      </c>
      <c r="U47" s="121">
        <v>79.16</v>
      </c>
      <c r="W47" s="124"/>
      <c r="X47" s="10"/>
      <c r="Y47" s="10"/>
      <c r="Z47" s="10"/>
      <c r="AA47" s="10"/>
      <c r="AB47" s="87"/>
      <c r="AC47" s="10"/>
      <c r="AD47" s="2"/>
      <c r="AE47" s="128"/>
    </row>
    <row r="48" spans="1:31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18"/>
        <v>0</v>
      </c>
      <c r="Q48" s="2"/>
      <c r="T48" s="85" t="s">
        <v>74</v>
      </c>
      <c r="U48" s="121">
        <v>0.71672999999999998</v>
      </c>
      <c r="W48" s="124"/>
      <c r="X48" s="10"/>
      <c r="Y48" s="10"/>
      <c r="Z48" s="10"/>
      <c r="AA48" s="10"/>
      <c r="AB48" s="87"/>
      <c r="AC48" s="10"/>
      <c r="AD48" s="2"/>
      <c r="AE48" s="128"/>
    </row>
    <row r="49" spans="1:31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18"/>
        <v>0</v>
      </c>
      <c r="Q49" s="2"/>
      <c r="T49" s="85" t="s">
        <v>93</v>
      </c>
      <c r="U49" s="121" t="s">
        <v>421</v>
      </c>
      <c r="W49" s="124"/>
      <c r="X49" s="10"/>
      <c r="Y49" s="10"/>
      <c r="Z49" s="10"/>
      <c r="AA49" s="10"/>
      <c r="AB49" s="87"/>
      <c r="AC49" s="10"/>
      <c r="AD49" s="2"/>
      <c r="AE49" s="128"/>
    </row>
    <row r="50" spans="1:31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18"/>
        <v>0</v>
      </c>
      <c r="Q50" s="2"/>
      <c r="T50" s="85"/>
      <c r="U50" s="121"/>
      <c r="W50" s="124"/>
      <c r="X50" s="10"/>
      <c r="Y50" s="10"/>
      <c r="Z50" s="10"/>
      <c r="AA50" s="10"/>
      <c r="AB50" s="87"/>
      <c r="AC50" s="10"/>
      <c r="AD50" s="2"/>
      <c r="AE50" s="128"/>
    </row>
    <row r="51" spans="1:31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18"/>
        <v>0</v>
      </c>
      <c r="Q51" s="2"/>
      <c r="T51" s="85" t="s">
        <v>76</v>
      </c>
      <c r="U51" s="121" t="s">
        <v>500</v>
      </c>
      <c r="W51" s="124"/>
      <c r="X51" s="10"/>
      <c r="Y51" s="10"/>
      <c r="Z51" s="10"/>
      <c r="AA51" s="10"/>
      <c r="AB51" s="87"/>
      <c r="AC51" s="10"/>
      <c r="AD51" s="2"/>
      <c r="AE51" s="128"/>
    </row>
    <row r="52" spans="1:31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18"/>
        <v>0</v>
      </c>
      <c r="Q52" s="2"/>
      <c r="T52" s="85" t="s">
        <v>77</v>
      </c>
      <c r="U52" s="121" t="s">
        <v>235</v>
      </c>
      <c r="W52" s="124"/>
      <c r="X52" s="10"/>
      <c r="Y52" s="10"/>
      <c r="Z52" s="10"/>
      <c r="AA52" s="10"/>
      <c r="AB52" s="87"/>
      <c r="AC52" s="10"/>
      <c r="AD52" s="2"/>
      <c r="AE52" s="128"/>
    </row>
    <row r="53" spans="1:31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18"/>
        <v>0</v>
      </c>
      <c r="Q53" s="2"/>
      <c r="T53" s="85" t="s">
        <v>78</v>
      </c>
      <c r="U53" s="122">
        <v>3269613</v>
      </c>
      <c r="W53" s="124"/>
      <c r="X53" s="10"/>
      <c r="Y53" s="10"/>
      <c r="Z53" s="10"/>
      <c r="AA53" s="10"/>
      <c r="AB53" s="87"/>
      <c r="AC53" s="10"/>
      <c r="AD53" s="2"/>
      <c r="AE53" s="128"/>
    </row>
    <row r="54" spans="1:31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18"/>
        <v>0</v>
      </c>
      <c r="T54" s="85" t="s">
        <v>81</v>
      </c>
      <c r="U54" s="122">
        <v>2991540</v>
      </c>
      <c r="W54" s="124"/>
      <c r="X54" s="10"/>
      <c r="Y54" s="10"/>
      <c r="Z54" s="10"/>
      <c r="AA54" s="10"/>
      <c r="AB54" s="87"/>
      <c r="AC54" s="10"/>
      <c r="AD54" s="2"/>
      <c r="AE54" s="128"/>
    </row>
    <row r="55" spans="1:31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18"/>
        <v>0</v>
      </c>
      <c r="T55" s="85" t="s">
        <v>79</v>
      </c>
      <c r="U55" s="121" t="s">
        <v>501</v>
      </c>
      <c r="W55" s="124"/>
      <c r="X55" s="10"/>
      <c r="Y55" s="10"/>
      <c r="Z55" s="10"/>
      <c r="AA55" s="10"/>
      <c r="AB55" s="87"/>
      <c r="AC55" s="10"/>
      <c r="AD55" s="2"/>
      <c r="AE55" s="128"/>
    </row>
    <row r="56" spans="1:31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18"/>
        <v>0</v>
      </c>
      <c r="T56" s="85" t="s">
        <v>82</v>
      </c>
      <c r="U56" s="121">
        <v>15.46</v>
      </c>
      <c r="W56" s="124"/>
      <c r="X56" s="10"/>
      <c r="Y56" s="10"/>
      <c r="Z56" s="10"/>
      <c r="AA56" s="10"/>
      <c r="AB56" s="87"/>
      <c r="AC56" s="10"/>
      <c r="AD56" s="2"/>
      <c r="AE56" s="128"/>
    </row>
    <row r="57" spans="1:31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18"/>
        <v>0</v>
      </c>
      <c r="T57" s="85" t="s">
        <v>83</v>
      </c>
      <c r="U57" s="121">
        <v>4.43</v>
      </c>
      <c r="W57" s="124"/>
      <c r="X57" s="10"/>
      <c r="Y57" s="10"/>
      <c r="Z57" s="10"/>
      <c r="AA57" s="10"/>
      <c r="AB57" s="87"/>
      <c r="AC57" s="10"/>
      <c r="AD57" s="2"/>
      <c r="AE57" s="128"/>
    </row>
    <row r="58" spans="1:31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18"/>
        <v>0</v>
      </c>
      <c r="T58" s="85" t="s">
        <v>80</v>
      </c>
      <c r="U58" s="121" t="s">
        <v>458</v>
      </c>
      <c r="W58" s="124"/>
      <c r="X58" s="10"/>
      <c r="Y58" s="10"/>
      <c r="Z58" s="10"/>
      <c r="AA58" s="10"/>
      <c r="AB58" s="87"/>
      <c r="AC58" s="10"/>
      <c r="AD58" s="2"/>
      <c r="AE58" s="128"/>
    </row>
    <row r="59" spans="1:31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18"/>
        <v>0</v>
      </c>
      <c r="W59" s="124"/>
      <c r="X59" s="10"/>
      <c r="Y59" s="10"/>
      <c r="Z59" s="10"/>
      <c r="AA59" s="10"/>
      <c r="AB59" s="87"/>
      <c r="AC59" s="10"/>
      <c r="AD59" s="2"/>
      <c r="AE59" s="128"/>
    </row>
    <row r="60" spans="1:31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18"/>
        <v>0</v>
      </c>
      <c r="W60" s="124"/>
      <c r="X60" s="10"/>
      <c r="Y60" s="10"/>
      <c r="Z60" s="10"/>
      <c r="AA60" s="10"/>
      <c r="AB60" s="87"/>
      <c r="AC60" s="10"/>
      <c r="AD60" s="2"/>
      <c r="AE60" s="128"/>
    </row>
    <row r="61" spans="1:31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18"/>
        <v>0</v>
      </c>
      <c r="W61" s="124"/>
      <c r="X61" s="10"/>
      <c r="Y61" s="10"/>
      <c r="Z61" s="10"/>
      <c r="AA61" s="10"/>
      <c r="AB61" s="87"/>
      <c r="AC61" s="10"/>
      <c r="AD61" s="2"/>
      <c r="AE61" s="128"/>
    </row>
    <row r="62" spans="1:31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  <c r="W62" s="124"/>
      <c r="X62" s="10"/>
      <c r="Y62" s="10"/>
      <c r="Z62" s="10"/>
      <c r="AA62" s="10"/>
      <c r="AB62" s="87"/>
      <c r="AC62" s="10"/>
      <c r="AD62" s="2"/>
      <c r="AE62" s="128"/>
    </row>
    <row r="63" spans="1:31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  <c r="W63" s="124"/>
      <c r="X63" s="10"/>
      <c r="Y63" s="10"/>
      <c r="Z63" s="10"/>
      <c r="AA63" s="10"/>
      <c r="AB63" s="87"/>
      <c r="AC63" s="10"/>
      <c r="AD63" s="2"/>
      <c r="AE63" s="128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24"/>
      <c r="X64" s="10"/>
      <c r="Y64" s="10"/>
      <c r="Z64" s="10"/>
      <c r="AA64" s="10"/>
      <c r="AB64" s="87"/>
      <c r="AC64" s="10"/>
      <c r="AD64" s="2"/>
      <c r="AE64" s="128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24"/>
      <c r="X65" s="10"/>
      <c r="Y65" s="10"/>
      <c r="Z65" s="10"/>
      <c r="AA65" s="10"/>
      <c r="AB65" s="87"/>
      <c r="AC65" s="10"/>
      <c r="AD65" s="2"/>
      <c r="AE65" s="128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1857.7799999999988</v>
      </c>
      <c r="W66" s="124"/>
      <c r="X66" s="10"/>
      <c r="Y66" s="10"/>
      <c r="Z66" s="10"/>
      <c r="AA66" s="10"/>
      <c r="AB66" s="87"/>
      <c r="AC66" s="10"/>
      <c r="AD66" s="2"/>
      <c r="AE66" s="128"/>
    </row>
    <row r="67" spans="1:31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  <c r="W67" s="124"/>
      <c r="X67" s="10"/>
      <c r="Y67" s="10"/>
      <c r="Z67" s="10"/>
      <c r="AA67" s="10"/>
      <c r="AB67" s="87"/>
      <c r="AC67" s="10"/>
      <c r="AD67" s="2"/>
      <c r="AE67" s="128"/>
    </row>
    <row r="68" spans="1:31" x14ac:dyDescent="0.25">
      <c r="A68" s="371" t="s">
        <v>202</v>
      </c>
      <c r="B68" s="357">
        <v>42619</v>
      </c>
      <c r="C68" s="358">
        <v>20</v>
      </c>
      <c r="D68" s="360">
        <v>72.08</v>
      </c>
      <c r="E68" s="360">
        <v>0</v>
      </c>
      <c r="F68" s="360">
        <f>C68*D68+E68</f>
        <v>1441.6</v>
      </c>
      <c r="G68" s="357">
        <v>42683</v>
      </c>
      <c r="H68" s="372">
        <v>35</v>
      </c>
      <c r="I68" s="360">
        <v>71.36</v>
      </c>
      <c r="J68" s="360">
        <v>0.05</v>
      </c>
      <c r="K68" s="360">
        <f>H68*I68-J68</f>
        <v>2497.5499999999997</v>
      </c>
      <c r="L68" s="357">
        <v>42642</v>
      </c>
      <c r="M68" s="360">
        <v>10</v>
      </c>
      <c r="W68" s="124"/>
      <c r="X68" s="10"/>
      <c r="Y68" s="10"/>
      <c r="Z68" s="10"/>
      <c r="AA68" s="10"/>
      <c r="AB68" s="87"/>
      <c r="AC68" s="10"/>
      <c r="AD68" s="2"/>
      <c r="AE68" s="128"/>
    </row>
    <row r="69" spans="1:31" x14ac:dyDescent="0.25">
      <c r="A69" s="373" t="s">
        <v>48</v>
      </c>
      <c r="B69" s="357">
        <v>42621</v>
      </c>
      <c r="C69" s="358">
        <v>20</v>
      </c>
      <c r="D69" s="360">
        <v>70.45</v>
      </c>
      <c r="E69" s="360">
        <v>0</v>
      </c>
      <c r="F69" s="360">
        <f>C69*D69+E69</f>
        <v>1409</v>
      </c>
      <c r="G69" s="357">
        <v>42684</v>
      </c>
      <c r="H69" s="372">
        <v>30</v>
      </c>
      <c r="I69" s="360">
        <v>73.28</v>
      </c>
      <c r="J69" s="360">
        <v>0.05</v>
      </c>
      <c r="K69" s="360">
        <f>H69*I69-J69</f>
        <v>2198.35</v>
      </c>
      <c r="L69" s="358"/>
      <c r="M69" s="358"/>
      <c r="AD69" s="2"/>
      <c r="AE69" s="128"/>
    </row>
    <row r="70" spans="1:31" x14ac:dyDescent="0.25">
      <c r="A70" s="358"/>
      <c r="B70" s="357">
        <v>42648</v>
      </c>
      <c r="C70" s="358">
        <v>25</v>
      </c>
      <c r="D70" s="360">
        <v>67.88</v>
      </c>
      <c r="E70" s="360">
        <v>0</v>
      </c>
      <c r="F70" s="360">
        <f>C70*D70+E70</f>
        <v>1697</v>
      </c>
      <c r="G70" s="357"/>
      <c r="H70" s="372"/>
      <c r="I70" s="360"/>
      <c r="J70" s="360"/>
      <c r="K70" s="360"/>
      <c r="L70" s="358"/>
      <c r="M70" s="358"/>
    </row>
    <row r="71" spans="1:31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31" x14ac:dyDescent="0.25">
      <c r="A72" s="358"/>
      <c r="B72" s="301">
        <v>42794</v>
      </c>
      <c r="C72" s="7">
        <v>50</v>
      </c>
      <c r="D72" s="37">
        <v>72.58</v>
      </c>
      <c r="E72" s="37">
        <v>0</v>
      </c>
      <c r="F72" s="37">
        <f>C72*D72+E72</f>
        <v>3629</v>
      </c>
      <c r="G72" s="301">
        <v>42851</v>
      </c>
      <c r="H72" s="74">
        <v>50</v>
      </c>
      <c r="I72" s="37">
        <v>72.62</v>
      </c>
      <c r="J72" s="37">
        <v>0.08</v>
      </c>
      <c r="K72" s="37">
        <f>I72*H72-J72</f>
        <v>3630.92</v>
      </c>
      <c r="L72" s="66">
        <v>42850</v>
      </c>
      <c r="M72" s="37">
        <v>26</v>
      </c>
    </row>
    <row r="73" spans="1:31" x14ac:dyDescent="0.25">
      <c r="A73" s="358"/>
      <c r="B73" s="301">
        <v>42815</v>
      </c>
      <c r="C73" s="7">
        <v>50</v>
      </c>
      <c r="D73" s="37">
        <v>70.78</v>
      </c>
      <c r="E73" s="37">
        <v>0</v>
      </c>
      <c r="F73" s="37">
        <f>C73*D73+E73</f>
        <v>3539</v>
      </c>
      <c r="G73" s="301">
        <v>42874</v>
      </c>
      <c r="H73" s="74">
        <v>50</v>
      </c>
      <c r="I73" s="37">
        <v>71.849999999999994</v>
      </c>
      <c r="J73" s="37">
        <v>0.08</v>
      </c>
      <c r="K73" s="37">
        <f>I73*H73-J73</f>
        <v>3592.4199999999996</v>
      </c>
      <c r="L73" s="66">
        <v>42942</v>
      </c>
      <c r="M73" s="37">
        <v>26</v>
      </c>
    </row>
    <row r="74" spans="1:31" x14ac:dyDescent="0.25">
      <c r="A74" s="358"/>
      <c r="B74" s="301">
        <v>42871</v>
      </c>
      <c r="C74" s="7">
        <v>50</v>
      </c>
      <c r="D74" s="37">
        <v>70.88</v>
      </c>
      <c r="E74" s="37">
        <v>0</v>
      </c>
      <c r="F74" s="37">
        <f>C74*D74+E74</f>
        <v>3544</v>
      </c>
      <c r="G74" s="301">
        <v>42983</v>
      </c>
      <c r="H74" s="74">
        <v>50</v>
      </c>
      <c r="I74" s="37">
        <v>73.38</v>
      </c>
      <c r="J74" s="37">
        <v>0.08</v>
      </c>
      <c r="K74" s="37">
        <f>I74*H74-J74</f>
        <v>3668.92</v>
      </c>
      <c r="L74" s="4"/>
      <c r="M74" s="4"/>
    </row>
    <row r="75" spans="1:31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31" x14ac:dyDescent="0.25">
      <c r="A76" s="358"/>
      <c r="B76" s="301">
        <v>42879</v>
      </c>
      <c r="C76" s="7">
        <v>50</v>
      </c>
      <c r="D76" s="37">
        <v>70.08</v>
      </c>
      <c r="E76" s="37">
        <v>0</v>
      </c>
      <c r="F76" s="37">
        <f>C76*D76+E76</f>
        <v>3504</v>
      </c>
      <c r="G76" s="301">
        <v>42991</v>
      </c>
      <c r="H76" s="7">
        <v>50</v>
      </c>
      <c r="I76" s="37">
        <v>78.47</v>
      </c>
      <c r="J76" s="37">
        <v>0.09</v>
      </c>
      <c r="K76" s="37">
        <f>H76*I76-J76</f>
        <v>3923.41</v>
      </c>
      <c r="L76" s="358"/>
      <c r="M76" s="358"/>
    </row>
    <row r="77" spans="1:31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31" x14ac:dyDescent="0.25">
      <c r="A78" s="358"/>
      <c r="B78" s="301">
        <v>42978</v>
      </c>
      <c r="C78" s="7">
        <v>50</v>
      </c>
      <c r="D78" s="37">
        <v>72.08</v>
      </c>
      <c r="E78" s="37">
        <v>0</v>
      </c>
      <c r="F78" s="37">
        <f>C78*D78+E78</f>
        <v>3604</v>
      </c>
      <c r="G78" s="301">
        <v>43010</v>
      </c>
      <c r="H78" s="7">
        <v>50</v>
      </c>
      <c r="I78" s="37">
        <v>81.58</v>
      </c>
      <c r="J78" s="37">
        <v>0.09</v>
      </c>
      <c r="K78" s="37">
        <f>H78*I78-J78</f>
        <v>4078.91</v>
      </c>
      <c r="L78" s="66"/>
      <c r="M78" s="358"/>
    </row>
    <row r="79" spans="1:31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31" x14ac:dyDescent="0.25">
      <c r="A80" s="358"/>
      <c r="B80" s="66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66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66">
        <v>43033</v>
      </c>
      <c r="M80" s="37">
        <v>13</v>
      </c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SUM(C68:C83)</f>
        <v>365</v>
      </c>
      <c r="D84" s="376"/>
      <c r="E84" s="376"/>
      <c r="F84" s="376">
        <f>SUM(F68:F83)</f>
        <v>26186.6</v>
      </c>
      <c r="G84" s="375"/>
      <c r="H84" s="397">
        <f>SUM(H68:H83)</f>
        <v>365</v>
      </c>
      <c r="I84" s="376"/>
      <c r="J84" s="376"/>
      <c r="K84" s="376">
        <f>SUM(K68:K83)</f>
        <v>27969.379999999997</v>
      </c>
      <c r="L84" s="375"/>
      <c r="M84" s="376">
        <f>SUM(M68:M83)</f>
        <v>75</v>
      </c>
    </row>
    <row r="85" spans="1:13" ht="15.75" thickBot="1" x14ac:dyDescent="0.3">
      <c r="A85" s="377" t="s">
        <v>143</v>
      </c>
      <c r="B85" s="378"/>
      <c r="C85" s="379">
        <f>SumByColor($A$19,C68:C83)</f>
        <v>250</v>
      </c>
      <c r="D85" s="379"/>
      <c r="E85" s="379"/>
      <c r="F85" s="380">
        <f>SumByColor($A$19,F68:F83)</f>
        <v>17820</v>
      </c>
      <c r="G85" s="379"/>
      <c r="H85" s="379">
        <f>SumByColor($A$19,H68:H83)</f>
        <v>250</v>
      </c>
      <c r="I85" s="379"/>
      <c r="J85" s="379"/>
      <c r="K85" s="380">
        <f>SumByColor($A$19,K68:K83)</f>
        <v>18894</v>
      </c>
      <c r="L85" s="379"/>
      <c r="M85" s="380">
        <f>SumByColor($A$19,M68:M83)</f>
        <v>65</v>
      </c>
    </row>
    <row r="88" spans="1:13" x14ac:dyDescent="0.25">
      <c r="B88" s="150" t="s">
        <v>85</v>
      </c>
      <c r="C88" s="150" t="s">
        <v>106</v>
      </c>
      <c r="D88" s="151" t="s">
        <v>105</v>
      </c>
      <c r="E88" s="153" t="s">
        <v>107</v>
      </c>
      <c r="F88" s="153" t="s">
        <v>43</v>
      </c>
      <c r="G88" s="165" t="s">
        <v>110</v>
      </c>
      <c r="H88" s="165" t="s">
        <v>61</v>
      </c>
      <c r="I88" s="165" t="s">
        <v>111</v>
      </c>
    </row>
    <row r="89" spans="1:13" x14ac:dyDescent="0.25">
      <c r="B89" s="152">
        <v>42619</v>
      </c>
      <c r="C89" s="10">
        <v>20</v>
      </c>
      <c r="D89" s="33">
        <v>72.08</v>
      </c>
      <c r="E89" s="33">
        <v>72</v>
      </c>
      <c r="F89" s="33">
        <f t="shared" ref="F89:F100" si="19">C89*(E89-D89)</f>
        <v>-1.5999999999999659</v>
      </c>
      <c r="G89" s="33">
        <f t="shared" ref="G89:G100" si="20">D89*C89</f>
        <v>1441.6</v>
      </c>
      <c r="H89" s="167">
        <f t="shared" ref="H89:H100" si="21">(E89-D89)/D89</f>
        <v>-1.1098779134294991E-3</v>
      </c>
      <c r="I89" s="33"/>
    </row>
    <row r="90" spans="1:13" x14ac:dyDescent="0.25">
      <c r="B90" s="152">
        <v>42620</v>
      </c>
      <c r="C90" s="10">
        <v>20</v>
      </c>
      <c r="D90" s="33">
        <v>72.08</v>
      </c>
      <c r="E90" s="33">
        <v>71.75</v>
      </c>
      <c r="F90" s="33">
        <f t="shared" si="19"/>
        <v>-6.5999999999999659</v>
      </c>
      <c r="G90" s="33">
        <f t="shared" si="20"/>
        <v>1441.6</v>
      </c>
      <c r="H90" s="167">
        <f t="shared" si="21"/>
        <v>-4.5782463928967579E-3</v>
      </c>
      <c r="I90" s="33"/>
    </row>
    <row r="91" spans="1:13" x14ac:dyDescent="0.25">
      <c r="B91" s="152">
        <v>42621</v>
      </c>
      <c r="C91" s="10">
        <v>40</v>
      </c>
      <c r="D91" s="33">
        <v>71.265000000000001</v>
      </c>
      <c r="E91" s="33">
        <v>70.67</v>
      </c>
      <c r="F91" s="33">
        <f t="shared" si="19"/>
        <v>-23.799999999999955</v>
      </c>
      <c r="G91" s="33">
        <f t="shared" si="20"/>
        <v>2850.6</v>
      </c>
      <c r="H91" s="167">
        <f t="shared" si="21"/>
        <v>-8.3491194836174676E-3</v>
      </c>
      <c r="I91" s="33"/>
    </row>
    <row r="92" spans="1:13" x14ac:dyDescent="0.25">
      <c r="B92" s="152">
        <v>42627</v>
      </c>
      <c r="C92" s="10">
        <v>40</v>
      </c>
      <c r="D92" s="33">
        <v>71.265000000000001</v>
      </c>
      <c r="E92" s="33">
        <v>71.510000000000005</v>
      </c>
      <c r="F92" s="33">
        <f t="shared" si="19"/>
        <v>9.8000000000001819</v>
      </c>
      <c r="G92" s="33">
        <f t="shared" si="20"/>
        <v>2850.6</v>
      </c>
      <c r="H92" s="167">
        <f t="shared" si="21"/>
        <v>3.4378727285484397E-3</v>
      </c>
      <c r="I92" s="33"/>
    </row>
    <row r="93" spans="1:13" x14ac:dyDescent="0.25">
      <c r="B93" s="152">
        <v>42628</v>
      </c>
      <c r="C93" s="10">
        <v>40</v>
      </c>
      <c r="D93" s="33">
        <v>71.265000000000001</v>
      </c>
      <c r="E93" s="33">
        <v>72.53</v>
      </c>
      <c r="F93" s="33">
        <f t="shared" si="19"/>
        <v>50.600000000000023</v>
      </c>
      <c r="G93" s="33">
        <f t="shared" si="20"/>
        <v>2850.6</v>
      </c>
      <c r="H93" s="167">
        <f t="shared" si="21"/>
        <v>1.7750648986178355E-2</v>
      </c>
      <c r="I93" s="33"/>
    </row>
    <row r="94" spans="1:13" x14ac:dyDescent="0.25">
      <c r="B94" s="152">
        <v>42641</v>
      </c>
      <c r="C94" s="10">
        <v>40</v>
      </c>
      <c r="D94" s="33">
        <v>71.265000000000001</v>
      </c>
      <c r="E94" s="33">
        <v>70.5</v>
      </c>
      <c r="F94" s="33">
        <f t="shared" si="19"/>
        <v>-30.600000000000023</v>
      </c>
      <c r="G94" s="33">
        <f t="shared" si="20"/>
        <v>2850.6</v>
      </c>
      <c r="H94" s="167">
        <f t="shared" si="21"/>
        <v>-1.0734582193222488E-2</v>
      </c>
      <c r="I94" s="33"/>
    </row>
    <row r="95" spans="1:13" x14ac:dyDescent="0.25">
      <c r="B95" s="152">
        <v>42647</v>
      </c>
      <c r="C95" s="10">
        <v>40</v>
      </c>
      <c r="D95" s="33">
        <v>71.265000000000001</v>
      </c>
      <c r="E95" s="33">
        <v>68.05</v>
      </c>
      <c r="F95" s="33">
        <f t="shared" si="19"/>
        <v>-128.60000000000014</v>
      </c>
      <c r="G95" s="33">
        <f t="shared" si="20"/>
        <v>2850.6</v>
      </c>
      <c r="H95" s="167">
        <f t="shared" si="21"/>
        <v>-4.5113309478706287E-2</v>
      </c>
      <c r="I95" s="33"/>
    </row>
    <row r="96" spans="1:13" x14ac:dyDescent="0.25">
      <c r="B96" s="152">
        <v>42648</v>
      </c>
      <c r="C96" s="10">
        <v>65</v>
      </c>
      <c r="D96" s="33">
        <v>69.809200000000004</v>
      </c>
      <c r="E96" s="33">
        <v>66.97</v>
      </c>
      <c r="F96" s="33">
        <f t="shared" si="19"/>
        <v>-184.54800000000034</v>
      </c>
      <c r="G96" s="33">
        <f t="shared" si="20"/>
        <v>4537.598</v>
      </c>
      <c r="H96" s="167">
        <f t="shared" si="21"/>
        <v>-4.0670857136308754E-2</v>
      </c>
      <c r="I96" s="33"/>
    </row>
    <row r="97" spans="2:9" x14ac:dyDescent="0.25">
      <c r="B97" s="152">
        <v>42649</v>
      </c>
      <c r="C97" s="10">
        <v>65</v>
      </c>
      <c r="D97" s="33">
        <v>69.809200000000004</v>
      </c>
      <c r="E97" s="33">
        <v>69.05</v>
      </c>
      <c r="F97" s="33">
        <f t="shared" si="19"/>
        <v>-49.348000000000454</v>
      </c>
      <c r="G97" s="33">
        <f t="shared" si="20"/>
        <v>4537.598</v>
      </c>
      <c r="H97" s="167">
        <f t="shared" si="21"/>
        <v>-1.0875357402749307E-2</v>
      </c>
      <c r="I97" s="33"/>
    </row>
    <row r="98" spans="2:9" x14ac:dyDescent="0.25">
      <c r="B98" s="152">
        <v>42650</v>
      </c>
      <c r="C98" s="10">
        <v>65</v>
      </c>
      <c r="D98" s="33">
        <v>69.809200000000004</v>
      </c>
      <c r="E98" s="33">
        <v>69.66</v>
      </c>
      <c r="F98" s="33">
        <f t="shared" si="19"/>
        <v>-9.6980000000004907</v>
      </c>
      <c r="G98" s="33">
        <f t="shared" si="20"/>
        <v>4537.598</v>
      </c>
      <c r="H98" s="167">
        <f t="shared" si="21"/>
        <v>-2.1372541155035086E-3</v>
      </c>
      <c r="I98" s="33"/>
    </row>
    <row r="99" spans="2:9" x14ac:dyDescent="0.25">
      <c r="B99" s="152">
        <v>42674</v>
      </c>
      <c r="C99" s="10">
        <v>65</v>
      </c>
      <c r="D99" s="33">
        <v>69.809200000000004</v>
      </c>
      <c r="E99" s="33">
        <v>69.09</v>
      </c>
      <c r="F99" s="33">
        <f t="shared" si="19"/>
        <v>-46.748000000000047</v>
      </c>
      <c r="G99" s="33">
        <f t="shared" si="20"/>
        <v>4537.598</v>
      </c>
      <c r="H99" s="167">
        <f t="shared" si="21"/>
        <v>-1.0302367023257689E-2</v>
      </c>
      <c r="I99" s="33"/>
    </row>
    <row r="100" spans="2:9" x14ac:dyDescent="0.25">
      <c r="B100" s="152">
        <v>42676</v>
      </c>
      <c r="C100" s="10">
        <v>65</v>
      </c>
      <c r="D100" s="33">
        <v>69.809200000000004</v>
      </c>
      <c r="E100" s="33">
        <v>69.599999999999994</v>
      </c>
      <c r="F100" s="33">
        <f t="shared" si="19"/>
        <v>-13.598000000000638</v>
      </c>
      <c r="G100" s="33">
        <f t="shared" si="20"/>
        <v>4537.598</v>
      </c>
      <c r="H100" s="167">
        <f t="shared" si="21"/>
        <v>-2.9967396847408339E-3</v>
      </c>
      <c r="I100" s="33"/>
    </row>
    <row r="101" spans="2:9" x14ac:dyDescent="0.25">
      <c r="B101" s="152">
        <v>42701</v>
      </c>
      <c r="C101" s="10">
        <v>0</v>
      </c>
      <c r="D101" s="33"/>
      <c r="E101" s="33"/>
      <c r="F101" s="33">
        <v>158.30000000000001</v>
      </c>
      <c r="G101" s="33"/>
      <c r="H101" s="167"/>
      <c r="I101" s="33"/>
    </row>
    <row r="102" spans="2:9" x14ac:dyDescent="0.25">
      <c r="B102" s="152"/>
      <c r="C102" s="10"/>
      <c r="D102" s="33"/>
      <c r="E102" s="33"/>
      <c r="F102" s="33"/>
      <c r="G102" s="33"/>
      <c r="H102" s="167"/>
      <c r="I102" s="33"/>
    </row>
    <row r="103" spans="2:9" x14ac:dyDescent="0.25">
      <c r="B103" s="152"/>
      <c r="C103" s="10"/>
      <c r="D103" s="33"/>
      <c r="E103" s="33"/>
      <c r="F103" s="33"/>
      <c r="G103" s="33"/>
      <c r="H103" s="167"/>
      <c r="I103" s="33"/>
    </row>
    <row r="104" spans="2:9" x14ac:dyDescent="0.25">
      <c r="B104" s="152"/>
      <c r="C104" s="10"/>
      <c r="D104" s="33"/>
      <c r="E104" s="33"/>
      <c r="F104" s="33"/>
      <c r="G104" s="33"/>
      <c r="H104" s="167"/>
      <c r="I104" s="33"/>
    </row>
    <row r="105" spans="2:9" x14ac:dyDescent="0.25">
      <c r="B105" s="152"/>
      <c r="C105" s="10"/>
      <c r="D105" s="33"/>
      <c r="E105" s="33"/>
      <c r="F105" s="33"/>
      <c r="G105" s="33"/>
      <c r="H105" s="167"/>
      <c r="I105" s="33"/>
    </row>
    <row r="106" spans="2:9" x14ac:dyDescent="0.25">
      <c r="B106" s="152"/>
      <c r="C106" s="10"/>
      <c r="D106" s="33"/>
      <c r="E106" s="33"/>
      <c r="F106" s="33"/>
      <c r="G106" s="33"/>
      <c r="H106" s="167"/>
      <c r="I106" s="33"/>
    </row>
    <row r="107" spans="2:9" x14ac:dyDescent="0.25">
      <c r="B107" s="152"/>
      <c r="C107" s="10"/>
      <c r="D107" s="33"/>
      <c r="E107" s="33"/>
      <c r="F107" s="33"/>
      <c r="G107" s="33"/>
      <c r="H107" s="167"/>
      <c r="I107" s="33"/>
    </row>
    <row r="108" spans="2:9" x14ac:dyDescent="0.25">
      <c r="B108" s="152"/>
      <c r="C108" s="10"/>
      <c r="D108" s="33"/>
      <c r="E108" s="33"/>
      <c r="F108" s="33"/>
      <c r="G108" s="33"/>
      <c r="H108" s="167"/>
      <c r="I108" s="33"/>
    </row>
    <row r="109" spans="2:9" x14ac:dyDescent="0.25">
      <c r="B109" s="152"/>
      <c r="C109" s="10"/>
      <c r="D109" s="33"/>
      <c r="E109" s="33"/>
      <c r="F109" s="33"/>
      <c r="G109" s="33"/>
      <c r="H109" s="167"/>
      <c r="I109" s="33"/>
    </row>
    <row r="110" spans="2:9" x14ac:dyDescent="0.25">
      <c r="B110" s="152"/>
      <c r="C110" s="10"/>
      <c r="D110" s="33"/>
      <c r="E110" s="33"/>
      <c r="F110" s="33"/>
      <c r="G110" s="33"/>
      <c r="H110" s="167"/>
      <c r="I110" s="33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337" priority="37">
      <formula>F25&gt;0</formula>
    </cfRule>
    <cfRule type="expression" dxfId="1336" priority="38">
      <formula>F25&lt;0</formula>
    </cfRule>
  </conditionalFormatting>
  <conditionalFormatting sqref="Q7">
    <cfRule type="expression" dxfId="1335" priority="35">
      <formula>Q7&gt;0</formula>
    </cfRule>
    <cfRule type="expression" dxfId="1334" priority="36">
      <formula>Q7&lt;0</formula>
    </cfRule>
  </conditionalFormatting>
  <conditionalFormatting sqref="Q8">
    <cfRule type="expression" dxfId="1333" priority="33">
      <formula>Q8&gt;0</formula>
    </cfRule>
    <cfRule type="expression" dxfId="1332" priority="34">
      <formula>Q8&lt;0</formula>
    </cfRule>
  </conditionalFormatting>
  <conditionalFormatting sqref="F44:F46">
    <cfRule type="expression" dxfId="1331" priority="31">
      <formula>F44&gt;0</formula>
    </cfRule>
    <cfRule type="expression" dxfId="1330" priority="32">
      <formula>F44&lt;0</formula>
    </cfRule>
  </conditionalFormatting>
  <conditionalFormatting sqref="H44:H46">
    <cfRule type="expression" dxfId="1329" priority="29">
      <formula>H44&gt;0</formula>
    </cfRule>
    <cfRule type="expression" dxfId="1328" priority="30">
      <formula>H44&lt;0</formula>
    </cfRule>
  </conditionalFormatting>
  <conditionalFormatting sqref="F89:F110">
    <cfRule type="expression" dxfId="1327" priority="27">
      <formula>F89&gt;0</formula>
    </cfRule>
    <cfRule type="expression" dxfId="1326" priority="28">
      <formula>F89&lt;0</formula>
    </cfRule>
  </conditionalFormatting>
  <conditionalFormatting sqref="H89:H110">
    <cfRule type="expression" dxfId="1325" priority="25">
      <formula>H89&gt;0</formula>
    </cfRule>
    <cfRule type="expression" dxfId="1324" priority="26">
      <formula>H89&lt;0</formula>
    </cfRule>
  </conditionalFormatting>
  <conditionalFormatting sqref="Q10">
    <cfRule type="expression" dxfId="1323" priority="23">
      <formula>Q10&gt;0</formula>
    </cfRule>
    <cfRule type="expression" dxfId="1322" priority="24">
      <formula>Q10&lt;0</formula>
    </cfRule>
  </conditionalFormatting>
  <conditionalFormatting sqref="J25:J38">
    <cfRule type="expression" dxfId="1321" priority="21">
      <formula>J25&gt;0</formula>
    </cfRule>
    <cfRule type="expression" dxfId="1320" priority="22">
      <formula>J25&lt;0</formula>
    </cfRule>
  </conditionalFormatting>
  <conditionalFormatting sqref="K25:K38">
    <cfRule type="expression" dxfId="1319" priority="19">
      <formula>K25&gt;0</formula>
    </cfRule>
    <cfRule type="expression" dxfId="1318" priority="20">
      <formula>K25&lt;0</formula>
    </cfRule>
  </conditionalFormatting>
  <conditionalFormatting sqref="L25:L38">
    <cfRule type="expression" dxfId="1317" priority="17">
      <formula>L25&gt;0</formula>
    </cfRule>
    <cfRule type="expression" dxfId="1316" priority="18">
      <formula>L25&lt;0</formula>
    </cfRule>
  </conditionalFormatting>
  <conditionalFormatting sqref="J40">
    <cfRule type="expression" dxfId="1315" priority="15">
      <formula>J40&gt;0</formula>
    </cfRule>
    <cfRule type="expression" dxfId="1314" priority="16">
      <formula>J40&lt;0</formula>
    </cfRule>
  </conditionalFormatting>
  <conditionalFormatting sqref="L39">
    <cfRule type="expression" dxfId="1313" priority="11">
      <formula>L39&gt;0</formula>
    </cfRule>
    <cfRule type="expression" dxfId="1312" priority="12">
      <formula>L39&lt;0</formula>
    </cfRule>
  </conditionalFormatting>
  <conditionalFormatting sqref="F39">
    <cfRule type="expression" dxfId="1311" priority="9">
      <formula>F39&gt;0</formula>
    </cfRule>
    <cfRule type="expression" dxfId="1310" priority="10">
      <formula>F39&lt;0</formula>
    </cfRule>
  </conditionalFormatting>
  <conditionalFormatting sqref="H39">
    <cfRule type="expression" dxfId="1309" priority="7">
      <formula>H39&gt;0</formula>
    </cfRule>
    <cfRule type="expression" dxfId="1308" priority="8">
      <formula>H39&lt;0</formula>
    </cfRule>
  </conditionalFormatting>
  <conditionalFormatting sqref="J41">
    <cfRule type="expression" dxfId="1307" priority="5">
      <formula>J41&gt;0</formula>
    </cfRule>
    <cfRule type="expression" dxfId="1306" priority="6">
      <formula>J41&lt;0</formula>
    </cfRule>
  </conditionalFormatting>
  <conditionalFormatting sqref="J43">
    <cfRule type="expression" dxfId="1305" priority="3">
      <formula>J43&gt;0</formula>
    </cfRule>
    <cfRule type="expression" dxfId="1304" priority="4">
      <formula>J43&lt;0</formula>
    </cfRule>
  </conditionalFormatting>
  <conditionalFormatting sqref="J44">
    <cfRule type="expression" dxfId="1303" priority="1">
      <formula>J44&gt;0</formula>
    </cfRule>
    <cfRule type="expression" dxfId="1302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27" bestFit="1" customWidth="1"/>
    <col min="17" max="17" width="12.7109375" bestFit="1" customWidth="1"/>
    <col min="18" max="18" width="16" customWidth="1"/>
    <col min="20" max="20" width="13.7109375" style="78" customWidth="1"/>
    <col min="21" max="21" width="19.140625" customWidth="1"/>
    <col min="23" max="23" width="17.85546875" style="27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5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63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62</v>
      </c>
      <c r="K1" s="20" t="s">
        <v>39</v>
      </c>
      <c r="L1" s="11" t="s">
        <v>53</v>
      </c>
      <c r="M1" s="11" t="s">
        <v>22</v>
      </c>
      <c r="P1" s="27"/>
      <c r="Q1"/>
      <c r="T1" s="76"/>
      <c r="W1" s="84" t="s">
        <v>85</v>
      </c>
      <c r="X1" s="85" t="s">
        <v>86</v>
      </c>
      <c r="Y1" s="94" t="s">
        <v>87</v>
      </c>
      <c r="Z1" s="94" t="s">
        <v>88</v>
      </c>
      <c r="AA1" s="85" t="s">
        <v>89</v>
      </c>
      <c r="AB1" s="85" t="s">
        <v>90</v>
      </c>
      <c r="AC1" s="179" t="s">
        <v>91</v>
      </c>
      <c r="AD1" s="11" t="s">
        <v>97</v>
      </c>
      <c r="AE1" s="11" t="s">
        <v>99</v>
      </c>
    </row>
    <row r="2" spans="1:40" ht="14.25" customHeight="1" x14ac:dyDescent="0.25">
      <c r="A2" s="6" t="s">
        <v>14</v>
      </c>
      <c r="B2" s="66"/>
      <c r="G2" s="66"/>
      <c r="L2" s="1"/>
      <c r="M2" s="3"/>
      <c r="O2" s="11" t="s">
        <v>35</v>
      </c>
      <c r="Q2">
        <f>C18-H18</f>
        <v>0</v>
      </c>
      <c r="T2" s="77"/>
      <c r="W2" s="86">
        <v>42830</v>
      </c>
      <c r="X2" s="221">
        <v>31.9</v>
      </c>
      <c r="Y2" s="33">
        <v>32.130000000000003</v>
      </c>
      <c r="Z2" s="33">
        <v>31.57</v>
      </c>
      <c r="AA2" s="221">
        <v>31.67</v>
      </c>
      <c r="AB2" s="87">
        <v>341300</v>
      </c>
      <c r="AC2" s="178">
        <v>31.67</v>
      </c>
      <c r="AD2" s="2">
        <f>Y2-Z2</f>
        <v>0.56000000000000227</v>
      </c>
      <c r="AE2" s="128">
        <f>AC2/AC3-1</f>
        <v>-3.774771940861843E-3</v>
      </c>
    </row>
    <row r="3" spans="1:40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O3" s="11" t="s">
        <v>36</v>
      </c>
      <c r="Q3" s="72">
        <f>IF(Q2=0, Q4, (F18-K18-M18)/Q2)</f>
        <v>0</v>
      </c>
      <c r="T3" s="112"/>
      <c r="W3" s="86">
        <v>42829</v>
      </c>
      <c r="X3" s="221">
        <v>32.1</v>
      </c>
      <c r="Y3" s="33">
        <v>32.1</v>
      </c>
      <c r="Z3" s="33">
        <v>31.67</v>
      </c>
      <c r="AA3" s="221">
        <v>31.79</v>
      </c>
      <c r="AB3" s="87">
        <v>466600</v>
      </c>
      <c r="AC3" s="178">
        <v>31.79</v>
      </c>
      <c r="AD3" s="2">
        <f>Y3-Z3</f>
        <v>0.42999999999999972</v>
      </c>
      <c r="AE3" s="128">
        <f>AC3/AC4-1</f>
        <v>-9.6573208722742221E-3</v>
      </c>
      <c r="AN3" s="170"/>
    </row>
    <row r="4" spans="1:40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O4" s="11" t="s">
        <v>44</v>
      </c>
      <c r="Q4" s="48">
        <v>0</v>
      </c>
      <c r="R4" s="336">
        <v>0</v>
      </c>
      <c r="T4" s="112"/>
      <c r="W4" s="86">
        <v>42828</v>
      </c>
      <c r="X4" s="221">
        <v>31.84</v>
      </c>
      <c r="Y4" s="33">
        <v>32.200000000000003</v>
      </c>
      <c r="Z4" s="33">
        <v>31.82</v>
      </c>
      <c r="AA4" s="221">
        <v>32.1</v>
      </c>
      <c r="AB4" s="87">
        <v>472300</v>
      </c>
      <c r="AC4" s="178">
        <v>32.1</v>
      </c>
      <c r="AD4" s="2">
        <f t="shared" ref="AD4:AD67" si="0">Y4-Z4</f>
        <v>0.38000000000000256</v>
      </c>
      <c r="AE4" s="128">
        <f t="shared" ref="AE4:AE67" si="1">AC4/AC5-1</f>
        <v>8.4825636192271681E-3</v>
      </c>
      <c r="AK4" s="170"/>
      <c r="AN4" s="170"/>
    </row>
    <row r="5" spans="1:40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O5" s="11" t="s">
        <v>45</v>
      </c>
      <c r="Q5" s="3">
        <f>Q4*Q2</f>
        <v>0</v>
      </c>
      <c r="W5" s="86">
        <v>42825</v>
      </c>
      <c r="X5" s="221">
        <v>31.85</v>
      </c>
      <c r="Y5" s="33">
        <v>32.090000000000003</v>
      </c>
      <c r="Z5" s="33">
        <v>31.76</v>
      </c>
      <c r="AA5" s="221">
        <v>31.83</v>
      </c>
      <c r="AB5" s="87">
        <v>318100</v>
      </c>
      <c r="AC5" s="178">
        <v>31.83</v>
      </c>
      <c r="AD5" s="2">
        <f t="shared" si="0"/>
        <v>0.33000000000000185</v>
      </c>
      <c r="AE5" s="128">
        <f t="shared" si="1"/>
        <v>-1.5683814303638632E-3</v>
      </c>
      <c r="AK5" s="170"/>
      <c r="AN5" s="170"/>
    </row>
    <row r="6" spans="1:40" x14ac:dyDescent="0.25">
      <c r="B6" s="4"/>
      <c r="C6" s="4"/>
      <c r="D6" s="3"/>
      <c r="E6" s="3"/>
      <c r="F6" s="3"/>
      <c r="G6" s="4"/>
      <c r="H6" s="149"/>
      <c r="I6" s="3"/>
      <c r="J6" s="3"/>
      <c r="K6" s="3"/>
      <c r="O6" s="11" t="s">
        <v>42</v>
      </c>
      <c r="Q6" s="2">
        <f>Q3*Q2</f>
        <v>0</v>
      </c>
      <c r="W6" s="86">
        <v>42824</v>
      </c>
      <c r="X6" s="221">
        <v>31.52</v>
      </c>
      <c r="Y6" s="33">
        <v>31.92</v>
      </c>
      <c r="Z6" s="33">
        <v>31.46</v>
      </c>
      <c r="AA6" s="221">
        <v>31.88</v>
      </c>
      <c r="AB6" s="87">
        <v>261900</v>
      </c>
      <c r="AC6" s="178">
        <v>31.88</v>
      </c>
      <c r="AD6" s="2">
        <f t="shared" si="0"/>
        <v>0.46000000000000085</v>
      </c>
      <c r="AE6" s="128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136</v>
      </c>
      <c r="P7"/>
      <c r="Q7" s="2">
        <f>Q10+Q8</f>
        <v>171.89999999999964</v>
      </c>
      <c r="R7">
        <v>0</v>
      </c>
      <c r="T7" s="77"/>
      <c r="W7" s="86">
        <v>42823</v>
      </c>
      <c r="X7" s="221">
        <v>31.87</v>
      </c>
      <c r="Y7" s="33">
        <v>31.88</v>
      </c>
      <c r="Z7" s="33">
        <v>31.46</v>
      </c>
      <c r="AA7" s="221">
        <v>31.68</v>
      </c>
      <c r="AB7" s="87">
        <v>462100</v>
      </c>
      <c r="AC7" s="178">
        <v>31.68</v>
      </c>
      <c r="AD7" s="2">
        <f t="shared" si="0"/>
        <v>0.41999999999999815</v>
      </c>
      <c r="AE7" s="128">
        <f t="shared" si="1"/>
        <v>-5.3375196232339217E-3</v>
      </c>
      <c r="AK7" s="170"/>
      <c r="AN7" s="17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137</v>
      </c>
      <c r="Q8" s="2">
        <f>K18+M18-F18+Q2*Q4</f>
        <v>0</v>
      </c>
      <c r="W8" s="86">
        <v>42822</v>
      </c>
      <c r="X8" s="221">
        <v>31.14</v>
      </c>
      <c r="Y8" s="33">
        <v>31.89</v>
      </c>
      <c r="Z8" s="33">
        <v>30.82</v>
      </c>
      <c r="AA8" s="221">
        <v>31.85</v>
      </c>
      <c r="AB8" s="87">
        <v>888100</v>
      </c>
      <c r="AC8" s="178">
        <v>31.85</v>
      </c>
      <c r="AD8" s="2">
        <f t="shared" si="0"/>
        <v>1.0700000000000003</v>
      </c>
      <c r="AE8" s="128">
        <f t="shared" si="1"/>
        <v>5.2892561983471031E-2</v>
      </c>
    </row>
    <row r="9" spans="1:40" x14ac:dyDescent="0.25">
      <c r="O9" s="11" t="s">
        <v>156</v>
      </c>
      <c r="P9"/>
      <c r="Q9" s="128">
        <f>IF(Q2=0, 0, Q8/Q6)</f>
        <v>0</v>
      </c>
      <c r="W9" s="86">
        <v>42821</v>
      </c>
      <c r="X9" s="221">
        <v>29.99</v>
      </c>
      <c r="Y9" s="33">
        <v>30.37</v>
      </c>
      <c r="Z9" s="33">
        <v>29.99</v>
      </c>
      <c r="AA9" s="221">
        <v>30.25</v>
      </c>
      <c r="AB9" s="87">
        <v>320000</v>
      </c>
      <c r="AC9" s="178">
        <v>30.25</v>
      </c>
      <c r="AD9" s="2">
        <f t="shared" si="0"/>
        <v>0.38000000000000256</v>
      </c>
      <c r="AE9" s="128">
        <f t="shared" si="1"/>
        <v>4.983388704318914E-3</v>
      </c>
      <c r="AK9" s="170"/>
      <c r="AN9" s="170"/>
    </row>
    <row r="10" spans="1:40" ht="12.75" customHeight="1" x14ac:dyDescent="0.25">
      <c r="O10" s="11" t="s">
        <v>155</v>
      </c>
      <c r="Q10" s="2">
        <f>M37</f>
        <v>171.89999999999964</v>
      </c>
      <c r="W10" s="86">
        <v>42818</v>
      </c>
      <c r="X10" s="221">
        <v>29.9</v>
      </c>
      <c r="Y10" s="33">
        <v>30.3</v>
      </c>
      <c r="Z10" s="33">
        <v>29.8</v>
      </c>
      <c r="AA10" s="221">
        <v>30.1</v>
      </c>
      <c r="AB10" s="87">
        <v>528400</v>
      </c>
      <c r="AC10" s="178">
        <v>30.1</v>
      </c>
      <c r="AD10" s="2">
        <f t="shared" si="0"/>
        <v>0.5</v>
      </c>
      <c r="AE10" s="128">
        <f t="shared" si="1"/>
        <v>8.3752093802345051E-3</v>
      </c>
    </row>
    <row r="11" spans="1:40" x14ac:dyDescent="0.25">
      <c r="O11" s="11" t="s">
        <v>133</v>
      </c>
      <c r="Q11" s="128">
        <v>0</v>
      </c>
      <c r="W11" s="86">
        <v>42817</v>
      </c>
      <c r="X11" s="221">
        <v>30.09</v>
      </c>
      <c r="Y11" s="33">
        <v>30.2</v>
      </c>
      <c r="Z11" s="33">
        <v>29.79</v>
      </c>
      <c r="AA11" s="221">
        <v>29.85</v>
      </c>
      <c r="AB11" s="87">
        <v>276500</v>
      </c>
      <c r="AC11" s="178">
        <v>29.85</v>
      </c>
      <c r="AD11" s="2">
        <f t="shared" si="0"/>
        <v>0.41000000000000014</v>
      </c>
      <c r="AE11" s="128">
        <f t="shared" si="1"/>
        <v>-8.3056478405315604E-3</v>
      </c>
      <c r="AK11" s="170"/>
      <c r="AN11" s="170"/>
    </row>
    <row r="12" spans="1:40" x14ac:dyDescent="0.25">
      <c r="W12" s="86">
        <v>42816</v>
      </c>
      <c r="X12" s="221">
        <v>30.32</v>
      </c>
      <c r="Y12" s="33">
        <v>30.42</v>
      </c>
      <c r="Z12" s="33">
        <v>29.93</v>
      </c>
      <c r="AA12" s="221">
        <v>30.1</v>
      </c>
      <c r="AB12" s="87">
        <v>235400</v>
      </c>
      <c r="AC12" s="178">
        <v>30.1</v>
      </c>
      <c r="AD12" s="2">
        <f t="shared" si="0"/>
        <v>0.49000000000000199</v>
      </c>
      <c r="AE12" s="128">
        <f t="shared" si="1"/>
        <v>-8.2372322899505468E-3</v>
      </c>
    </row>
    <row r="13" spans="1:40" x14ac:dyDescent="0.25">
      <c r="W13" s="86">
        <v>42815</v>
      </c>
      <c r="X13" s="221">
        <v>30.91</v>
      </c>
      <c r="Y13" s="33">
        <v>31.31</v>
      </c>
      <c r="Z13" s="33">
        <v>30.28</v>
      </c>
      <c r="AA13" s="221">
        <v>30.35</v>
      </c>
      <c r="AB13" s="87">
        <v>607200</v>
      </c>
      <c r="AC13" s="178">
        <v>30.35</v>
      </c>
      <c r="AD13" s="2">
        <f t="shared" si="0"/>
        <v>1.0299999999999976</v>
      </c>
      <c r="AE13" s="128">
        <f t="shared" si="1"/>
        <v>-1.3970110461338558E-2</v>
      </c>
      <c r="AK13" s="170"/>
      <c r="AN13" s="170"/>
    </row>
    <row r="14" spans="1:40" x14ac:dyDescent="0.25">
      <c r="T14" s="76"/>
      <c r="U14" s="11"/>
      <c r="W14" s="86">
        <v>42814</v>
      </c>
      <c r="X14" s="221">
        <v>31.09</v>
      </c>
      <c r="Y14" s="33">
        <v>31.38</v>
      </c>
      <c r="Z14" s="33">
        <v>30.62</v>
      </c>
      <c r="AA14" s="221">
        <v>30.78</v>
      </c>
      <c r="AB14" s="87">
        <v>1149200</v>
      </c>
      <c r="AC14" s="178">
        <v>30.78</v>
      </c>
      <c r="AD14" s="2">
        <f t="shared" si="0"/>
        <v>0.75999999999999801</v>
      </c>
      <c r="AE14" s="128">
        <f t="shared" si="1"/>
        <v>-1.028938906752408E-2</v>
      </c>
    </row>
    <row r="15" spans="1:40" x14ac:dyDescent="0.25">
      <c r="W15" s="86">
        <v>42811</v>
      </c>
      <c r="X15" s="221">
        <v>31.19</v>
      </c>
      <c r="Y15" s="33">
        <v>31.23</v>
      </c>
      <c r="Z15" s="33">
        <v>30.79</v>
      </c>
      <c r="AA15" s="221">
        <v>31.1</v>
      </c>
      <c r="AB15" s="87">
        <v>314400</v>
      </c>
      <c r="AC15" s="178">
        <v>31.1</v>
      </c>
      <c r="AD15" s="2">
        <f t="shared" si="0"/>
        <v>0.44000000000000128</v>
      </c>
      <c r="AE15" s="128">
        <f t="shared" si="1"/>
        <v>-2.8855402372555128E-3</v>
      </c>
      <c r="AK15" s="170"/>
      <c r="AN15" s="170"/>
    </row>
    <row r="16" spans="1:40" x14ac:dyDescent="0.25">
      <c r="W16" s="86">
        <v>42810</v>
      </c>
      <c r="X16" s="221">
        <v>31.31</v>
      </c>
      <c r="Y16" s="33">
        <v>31.51</v>
      </c>
      <c r="Z16" s="33">
        <v>31.02</v>
      </c>
      <c r="AA16" s="221">
        <v>31.19</v>
      </c>
      <c r="AB16" s="87">
        <v>345600</v>
      </c>
      <c r="AC16" s="178">
        <v>31.19</v>
      </c>
      <c r="AD16" s="2">
        <f t="shared" si="0"/>
        <v>0.49000000000000199</v>
      </c>
      <c r="AE16" s="128">
        <f t="shared" si="1"/>
        <v>-3.5143769968051242E-3</v>
      </c>
    </row>
    <row r="17" spans="1:40" x14ac:dyDescent="0.25">
      <c r="W17" s="86">
        <v>42809</v>
      </c>
      <c r="X17" s="221">
        <v>30.8</v>
      </c>
      <c r="Y17" s="33">
        <v>31.58</v>
      </c>
      <c r="Z17" s="33">
        <v>30.8</v>
      </c>
      <c r="AA17" s="221">
        <v>31.3</v>
      </c>
      <c r="AB17" s="87">
        <v>598800</v>
      </c>
      <c r="AC17" s="178">
        <v>31.3</v>
      </c>
      <c r="AD17" s="2">
        <f t="shared" si="0"/>
        <v>0.77999999999999758</v>
      </c>
      <c r="AE17" s="128">
        <f t="shared" si="1"/>
        <v>1.065547303842429E-2</v>
      </c>
      <c r="AK17" s="170"/>
      <c r="AN17" s="170"/>
    </row>
    <row r="18" spans="1:40" x14ac:dyDescent="0.25">
      <c r="A18" s="25" t="s">
        <v>57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65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86">
        <v>42808</v>
      </c>
      <c r="X18" s="221">
        <v>31</v>
      </c>
      <c r="Y18" s="33">
        <v>31.02</v>
      </c>
      <c r="Z18" s="33">
        <v>30.66</v>
      </c>
      <c r="AA18" s="221">
        <v>30.97</v>
      </c>
      <c r="AB18" s="87">
        <v>236500</v>
      </c>
      <c r="AC18" s="178">
        <v>30.97</v>
      </c>
      <c r="AD18" s="2">
        <f t="shared" si="0"/>
        <v>0.35999999999999943</v>
      </c>
      <c r="AE18" s="128">
        <f t="shared" si="1"/>
        <v>-2.8976175144881378E-3</v>
      </c>
    </row>
    <row r="19" spans="1:40" x14ac:dyDescent="0.25">
      <c r="W19" s="86">
        <v>42807</v>
      </c>
      <c r="X19" s="221">
        <v>30.56</v>
      </c>
      <c r="Y19" s="33">
        <v>31.14</v>
      </c>
      <c r="Z19" s="33">
        <v>30.56</v>
      </c>
      <c r="AA19" s="221">
        <v>31.06</v>
      </c>
      <c r="AB19" s="87">
        <v>348200</v>
      </c>
      <c r="AC19" s="178">
        <v>31.06</v>
      </c>
      <c r="AD19" s="2">
        <f t="shared" si="0"/>
        <v>0.58000000000000185</v>
      </c>
      <c r="AE19" s="128">
        <f t="shared" si="1"/>
        <v>6.8071312803887896E-3</v>
      </c>
      <c r="AK19" s="170"/>
      <c r="AN19" s="170"/>
    </row>
    <row r="20" spans="1:40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3" t="s">
        <v>43</v>
      </c>
      <c r="G20" s="165" t="s">
        <v>110</v>
      </c>
      <c r="H20" s="165" t="s">
        <v>61</v>
      </c>
      <c r="I20" s="165" t="s">
        <v>111</v>
      </c>
      <c r="W20" s="86">
        <v>42804</v>
      </c>
      <c r="X20" s="221">
        <v>30.96</v>
      </c>
      <c r="Y20" s="33">
        <v>30.98</v>
      </c>
      <c r="Z20" s="33">
        <v>30.6</v>
      </c>
      <c r="AA20" s="221">
        <v>30.85</v>
      </c>
      <c r="AB20" s="87">
        <v>256300</v>
      </c>
      <c r="AC20" s="178">
        <v>30.85</v>
      </c>
      <c r="AD20" s="2">
        <f t="shared" si="0"/>
        <v>0.37999999999999901</v>
      </c>
      <c r="AE20" s="128">
        <f t="shared" si="1"/>
        <v>1.9486846378695688E-3</v>
      </c>
    </row>
    <row r="21" spans="1:40" x14ac:dyDescent="0.25">
      <c r="B21" s="152"/>
      <c r="C21" s="10"/>
      <c r="D21" s="33"/>
      <c r="E21" s="33"/>
      <c r="F21" s="33"/>
      <c r="G21" s="33"/>
      <c r="H21" s="167"/>
      <c r="I21" s="33"/>
      <c r="W21" s="86">
        <v>42803</v>
      </c>
      <c r="X21" s="221">
        <v>30.79</v>
      </c>
      <c r="Y21" s="33">
        <v>30.9</v>
      </c>
      <c r="Z21" s="33">
        <v>30.61</v>
      </c>
      <c r="AA21" s="221">
        <v>30.79</v>
      </c>
      <c r="AB21" s="87">
        <v>235100</v>
      </c>
      <c r="AC21" s="178">
        <v>30.79</v>
      </c>
      <c r="AD21" s="2">
        <f t="shared" si="0"/>
        <v>0.28999999999999915</v>
      </c>
      <c r="AE21" s="128">
        <f t="shared" si="1"/>
        <v>-3.2467532467539417E-4</v>
      </c>
      <c r="AK21" s="170"/>
      <c r="AN21" s="170"/>
    </row>
    <row r="22" spans="1:40" x14ac:dyDescent="0.25">
      <c r="B22" s="152"/>
      <c r="C22" s="10"/>
      <c r="D22" s="33"/>
      <c r="E22" s="33"/>
      <c r="F22" s="33"/>
      <c r="G22" s="33"/>
      <c r="H22" s="167"/>
      <c r="I22" s="33"/>
      <c r="W22" s="86">
        <v>42802</v>
      </c>
      <c r="X22" s="221">
        <v>30.76</v>
      </c>
      <c r="Y22" s="33">
        <v>30.88</v>
      </c>
      <c r="Z22" s="33">
        <v>30.63</v>
      </c>
      <c r="AA22" s="221">
        <v>30.8</v>
      </c>
      <c r="AB22" s="87">
        <v>254700</v>
      </c>
      <c r="AC22" s="178">
        <v>30.8</v>
      </c>
      <c r="AD22" s="2">
        <f t="shared" si="0"/>
        <v>0.25</v>
      </c>
      <c r="AE22" s="128">
        <f t="shared" si="1"/>
        <v>2.277904328018332E-3</v>
      </c>
    </row>
    <row r="23" spans="1:40" x14ac:dyDescent="0.25">
      <c r="B23" s="152"/>
      <c r="C23" s="10"/>
      <c r="D23" s="33"/>
      <c r="E23" s="33"/>
      <c r="F23" s="33"/>
      <c r="G23" s="33"/>
      <c r="H23" s="167"/>
      <c r="I23" s="33"/>
      <c r="W23" s="86">
        <v>42801</v>
      </c>
      <c r="X23" s="221">
        <v>31.07</v>
      </c>
      <c r="Y23" s="33">
        <v>31.09</v>
      </c>
      <c r="Z23" s="33">
        <v>30.67</v>
      </c>
      <c r="AA23" s="221">
        <v>30.73</v>
      </c>
      <c r="AB23" s="87">
        <v>319300</v>
      </c>
      <c r="AC23" s="178">
        <v>30.73</v>
      </c>
      <c r="AD23" s="2">
        <f t="shared" si="0"/>
        <v>0.41999999999999815</v>
      </c>
      <c r="AE23" s="128">
        <f t="shared" si="1"/>
        <v>-1.1261261261261146E-2</v>
      </c>
      <c r="AK23" s="170"/>
    </row>
    <row r="24" spans="1:40" x14ac:dyDescent="0.25">
      <c r="B24" s="152"/>
      <c r="C24" s="10"/>
      <c r="D24" s="33"/>
      <c r="E24" s="33"/>
      <c r="F24" s="33"/>
      <c r="G24" s="33"/>
      <c r="H24" s="167"/>
      <c r="I24" s="33"/>
      <c r="W24" s="86">
        <v>42800</v>
      </c>
      <c r="X24" s="221">
        <v>31.01</v>
      </c>
      <c r="Y24" s="33">
        <v>31.24</v>
      </c>
      <c r="Z24" s="33">
        <v>30.93</v>
      </c>
      <c r="AA24" s="221">
        <v>31.08</v>
      </c>
      <c r="AB24" s="87">
        <v>348500</v>
      </c>
      <c r="AC24" s="178">
        <v>31.08</v>
      </c>
      <c r="AD24" s="2">
        <f t="shared" si="0"/>
        <v>0.30999999999999872</v>
      </c>
      <c r="AE24" s="128">
        <f t="shared" si="1"/>
        <v>-2.2471910112359383E-3</v>
      </c>
    </row>
    <row r="25" spans="1:40" x14ac:dyDescent="0.25">
      <c r="B25" s="152"/>
      <c r="C25" s="10"/>
      <c r="D25" s="33"/>
      <c r="E25" s="33"/>
      <c r="F25" s="33"/>
      <c r="G25" s="33"/>
      <c r="H25" s="167"/>
      <c r="I25" s="33"/>
      <c r="W25" s="86">
        <v>42797</v>
      </c>
      <c r="X25" s="221">
        <v>31.1</v>
      </c>
      <c r="Y25" s="33">
        <v>31.36</v>
      </c>
      <c r="Z25" s="33">
        <v>31.03</v>
      </c>
      <c r="AA25" s="221">
        <v>31.15</v>
      </c>
      <c r="AB25" s="87">
        <v>706300</v>
      </c>
      <c r="AC25" s="178">
        <v>31.15</v>
      </c>
      <c r="AD25" s="2">
        <f t="shared" si="0"/>
        <v>0.32999999999999829</v>
      </c>
      <c r="AE25" s="128">
        <f t="shared" si="1"/>
        <v>-7.9617834394904996E-3</v>
      </c>
    </row>
    <row r="26" spans="1:40" x14ac:dyDescent="0.25">
      <c r="B26" s="152"/>
      <c r="C26" s="10"/>
      <c r="D26" s="33"/>
      <c r="E26" s="33"/>
      <c r="F26" s="33"/>
      <c r="G26" s="33"/>
      <c r="H26" s="167"/>
      <c r="I26" s="33"/>
      <c r="W26" s="86">
        <v>42796</v>
      </c>
      <c r="X26" s="221">
        <v>31.54</v>
      </c>
      <c r="Y26" s="33">
        <v>31.54</v>
      </c>
      <c r="Z26" s="33">
        <v>31.24</v>
      </c>
      <c r="AA26" s="221">
        <v>31.4</v>
      </c>
      <c r="AB26" s="87">
        <v>283100</v>
      </c>
      <c r="AC26" s="178">
        <v>31.4</v>
      </c>
      <c r="AD26" s="2">
        <f t="shared" si="0"/>
        <v>0.30000000000000071</v>
      </c>
      <c r="AE26" s="128">
        <f t="shared" si="1"/>
        <v>-2.8580501746585663E-3</v>
      </c>
    </row>
    <row r="27" spans="1:40" x14ac:dyDescent="0.25">
      <c r="B27" s="152"/>
      <c r="C27" s="10"/>
      <c r="D27" s="33"/>
      <c r="E27" s="33"/>
      <c r="F27" s="33"/>
      <c r="G27" s="33"/>
      <c r="H27" s="167"/>
      <c r="I27" s="33"/>
      <c r="W27" s="86">
        <v>42795</v>
      </c>
      <c r="X27" s="221">
        <v>31.49</v>
      </c>
      <c r="Y27" s="33">
        <v>31.77</v>
      </c>
      <c r="Z27" s="33">
        <v>31.3</v>
      </c>
      <c r="AA27" s="221">
        <v>31.49</v>
      </c>
      <c r="AB27" s="87">
        <v>375800</v>
      </c>
      <c r="AC27" s="178">
        <v>31.49</v>
      </c>
      <c r="AD27" s="2">
        <f t="shared" si="0"/>
        <v>0.46999999999999886</v>
      </c>
      <c r="AE27" s="128">
        <f t="shared" si="1"/>
        <v>1.9090041361755627E-3</v>
      </c>
    </row>
    <row r="28" spans="1:40" x14ac:dyDescent="0.25">
      <c r="B28" s="152"/>
      <c r="C28" s="10"/>
      <c r="D28" s="33"/>
      <c r="E28" s="33"/>
      <c r="F28" s="33"/>
      <c r="G28" s="33"/>
      <c r="H28" s="167"/>
      <c r="I28" s="33"/>
      <c r="W28" s="86">
        <v>42794</v>
      </c>
      <c r="X28" s="221">
        <v>31.82</v>
      </c>
      <c r="Y28" s="33">
        <v>32.03</v>
      </c>
      <c r="Z28" s="33">
        <v>31.29</v>
      </c>
      <c r="AA28" s="221">
        <v>31.43</v>
      </c>
      <c r="AB28" s="87">
        <v>613700</v>
      </c>
      <c r="AC28" s="178">
        <v>31.43</v>
      </c>
      <c r="AD28" s="2">
        <f t="shared" si="0"/>
        <v>0.74000000000000199</v>
      </c>
      <c r="AE28" s="128">
        <f t="shared" si="1"/>
        <v>-1.9344773790951564E-2</v>
      </c>
    </row>
    <row r="29" spans="1:40" x14ac:dyDescent="0.25">
      <c r="B29" s="152"/>
      <c r="C29" s="10"/>
      <c r="D29" s="33"/>
      <c r="E29" s="33"/>
      <c r="F29" s="33"/>
      <c r="G29" s="33"/>
      <c r="H29" s="167"/>
      <c r="I29" s="33"/>
      <c r="W29" s="86">
        <v>42793</v>
      </c>
      <c r="X29" s="221">
        <v>31.32</v>
      </c>
      <c r="Y29" s="33">
        <v>32.07</v>
      </c>
      <c r="Z29" s="33">
        <v>31.18</v>
      </c>
      <c r="AA29" s="221">
        <v>32.049999999999997</v>
      </c>
      <c r="AB29" s="87">
        <v>922800</v>
      </c>
      <c r="AC29" s="178">
        <v>32.049999999999997</v>
      </c>
      <c r="AD29" s="2">
        <f t="shared" si="0"/>
        <v>0.89000000000000057</v>
      </c>
      <c r="AE29" s="128">
        <f t="shared" si="1"/>
        <v>2.2654754307594116E-2</v>
      </c>
    </row>
    <row r="30" spans="1:40" x14ac:dyDescent="0.25">
      <c r="B30" s="152"/>
      <c r="C30" s="10"/>
      <c r="D30" s="33"/>
      <c r="E30" s="33"/>
      <c r="F30" s="33"/>
      <c r="G30" s="33"/>
      <c r="H30" s="167"/>
      <c r="I30" s="33"/>
      <c r="W30" s="86">
        <v>42790</v>
      </c>
      <c r="X30" s="221">
        <v>31.28</v>
      </c>
      <c r="Y30" s="33">
        <v>31.45</v>
      </c>
      <c r="Z30" s="33">
        <v>31.25</v>
      </c>
      <c r="AA30" s="221">
        <v>31.34</v>
      </c>
      <c r="AB30" s="87">
        <v>561000</v>
      </c>
      <c r="AC30" s="178">
        <v>31.34</v>
      </c>
      <c r="AD30" s="2">
        <f t="shared" si="0"/>
        <v>0.19999999999999929</v>
      </c>
      <c r="AE30" s="128">
        <f t="shared" si="1"/>
        <v>-3.1806615776082126E-3</v>
      </c>
    </row>
    <row r="31" spans="1:40" x14ac:dyDescent="0.25">
      <c r="B31" s="152"/>
      <c r="C31" s="10"/>
      <c r="D31" s="33"/>
      <c r="E31" s="33"/>
      <c r="F31" s="33"/>
      <c r="G31" s="33"/>
      <c r="H31" s="167"/>
      <c r="I31" s="33"/>
      <c r="W31" s="86">
        <v>42789</v>
      </c>
      <c r="X31" s="221">
        <v>31.69</v>
      </c>
      <c r="Y31" s="33">
        <v>31.82</v>
      </c>
      <c r="Z31" s="33">
        <v>31.39</v>
      </c>
      <c r="AA31" s="221">
        <v>31.44</v>
      </c>
      <c r="AB31" s="87">
        <v>553200</v>
      </c>
      <c r="AC31" s="178">
        <v>31.44</v>
      </c>
      <c r="AD31" s="2">
        <f t="shared" si="0"/>
        <v>0.42999999999999972</v>
      </c>
      <c r="AE31" s="128">
        <f t="shared" si="1"/>
        <v>-9.1396155058304229E-3</v>
      </c>
    </row>
    <row r="32" spans="1:40" x14ac:dyDescent="0.25">
      <c r="B32" s="152"/>
      <c r="C32" s="10"/>
      <c r="D32" s="33"/>
      <c r="E32" s="33"/>
      <c r="F32" s="33"/>
      <c r="G32" s="33"/>
      <c r="H32" s="167"/>
      <c r="I32" s="33"/>
      <c r="W32" s="86">
        <v>42788</v>
      </c>
      <c r="X32" s="221">
        <v>31.5</v>
      </c>
      <c r="Y32" s="33">
        <v>31.98</v>
      </c>
      <c r="Z32" s="33">
        <v>31.5</v>
      </c>
      <c r="AA32" s="221">
        <v>31.73</v>
      </c>
      <c r="AB32" s="87">
        <v>467100</v>
      </c>
      <c r="AC32" s="178">
        <v>31.73</v>
      </c>
      <c r="AD32" s="2">
        <f t="shared" si="0"/>
        <v>0.48000000000000043</v>
      </c>
      <c r="AE32" s="128">
        <f t="shared" si="1"/>
        <v>3.79626700411273E-3</v>
      </c>
    </row>
    <row r="33" spans="1:31" x14ac:dyDescent="0.25">
      <c r="B33" s="152"/>
      <c r="C33" s="10"/>
      <c r="D33" s="33"/>
      <c r="E33" s="33"/>
      <c r="F33" s="33"/>
      <c r="G33" s="33"/>
      <c r="H33" s="167"/>
      <c r="I33" s="33"/>
      <c r="W33" s="86">
        <v>42787</v>
      </c>
      <c r="X33" s="221">
        <v>31.27</v>
      </c>
      <c r="Y33" s="33">
        <v>31.74</v>
      </c>
      <c r="Z33" s="33">
        <v>31.08</v>
      </c>
      <c r="AA33" s="221">
        <v>31.61</v>
      </c>
      <c r="AB33" s="87">
        <v>358700</v>
      </c>
      <c r="AC33" s="178">
        <v>31.61</v>
      </c>
      <c r="AD33" s="2">
        <f t="shared" si="0"/>
        <v>0.66000000000000014</v>
      </c>
      <c r="AE33" s="128">
        <f t="shared" si="1"/>
        <v>8.2934609250397973E-3</v>
      </c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W34" s="86">
        <v>42783</v>
      </c>
      <c r="X34" s="221">
        <v>31.19</v>
      </c>
      <c r="Y34" s="33">
        <v>31.41</v>
      </c>
      <c r="Z34" s="33">
        <v>30.97</v>
      </c>
      <c r="AA34" s="221">
        <v>31.35</v>
      </c>
      <c r="AB34" s="87">
        <v>416000</v>
      </c>
      <c r="AC34" s="178">
        <v>31.35</v>
      </c>
      <c r="AD34" s="2">
        <f t="shared" si="0"/>
        <v>0.44000000000000128</v>
      </c>
      <c r="AE34" s="128">
        <f t="shared" si="1"/>
        <v>4.8076923076922906E-3</v>
      </c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W35" s="86">
        <v>42782</v>
      </c>
      <c r="X35" s="221">
        <v>31.56</v>
      </c>
      <c r="Y35" s="33">
        <v>31.61</v>
      </c>
      <c r="Z35" s="33">
        <v>31.06</v>
      </c>
      <c r="AA35" s="221">
        <v>31.2</v>
      </c>
      <c r="AB35" s="87">
        <v>459800</v>
      </c>
      <c r="AC35" s="178">
        <v>31.2</v>
      </c>
      <c r="AD35" s="2">
        <f t="shared" si="0"/>
        <v>0.55000000000000071</v>
      </c>
      <c r="AE35" s="128">
        <f t="shared" si="1"/>
        <v>-7.6335877862595547E-3</v>
      </c>
    </row>
    <row r="36" spans="1:31" x14ac:dyDescent="0.25">
      <c r="W36" s="86">
        <v>42781</v>
      </c>
      <c r="X36" s="221">
        <v>31.84</v>
      </c>
      <c r="Y36" s="33">
        <v>31.92</v>
      </c>
      <c r="Z36" s="33">
        <v>31.42</v>
      </c>
      <c r="AA36" s="221">
        <v>31.44</v>
      </c>
      <c r="AB36" s="87">
        <v>501300</v>
      </c>
      <c r="AC36" s="178">
        <v>31.44</v>
      </c>
      <c r="AD36" s="2">
        <f t="shared" si="0"/>
        <v>0.5</v>
      </c>
      <c r="AE36" s="128">
        <f t="shared" si="1"/>
        <v>-1.5962441314553932E-2</v>
      </c>
    </row>
    <row r="37" spans="1:31" x14ac:dyDescent="0.25">
      <c r="L37" t="s">
        <v>155</v>
      </c>
      <c r="M37" s="2">
        <f>M55+K55-F55</f>
        <v>171.89999999999964</v>
      </c>
      <c r="W37" s="86">
        <v>42780</v>
      </c>
      <c r="X37" s="221">
        <v>31.56</v>
      </c>
      <c r="Y37" s="33">
        <v>31.98</v>
      </c>
      <c r="Z37" s="33">
        <v>31.56</v>
      </c>
      <c r="AA37" s="221">
        <v>31.95</v>
      </c>
      <c r="AB37" s="87">
        <v>367800</v>
      </c>
      <c r="AC37" s="178">
        <v>31.95</v>
      </c>
      <c r="AD37" s="2">
        <f t="shared" si="0"/>
        <v>0.42000000000000171</v>
      </c>
      <c r="AE37" s="128">
        <f t="shared" si="1"/>
        <v>1.2678288431061668E-2</v>
      </c>
    </row>
    <row r="38" spans="1:31" x14ac:dyDescent="0.25">
      <c r="A38" s="186" t="s">
        <v>1</v>
      </c>
      <c r="B38" s="186" t="s">
        <v>2</v>
      </c>
      <c r="C38" s="186" t="s">
        <v>4</v>
      </c>
      <c r="D38" s="187" t="s">
        <v>5</v>
      </c>
      <c r="E38" s="187" t="s">
        <v>63</v>
      </c>
      <c r="F38" s="187" t="s">
        <v>38</v>
      </c>
      <c r="G38" s="186" t="s">
        <v>3</v>
      </c>
      <c r="H38" s="186" t="s">
        <v>6</v>
      </c>
      <c r="I38" s="187" t="s">
        <v>7</v>
      </c>
      <c r="J38" s="187" t="s">
        <v>62</v>
      </c>
      <c r="K38" s="187" t="s">
        <v>39</v>
      </c>
      <c r="L38" s="186" t="s">
        <v>53</v>
      </c>
      <c r="M38" s="186" t="s">
        <v>22</v>
      </c>
      <c r="W38" s="86">
        <v>42779</v>
      </c>
      <c r="X38" s="221">
        <v>31.4</v>
      </c>
      <c r="Y38" s="33">
        <v>31.59</v>
      </c>
      <c r="Z38" s="33">
        <v>31.2</v>
      </c>
      <c r="AA38" s="221">
        <v>31.55</v>
      </c>
      <c r="AB38" s="87">
        <v>608400</v>
      </c>
      <c r="AC38" s="178">
        <v>31.55</v>
      </c>
      <c r="AD38" s="2">
        <f t="shared" si="0"/>
        <v>0.39000000000000057</v>
      </c>
      <c r="AE38" s="128">
        <f t="shared" si="1"/>
        <v>7.022023619533968E-3</v>
      </c>
    </row>
    <row r="39" spans="1:31" ht="20.25" thickBot="1" x14ac:dyDescent="0.35">
      <c r="A39" s="188" t="s">
        <v>14</v>
      </c>
      <c r="B39" s="189">
        <v>42619</v>
      </c>
      <c r="C39" s="184">
        <v>50</v>
      </c>
      <c r="D39" s="185">
        <v>31.18</v>
      </c>
      <c r="E39" s="185">
        <v>0</v>
      </c>
      <c r="F39" s="185">
        <f>D39*C39+E39</f>
        <v>1559</v>
      </c>
      <c r="G39" s="189">
        <v>42741</v>
      </c>
      <c r="H39" s="184">
        <v>50</v>
      </c>
      <c r="I39" s="185">
        <v>31.62</v>
      </c>
      <c r="J39" s="185">
        <v>0.03</v>
      </c>
      <c r="K39" s="185">
        <f>I39*H39-J39</f>
        <v>1580.97</v>
      </c>
      <c r="L39" s="189"/>
      <c r="M39" s="185"/>
      <c r="O39" s="11"/>
      <c r="P39" s="557" t="s">
        <v>54</v>
      </c>
      <c r="Q39" s="557"/>
      <c r="R39" s="27"/>
      <c r="T39" s="83" t="s">
        <v>84</v>
      </c>
      <c r="W39" s="86">
        <v>42776</v>
      </c>
      <c r="X39" s="221">
        <v>31.47</v>
      </c>
      <c r="Y39" s="33">
        <v>31.64</v>
      </c>
      <c r="Z39" s="33">
        <v>31.04</v>
      </c>
      <c r="AA39" s="221">
        <v>31.33</v>
      </c>
      <c r="AB39" s="87">
        <v>491100</v>
      </c>
      <c r="AC39" s="178">
        <v>31.33</v>
      </c>
      <c r="AD39" s="2">
        <f t="shared" si="0"/>
        <v>0.60000000000000142</v>
      </c>
      <c r="AE39" s="128">
        <f t="shared" si="1"/>
        <v>-4.4486812837623013E-3</v>
      </c>
    </row>
    <row r="40" spans="1:31" ht="15.75" thickTop="1" x14ac:dyDescent="0.25">
      <c r="A40" s="191" t="s">
        <v>48</v>
      </c>
      <c r="B40" s="66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66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84"/>
      <c r="O40" s="2"/>
      <c r="P40" s="75">
        <v>1.1000000000000001</v>
      </c>
      <c r="Q40" s="75">
        <f>P40*$Q$4</f>
        <v>0</v>
      </c>
      <c r="R40" s="27"/>
      <c r="T40" s="89" t="s">
        <v>69</v>
      </c>
      <c r="U40" s="120">
        <v>31.79</v>
      </c>
      <c r="W40" s="86">
        <v>42775</v>
      </c>
      <c r="X40" s="221">
        <v>31.14</v>
      </c>
      <c r="Y40" s="33">
        <v>31.56</v>
      </c>
      <c r="Z40" s="33">
        <v>31.02</v>
      </c>
      <c r="AA40" s="221">
        <v>31.47</v>
      </c>
      <c r="AB40" s="87">
        <v>597900</v>
      </c>
      <c r="AC40" s="178">
        <v>31.47</v>
      </c>
      <c r="AD40" s="2">
        <f t="shared" si="0"/>
        <v>0.53999999999999915</v>
      </c>
      <c r="AE40" s="128">
        <f t="shared" si="1"/>
        <v>1.2548262548262468E-2</v>
      </c>
    </row>
    <row r="41" spans="1:31" x14ac:dyDescent="0.25">
      <c r="A41" s="184"/>
      <c r="B41" s="189"/>
      <c r="C41" s="184"/>
      <c r="D41" s="185"/>
      <c r="E41" s="185"/>
      <c r="F41" s="185"/>
      <c r="G41" s="189"/>
      <c r="H41" s="190"/>
      <c r="I41" s="185"/>
      <c r="J41" s="185"/>
      <c r="K41" s="185"/>
      <c r="L41" s="184"/>
      <c r="M41" s="184"/>
      <c r="O41" s="2"/>
      <c r="P41" s="75">
        <v>1.0900000000000001</v>
      </c>
      <c r="Q41" s="75">
        <f t="shared" ref="Q41:Q60" si="2">P41*$Q$4</f>
        <v>0</v>
      </c>
      <c r="R41" s="27"/>
      <c r="T41" s="79" t="s">
        <v>70</v>
      </c>
      <c r="U41" s="121">
        <v>31.9</v>
      </c>
      <c r="W41" s="86">
        <v>42774</v>
      </c>
      <c r="X41" s="221">
        <v>30.82</v>
      </c>
      <c r="Y41" s="33">
        <v>31.19</v>
      </c>
      <c r="Z41" s="33">
        <v>30.72</v>
      </c>
      <c r="AA41" s="221">
        <v>31.08</v>
      </c>
      <c r="AB41" s="87">
        <v>950100</v>
      </c>
      <c r="AC41" s="178">
        <v>31.08</v>
      </c>
      <c r="AD41" s="2">
        <f t="shared" si="0"/>
        <v>0.47000000000000242</v>
      </c>
      <c r="AE41" s="128">
        <f t="shared" si="1"/>
        <v>1.073170731707318E-2</v>
      </c>
    </row>
    <row r="42" spans="1:31" x14ac:dyDescent="0.25">
      <c r="A42" s="184"/>
      <c r="B42" s="189"/>
      <c r="C42" s="184"/>
      <c r="D42" s="185"/>
      <c r="E42" s="185"/>
      <c r="F42" s="185"/>
      <c r="G42" s="189"/>
      <c r="H42" s="190"/>
      <c r="I42" s="185"/>
      <c r="J42" s="185"/>
      <c r="K42" s="185"/>
      <c r="L42" s="184"/>
      <c r="M42" s="184"/>
      <c r="O42" s="2"/>
      <c r="P42" s="75">
        <v>1.08</v>
      </c>
      <c r="Q42" s="75">
        <f t="shared" si="2"/>
        <v>0</v>
      </c>
      <c r="R42" s="27"/>
      <c r="T42" s="79" t="s">
        <v>71</v>
      </c>
      <c r="U42" s="121" t="s">
        <v>100</v>
      </c>
      <c r="W42" s="86">
        <v>42773</v>
      </c>
      <c r="X42" s="221">
        <v>31.54</v>
      </c>
      <c r="Y42" s="33">
        <v>31.9</v>
      </c>
      <c r="Z42" s="33">
        <v>29.15</v>
      </c>
      <c r="AA42" s="221">
        <v>30.75</v>
      </c>
      <c r="AB42" s="87">
        <v>2003200</v>
      </c>
      <c r="AC42" s="178">
        <v>30.75</v>
      </c>
      <c r="AD42" s="2">
        <f t="shared" si="0"/>
        <v>2.75</v>
      </c>
      <c r="AE42" s="128">
        <f t="shared" si="1"/>
        <v>-4.4437538844002478E-2</v>
      </c>
    </row>
    <row r="43" spans="1:31" x14ac:dyDescent="0.25">
      <c r="A43" s="184"/>
      <c r="B43" s="184"/>
      <c r="C43" s="184"/>
      <c r="D43" s="185"/>
      <c r="E43" s="185"/>
      <c r="F43" s="185"/>
      <c r="G43" s="184"/>
      <c r="H43" s="190"/>
      <c r="I43" s="185"/>
      <c r="J43" s="185"/>
      <c r="K43" s="185"/>
      <c r="L43" s="184"/>
      <c r="M43" s="184"/>
      <c r="O43" s="2"/>
      <c r="P43" s="75">
        <v>1.07</v>
      </c>
      <c r="Q43" s="75">
        <f t="shared" si="2"/>
        <v>0</v>
      </c>
      <c r="R43" s="75"/>
      <c r="T43" s="79" t="s">
        <v>72</v>
      </c>
      <c r="U43" s="121" t="s">
        <v>444</v>
      </c>
      <c r="W43" s="86">
        <v>42772</v>
      </c>
      <c r="X43" s="221">
        <v>31.72</v>
      </c>
      <c r="Y43" s="33">
        <v>32.26</v>
      </c>
      <c r="Z43" s="33">
        <v>31.58</v>
      </c>
      <c r="AA43" s="221">
        <v>32.18</v>
      </c>
      <c r="AB43" s="87">
        <v>704900</v>
      </c>
      <c r="AC43" s="178">
        <v>32.18</v>
      </c>
      <c r="AD43" s="2">
        <f t="shared" si="0"/>
        <v>0.67999999999999972</v>
      </c>
      <c r="AE43" s="128">
        <f t="shared" si="1"/>
        <v>1.0678391959799027E-2</v>
      </c>
    </row>
    <row r="44" spans="1:31" x14ac:dyDescent="0.25">
      <c r="A44" s="184"/>
      <c r="B44" s="184"/>
      <c r="C44" s="184"/>
      <c r="D44" s="185"/>
      <c r="E44" s="185"/>
      <c r="F44" s="185"/>
      <c r="G44" s="184"/>
      <c r="H44" s="184"/>
      <c r="I44" s="185"/>
      <c r="J44" s="185"/>
      <c r="K44" s="185"/>
      <c r="L44" s="184"/>
      <c r="M44" s="184"/>
      <c r="O44" s="2"/>
      <c r="P44" s="75">
        <v>1.06</v>
      </c>
      <c r="Q44" s="75">
        <f t="shared" si="2"/>
        <v>0</v>
      </c>
      <c r="R44" s="75"/>
      <c r="T44" s="79" t="s">
        <v>73</v>
      </c>
      <c r="U44" s="121">
        <v>37.67</v>
      </c>
      <c r="W44" s="86">
        <v>42769</v>
      </c>
      <c r="X44" s="221">
        <v>31.43</v>
      </c>
      <c r="Y44" s="33">
        <v>32.03</v>
      </c>
      <c r="Z44" s="33">
        <v>31.37</v>
      </c>
      <c r="AA44" s="221">
        <v>31.84</v>
      </c>
      <c r="AB44" s="87">
        <v>503400</v>
      </c>
      <c r="AC44" s="178">
        <v>31.84</v>
      </c>
      <c r="AD44" s="2">
        <f t="shared" si="0"/>
        <v>0.66000000000000014</v>
      </c>
      <c r="AE44" s="128">
        <f t="shared" si="1"/>
        <v>1.1435832274459878E-2</v>
      </c>
    </row>
    <row r="45" spans="1:31" x14ac:dyDescent="0.25">
      <c r="A45" s="184"/>
      <c r="B45" s="184"/>
      <c r="C45" s="184"/>
      <c r="D45" s="185"/>
      <c r="E45" s="185"/>
      <c r="F45" s="185"/>
      <c r="G45" s="184"/>
      <c r="H45" s="184"/>
      <c r="I45" s="185"/>
      <c r="J45" s="185"/>
      <c r="K45" s="185"/>
      <c r="L45" s="184"/>
      <c r="M45" s="184"/>
      <c r="O45" s="2"/>
      <c r="P45" s="75">
        <v>1.05</v>
      </c>
      <c r="Q45" s="75">
        <f t="shared" si="2"/>
        <v>0</v>
      </c>
      <c r="R45" s="75"/>
      <c r="T45" s="79" t="s">
        <v>74</v>
      </c>
      <c r="U45" s="121">
        <v>0.445183</v>
      </c>
      <c r="W45" s="86">
        <v>42768</v>
      </c>
      <c r="X45" s="221">
        <v>31.7</v>
      </c>
      <c r="Y45" s="33">
        <v>31.83</v>
      </c>
      <c r="Z45" s="33">
        <v>31.37</v>
      </c>
      <c r="AA45" s="221">
        <v>31.48</v>
      </c>
      <c r="AB45" s="87">
        <v>417200</v>
      </c>
      <c r="AC45" s="178">
        <v>31.48</v>
      </c>
      <c r="AD45" s="2">
        <f t="shared" si="0"/>
        <v>0.4599999999999973</v>
      </c>
      <c r="AE45" s="128">
        <f t="shared" si="1"/>
        <v>-5.3712480252764427E-3</v>
      </c>
    </row>
    <row r="46" spans="1:31" x14ac:dyDescent="0.25">
      <c r="A46" s="184"/>
      <c r="B46" s="184"/>
      <c r="C46" s="184"/>
      <c r="D46" s="185"/>
      <c r="E46" s="185"/>
      <c r="F46" s="185"/>
      <c r="G46" s="184"/>
      <c r="H46" s="184"/>
      <c r="I46" s="185"/>
      <c r="J46" s="185"/>
      <c r="K46" s="185"/>
      <c r="L46" s="184"/>
      <c r="M46" s="184"/>
      <c r="O46" s="2"/>
      <c r="P46" s="75">
        <v>1.04</v>
      </c>
      <c r="Q46" s="75">
        <f t="shared" si="2"/>
        <v>0</v>
      </c>
      <c r="R46" s="75"/>
      <c r="T46" s="79" t="s">
        <v>93</v>
      </c>
      <c r="U46" s="168" t="s">
        <v>338</v>
      </c>
      <c r="W46" s="86">
        <v>42767</v>
      </c>
      <c r="X46" s="221">
        <v>31.89</v>
      </c>
      <c r="Y46" s="33">
        <v>32.17</v>
      </c>
      <c r="Z46" s="33">
        <v>31.47</v>
      </c>
      <c r="AA46" s="221">
        <v>31.65</v>
      </c>
      <c r="AB46" s="87">
        <v>357500</v>
      </c>
      <c r="AC46" s="178">
        <v>31.65</v>
      </c>
      <c r="AD46" s="2">
        <f t="shared" si="0"/>
        <v>0.70000000000000284</v>
      </c>
      <c r="AE46" s="128">
        <f t="shared" si="1"/>
        <v>-6.5913370998117449E-3</v>
      </c>
    </row>
    <row r="47" spans="1:31" x14ac:dyDescent="0.25">
      <c r="A47" s="184"/>
      <c r="B47" s="184"/>
      <c r="C47" s="184"/>
      <c r="D47" s="185"/>
      <c r="E47" s="185"/>
      <c r="F47" s="185"/>
      <c r="G47" s="184"/>
      <c r="H47" s="184"/>
      <c r="I47" s="185"/>
      <c r="J47" s="185"/>
      <c r="K47" s="185"/>
      <c r="L47" s="184"/>
      <c r="M47" s="184"/>
      <c r="O47" s="2"/>
      <c r="P47" s="75">
        <v>1.03</v>
      </c>
      <c r="Q47" s="75">
        <f t="shared" si="2"/>
        <v>0</v>
      </c>
      <c r="R47" s="75"/>
      <c r="T47" s="79"/>
      <c r="U47" s="121"/>
      <c r="W47" s="86">
        <v>42766</v>
      </c>
      <c r="X47" s="221">
        <v>31.04</v>
      </c>
      <c r="Y47" s="33">
        <v>31.87</v>
      </c>
      <c r="Z47" s="33">
        <v>30.97</v>
      </c>
      <c r="AA47" s="221">
        <v>31.86</v>
      </c>
      <c r="AB47" s="87">
        <v>623000</v>
      </c>
      <c r="AC47" s="178">
        <v>31.86</v>
      </c>
      <c r="AD47" s="2">
        <f t="shared" si="0"/>
        <v>0.90000000000000213</v>
      </c>
      <c r="AE47" s="128">
        <f t="shared" si="1"/>
        <v>2.774193548387105E-2</v>
      </c>
    </row>
    <row r="48" spans="1:31" x14ac:dyDescent="0.25">
      <c r="A48" s="184"/>
      <c r="B48" s="184"/>
      <c r="C48" s="184"/>
      <c r="D48" s="185"/>
      <c r="E48" s="185"/>
      <c r="F48" s="185"/>
      <c r="G48" s="184"/>
      <c r="H48" s="184"/>
      <c r="I48" s="185"/>
      <c r="J48" s="185"/>
      <c r="K48" s="185"/>
      <c r="L48" s="184"/>
      <c r="M48" s="184"/>
      <c r="O48" s="2"/>
      <c r="P48" s="75">
        <v>1.02</v>
      </c>
      <c r="Q48" s="75">
        <f t="shared" si="2"/>
        <v>0</v>
      </c>
      <c r="R48" s="75"/>
      <c r="T48" s="79" t="s">
        <v>76</v>
      </c>
      <c r="U48" s="121" t="s">
        <v>502</v>
      </c>
      <c r="W48" s="86">
        <v>42765</v>
      </c>
      <c r="X48" s="221">
        <v>31.05</v>
      </c>
      <c r="Y48" s="33">
        <v>31.15</v>
      </c>
      <c r="Z48" s="33">
        <v>30.82</v>
      </c>
      <c r="AA48" s="221">
        <v>31</v>
      </c>
      <c r="AB48" s="87">
        <v>453200</v>
      </c>
      <c r="AC48" s="178">
        <v>31</v>
      </c>
      <c r="AD48" s="2">
        <f t="shared" si="0"/>
        <v>0.32999999999999829</v>
      </c>
      <c r="AE48" s="128">
        <f t="shared" si="1"/>
        <v>-7.0467648942984518E-3</v>
      </c>
    </row>
    <row r="49" spans="1:31" x14ac:dyDescent="0.25">
      <c r="A49" s="184"/>
      <c r="B49" s="184"/>
      <c r="C49" s="184"/>
      <c r="D49" s="185"/>
      <c r="E49" s="185"/>
      <c r="F49" s="185"/>
      <c r="G49" s="184"/>
      <c r="H49" s="184"/>
      <c r="I49" s="185"/>
      <c r="J49" s="185"/>
      <c r="K49" s="185"/>
      <c r="L49" s="184"/>
      <c r="M49" s="184"/>
      <c r="O49" s="2"/>
      <c r="P49" s="75">
        <v>1.01</v>
      </c>
      <c r="Q49" s="75">
        <f t="shared" si="2"/>
        <v>0</v>
      </c>
      <c r="R49" s="75"/>
      <c r="T49" s="79" t="s">
        <v>77</v>
      </c>
      <c r="U49" s="121" t="s">
        <v>257</v>
      </c>
      <c r="W49" s="86">
        <v>42762</v>
      </c>
      <c r="X49" s="221">
        <v>31.63</v>
      </c>
      <c r="Y49" s="33">
        <v>31.63</v>
      </c>
      <c r="Z49" s="33">
        <v>31.03</v>
      </c>
      <c r="AA49" s="221">
        <v>31.22</v>
      </c>
      <c r="AB49" s="87">
        <v>809200</v>
      </c>
      <c r="AC49" s="178">
        <v>31.22</v>
      </c>
      <c r="AD49" s="2">
        <f t="shared" si="0"/>
        <v>0.59999999999999787</v>
      </c>
      <c r="AE49" s="128">
        <f t="shared" si="1"/>
        <v>-9.2034274833386887E-3</v>
      </c>
    </row>
    <row r="50" spans="1:31" x14ac:dyDescent="0.25">
      <c r="A50" s="184"/>
      <c r="B50" s="184"/>
      <c r="C50" s="184"/>
      <c r="D50" s="185"/>
      <c r="E50" s="185"/>
      <c r="F50" s="185"/>
      <c r="G50" s="184"/>
      <c r="H50" s="184"/>
      <c r="I50" s="185"/>
      <c r="J50" s="185"/>
      <c r="K50" s="185"/>
      <c r="L50" s="184"/>
      <c r="M50" s="184"/>
      <c r="O50" s="2"/>
      <c r="P50" s="75">
        <v>1</v>
      </c>
      <c r="Q50" s="75">
        <f t="shared" si="2"/>
        <v>0</v>
      </c>
      <c r="R50" s="75"/>
      <c r="T50" s="79" t="s">
        <v>78</v>
      </c>
      <c r="U50" s="122">
        <v>349106</v>
      </c>
      <c r="W50" s="86">
        <v>42761</v>
      </c>
      <c r="X50" s="221">
        <v>31.42</v>
      </c>
      <c r="Y50" s="33">
        <v>31.8</v>
      </c>
      <c r="Z50" s="33">
        <v>31.27</v>
      </c>
      <c r="AA50" s="221">
        <v>31.51</v>
      </c>
      <c r="AB50" s="87">
        <v>839400</v>
      </c>
      <c r="AC50" s="178">
        <v>31.51</v>
      </c>
      <c r="AD50" s="2">
        <f t="shared" si="0"/>
        <v>0.53000000000000114</v>
      </c>
      <c r="AE50" s="128">
        <f t="shared" si="1"/>
        <v>3.5031847133759619E-3</v>
      </c>
    </row>
    <row r="51" spans="1:31" x14ac:dyDescent="0.25">
      <c r="A51" s="184"/>
      <c r="B51" s="184"/>
      <c r="C51" s="184"/>
      <c r="D51" s="185"/>
      <c r="E51" s="185"/>
      <c r="F51" s="185"/>
      <c r="G51" s="184"/>
      <c r="H51" s="184"/>
      <c r="I51" s="185"/>
      <c r="J51" s="185"/>
      <c r="K51" s="185"/>
      <c r="L51" s="184"/>
      <c r="M51" s="184"/>
      <c r="O51" s="2"/>
      <c r="P51" s="75">
        <v>0.99</v>
      </c>
      <c r="Q51" s="75">
        <f t="shared" si="2"/>
        <v>0</v>
      </c>
      <c r="R51" s="75"/>
      <c r="T51" s="79" t="s">
        <v>81</v>
      </c>
      <c r="U51" s="122">
        <v>511145</v>
      </c>
      <c r="W51" s="86">
        <v>42760</v>
      </c>
      <c r="X51" s="221">
        <v>31.65</v>
      </c>
      <c r="Y51" s="33">
        <v>31.83</v>
      </c>
      <c r="Z51" s="33">
        <v>31.38</v>
      </c>
      <c r="AA51" s="221">
        <v>31.4</v>
      </c>
      <c r="AB51" s="87">
        <v>807700</v>
      </c>
      <c r="AC51" s="178">
        <v>31.4</v>
      </c>
      <c r="AD51" s="2">
        <f t="shared" si="0"/>
        <v>0.44999999999999929</v>
      </c>
      <c r="AE51" s="128">
        <f t="shared" si="1"/>
        <v>-8.5254183770130387E-3</v>
      </c>
    </row>
    <row r="52" spans="1:31" x14ac:dyDescent="0.25">
      <c r="A52" s="184"/>
      <c r="B52" s="184"/>
      <c r="C52" s="184"/>
      <c r="D52" s="185"/>
      <c r="E52" s="185"/>
      <c r="F52" s="185"/>
      <c r="G52" s="184"/>
      <c r="H52" s="184"/>
      <c r="I52" s="185"/>
      <c r="J52" s="185"/>
      <c r="K52" s="185"/>
      <c r="L52" s="184"/>
      <c r="M52" s="184"/>
      <c r="O52" s="2"/>
      <c r="P52" s="75">
        <v>0.98</v>
      </c>
      <c r="Q52" s="75">
        <f t="shared" si="2"/>
        <v>0</v>
      </c>
      <c r="R52" s="75"/>
      <c r="T52" s="79" t="s">
        <v>79</v>
      </c>
      <c r="U52" s="121" t="s">
        <v>503</v>
      </c>
      <c r="W52" s="86">
        <v>42759</v>
      </c>
      <c r="X52" s="221">
        <v>31.76</v>
      </c>
      <c r="Y52" s="33">
        <v>31.84</v>
      </c>
      <c r="Z52" s="33">
        <v>31.32</v>
      </c>
      <c r="AA52" s="221">
        <v>31.67</v>
      </c>
      <c r="AB52" s="87">
        <v>1254600</v>
      </c>
      <c r="AC52" s="178">
        <v>31.67</v>
      </c>
      <c r="AD52" s="2">
        <f t="shared" si="0"/>
        <v>0.51999999999999957</v>
      </c>
      <c r="AE52" s="128">
        <f t="shared" si="1"/>
        <v>-4.0880503144653524E-3</v>
      </c>
    </row>
    <row r="53" spans="1:31" x14ac:dyDescent="0.25">
      <c r="A53" s="184"/>
      <c r="B53" s="184"/>
      <c r="C53" s="184"/>
      <c r="D53" s="185"/>
      <c r="E53" s="185"/>
      <c r="F53" s="185"/>
      <c r="G53" s="184"/>
      <c r="H53" s="184"/>
      <c r="I53" s="185"/>
      <c r="J53" s="185"/>
      <c r="K53" s="185"/>
      <c r="L53" s="184"/>
      <c r="M53" s="184"/>
      <c r="O53" s="2"/>
      <c r="P53" s="75">
        <v>0.97</v>
      </c>
      <c r="Q53" s="75">
        <f t="shared" si="2"/>
        <v>0</v>
      </c>
      <c r="R53" s="75"/>
      <c r="T53" s="79" t="s">
        <v>82</v>
      </c>
      <c r="U53" s="121">
        <v>15.28</v>
      </c>
      <c r="W53" s="86">
        <v>42758</v>
      </c>
      <c r="X53" s="221">
        <v>32.340000000000003</v>
      </c>
      <c r="Y53" s="33">
        <v>32.340000000000003</v>
      </c>
      <c r="Z53" s="33">
        <v>31.79</v>
      </c>
      <c r="AA53" s="221">
        <v>31.8</v>
      </c>
      <c r="AB53" s="87">
        <v>430400</v>
      </c>
      <c r="AC53" s="178">
        <v>31.8</v>
      </c>
      <c r="AD53" s="2">
        <f t="shared" si="0"/>
        <v>0.55000000000000426</v>
      </c>
      <c r="AE53" s="128">
        <f t="shared" si="1"/>
        <v>-1.8215498610682279E-2</v>
      </c>
    </row>
    <row r="54" spans="1:31" x14ac:dyDescent="0.25">
      <c r="A54" s="184"/>
      <c r="B54" s="184"/>
      <c r="C54" s="184"/>
      <c r="D54" s="185"/>
      <c r="E54" s="185"/>
      <c r="F54" s="185"/>
      <c r="G54" s="184"/>
      <c r="H54" s="184"/>
      <c r="I54" s="185"/>
      <c r="J54" s="185"/>
      <c r="K54" s="185"/>
      <c r="L54" s="184"/>
      <c r="M54" s="184"/>
      <c r="O54" s="2"/>
      <c r="P54" s="75">
        <v>0.96</v>
      </c>
      <c r="Q54" s="75">
        <f t="shared" si="2"/>
        <v>0</v>
      </c>
      <c r="R54" s="75"/>
      <c r="T54" s="79" t="s">
        <v>83</v>
      </c>
      <c r="U54" s="121">
        <v>2.0699999999999998</v>
      </c>
      <c r="W54" s="86">
        <v>42755</v>
      </c>
      <c r="X54" s="221">
        <v>32.5</v>
      </c>
      <c r="Y54" s="33">
        <v>32.56</v>
      </c>
      <c r="Z54" s="33">
        <v>32.29</v>
      </c>
      <c r="AA54" s="221">
        <v>32.39</v>
      </c>
      <c r="AB54" s="87">
        <v>214600</v>
      </c>
      <c r="AC54" s="178">
        <v>32.39</v>
      </c>
      <c r="AD54" s="2">
        <f t="shared" si="0"/>
        <v>0.27000000000000313</v>
      </c>
      <c r="AE54" s="128">
        <f t="shared" si="1"/>
        <v>1.2364760432765909E-3</v>
      </c>
    </row>
    <row r="55" spans="1:31" x14ac:dyDescent="0.25">
      <c r="A55" s="25" t="s">
        <v>57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65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75">
        <v>0.95</v>
      </c>
      <c r="Q55" s="75">
        <f t="shared" si="2"/>
        <v>0</v>
      </c>
      <c r="R55" s="75"/>
      <c r="T55" s="79" t="s">
        <v>80</v>
      </c>
      <c r="U55" s="121" t="s">
        <v>94</v>
      </c>
      <c r="W55" s="86">
        <v>42754</v>
      </c>
      <c r="X55" s="221">
        <v>32.69</v>
      </c>
      <c r="Y55" s="33">
        <v>32.79</v>
      </c>
      <c r="Z55" s="33">
        <v>32.33</v>
      </c>
      <c r="AA55" s="221">
        <v>32.35</v>
      </c>
      <c r="AB55" s="87">
        <v>347500</v>
      </c>
      <c r="AC55" s="178">
        <v>32.35</v>
      </c>
      <c r="AD55" s="2">
        <f t="shared" si="0"/>
        <v>0.46000000000000085</v>
      </c>
      <c r="AE55" s="128">
        <f t="shared" si="1"/>
        <v>-1.2816600549282908E-2</v>
      </c>
    </row>
    <row r="56" spans="1:31" x14ac:dyDescent="0.25">
      <c r="O56" s="2"/>
      <c r="P56" s="75">
        <v>0.94</v>
      </c>
      <c r="Q56" s="75">
        <f t="shared" si="2"/>
        <v>0</v>
      </c>
      <c r="R56" s="75"/>
      <c r="W56" s="86">
        <v>42753</v>
      </c>
      <c r="X56" s="221">
        <v>32.75</v>
      </c>
      <c r="Y56" s="33">
        <v>32.86</v>
      </c>
      <c r="Z56" s="33">
        <v>32.4</v>
      </c>
      <c r="AA56" s="221">
        <v>32.770000000000003</v>
      </c>
      <c r="AB56" s="87">
        <v>353000</v>
      </c>
      <c r="AC56" s="178">
        <v>32.770000000000003</v>
      </c>
      <c r="AD56" s="2">
        <f t="shared" si="0"/>
        <v>0.46000000000000085</v>
      </c>
      <c r="AE56" s="128">
        <f t="shared" si="1"/>
        <v>3.9828431372550543E-3</v>
      </c>
    </row>
    <row r="57" spans="1:31" x14ac:dyDescent="0.25">
      <c r="O57" s="2"/>
      <c r="P57" s="75">
        <v>0.93</v>
      </c>
      <c r="Q57" s="75">
        <f t="shared" si="2"/>
        <v>0</v>
      </c>
      <c r="R57" s="75"/>
      <c r="W57" s="86">
        <v>42752</v>
      </c>
      <c r="X57" s="221">
        <v>32.46</v>
      </c>
      <c r="Y57" s="33">
        <v>32.67</v>
      </c>
      <c r="Z57" s="33">
        <v>32.159999999999997</v>
      </c>
      <c r="AA57" s="221">
        <v>32.64</v>
      </c>
      <c r="AB57" s="87">
        <v>283300</v>
      </c>
      <c r="AC57" s="178">
        <v>32.64</v>
      </c>
      <c r="AD57" s="2">
        <f t="shared" si="0"/>
        <v>0.51000000000000512</v>
      </c>
      <c r="AE57" s="128">
        <f t="shared" si="1"/>
        <v>3.6900369003689537E-3</v>
      </c>
    </row>
    <row r="58" spans="1:31" x14ac:dyDescent="0.25">
      <c r="O58" s="2"/>
      <c r="P58" s="75">
        <v>0.92</v>
      </c>
      <c r="Q58" s="75">
        <f t="shared" si="2"/>
        <v>0</v>
      </c>
      <c r="R58" s="75"/>
      <c r="W58" s="86">
        <v>42748</v>
      </c>
      <c r="X58" s="221">
        <v>32.15</v>
      </c>
      <c r="Y58" s="33">
        <v>32.54</v>
      </c>
      <c r="Z58" s="33">
        <v>32.04</v>
      </c>
      <c r="AA58" s="221">
        <v>32.520000000000003</v>
      </c>
      <c r="AB58" s="87">
        <v>257000</v>
      </c>
      <c r="AC58" s="178">
        <v>32.520000000000003</v>
      </c>
      <c r="AD58" s="2">
        <f t="shared" si="0"/>
        <v>0.5</v>
      </c>
      <c r="AE58" s="128">
        <f t="shared" si="1"/>
        <v>1.2768607910308427E-2</v>
      </c>
    </row>
    <row r="59" spans="1:31" x14ac:dyDescent="0.25">
      <c r="B59" s="150" t="s">
        <v>85</v>
      </c>
      <c r="C59" s="150" t="s">
        <v>106</v>
      </c>
      <c r="D59" s="151" t="s">
        <v>105</v>
      </c>
      <c r="E59" s="153" t="s">
        <v>107</v>
      </c>
      <c r="F59" s="153" t="s">
        <v>43</v>
      </c>
      <c r="G59" s="165" t="s">
        <v>110</v>
      </c>
      <c r="H59" s="165" t="s">
        <v>61</v>
      </c>
      <c r="I59" s="165" t="s">
        <v>111</v>
      </c>
      <c r="O59" s="2"/>
      <c r="P59" s="75">
        <v>0.91</v>
      </c>
      <c r="Q59" s="75">
        <f t="shared" si="2"/>
        <v>0</v>
      </c>
      <c r="R59" s="75"/>
      <c r="W59" s="86">
        <v>42747</v>
      </c>
      <c r="X59" s="221">
        <v>31.7</v>
      </c>
      <c r="Y59" s="33">
        <v>32.15</v>
      </c>
      <c r="Z59" s="33">
        <v>31.61</v>
      </c>
      <c r="AA59" s="221">
        <v>32.11</v>
      </c>
      <c r="AB59" s="87">
        <v>244700</v>
      </c>
      <c r="AC59" s="178">
        <v>32.11</v>
      </c>
      <c r="AD59" s="2">
        <f t="shared" si="0"/>
        <v>0.53999999999999915</v>
      </c>
      <c r="AE59" s="128">
        <f t="shared" si="1"/>
        <v>8.1632653061223248E-3</v>
      </c>
    </row>
    <row r="60" spans="1:31" x14ac:dyDescent="0.25">
      <c r="B60" s="189">
        <v>42619</v>
      </c>
      <c r="C60" s="184">
        <v>50</v>
      </c>
      <c r="D60" s="185">
        <v>31.18</v>
      </c>
      <c r="E60" s="185">
        <v>31.29</v>
      </c>
      <c r="F60" s="185">
        <f t="shared" ref="F60:F65" si="3">C60*(E60-D60)</f>
        <v>5.4999999999999716</v>
      </c>
      <c r="G60" s="185">
        <f t="shared" ref="G60:G65" si="4">D60*C60</f>
        <v>1559</v>
      </c>
      <c r="H60" s="199">
        <f t="shared" ref="H60:H65" si="5">(E60-D60)/D60</f>
        <v>3.5279025016035736E-3</v>
      </c>
      <c r="I60" s="185"/>
      <c r="O60" s="2"/>
      <c r="P60" s="75">
        <v>0.9</v>
      </c>
      <c r="Q60" s="75">
        <f t="shared" si="2"/>
        <v>0</v>
      </c>
      <c r="R60" s="75"/>
      <c r="W60" s="86">
        <v>42746</v>
      </c>
      <c r="X60" s="221">
        <v>32.090000000000003</v>
      </c>
      <c r="Y60" s="33">
        <v>32.24</v>
      </c>
      <c r="Z60" s="33">
        <v>31.69</v>
      </c>
      <c r="AA60" s="221">
        <v>31.85</v>
      </c>
      <c r="AB60" s="87">
        <v>292300</v>
      </c>
      <c r="AC60" s="178">
        <v>31.85</v>
      </c>
      <c r="AD60" s="2">
        <f t="shared" si="0"/>
        <v>0.55000000000000071</v>
      </c>
      <c r="AE60" s="128">
        <f t="shared" si="1"/>
        <v>-7.7881619937694158E-3</v>
      </c>
    </row>
    <row r="61" spans="1:31" x14ac:dyDescent="0.25">
      <c r="B61" s="189">
        <v>42620</v>
      </c>
      <c r="C61" s="184">
        <v>50</v>
      </c>
      <c r="D61" s="185">
        <v>31.18</v>
      </c>
      <c r="E61" s="185">
        <v>31.51</v>
      </c>
      <c r="F61" s="185">
        <f t="shared" si="3"/>
        <v>16.500000000000092</v>
      </c>
      <c r="G61" s="185">
        <f t="shared" si="4"/>
        <v>1559</v>
      </c>
      <c r="H61" s="199">
        <f t="shared" si="5"/>
        <v>1.0583707504810835E-2</v>
      </c>
      <c r="I61" s="185"/>
      <c r="W61" s="86">
        <v>42745</v>
      </c>
      <c r="X61" s="221">
        <v>31.82</v>
      </c>
      <c r="Y61" s="33">
        <v>32.340000000000003</v>
      </c>
      <c r="Z61" s="33">
        <v>31.66</v>
      </c>
      <c r="AA61" s="221">
        <v>32.1</v>
      </c>
      <c r="AB61" s="87">
        <v>581000</v>
      </c>
      <c r="AC61" s="178">
        <v>32.1</v>
      </c>
      <c r="AD61" s="2">
        <f t="shared" si="0"/>
        <v>0.68000000000000327</v>
      </c>
      <c r="AE61" s="128">
        <f t="shared" si="1"/>
        <v>9.7514941805600941E-3</v>
      </c>
    </row>
    <row r="62" spans="1:31" x14ac:dyDescent="0.25">
      <c r="B62" s="189">
        <v>42621</v>
      </c>
      <c r="C62" s="184">
        <v>50</v>
      </c>
      <c r="D62" s="185">
        <v>31.18</v>
      </c>
      <c r="E62" s="185">
        <v>31.65</v>
      </c>
      <c r="F62" s="185">
        <f t="shared" si="3"/>
        <v>23.499999999999943</v>
      </c>
      <c r="G62" s="185">
        <f t="shared" si="4"/>
        <v>1559</v>
      </c>
      <c r="H62" s="199">
        <f t="shared" si="5"/>
        <v>1.5073765234124403E-2</v>
      </c>
      <c r="I62" s="185"/>
      <c r="W62" s="86">
        <v>42744</v>
      </c>
      <c r="X62" s="221">
        <v>31.86</v>
      </c>
      <c r="Y62" s="33">
        <v>31.97</v>
      </c>
      <c r="Z62" s="33">
        <v>31.62</v>
      </c>
      <c r="AA62" s="221">
        <v>31.79</v>
      </c>
      <c r="AB62" s="87">
        <v>678600</v>
      </c>
      <c r="AC62" s="178">
        <v>31.79</v>
      </c>
      <c r="AD62" s="2">
        <f t="shared" si="0"/>
        <v>0.34999999999999787</v>
      </c>
      <c r="AE62" s="128">
        <f t="shared" si="1"/>
        <v>-6.2873310279787376E-4</v>
      </c>
    </row>
    <row r="63" spans="1:31" x14ac:dyDescent="0.25">
      <c r="B63" s="189">
        <v>42622</v>
      </c>
      <c r="C63" s="184">
        <v>50</v>
      </c>
      <c r="D63" s="185">
        <v>31.18</v>
      </c>
      <c r="E63" s="185">
        <v>31.5</v>
      </c>
      <c r="F63" s="185">
        <f t="shared" si="3"/>
        <v>16.000000000000014</v>
      </c>
      <c r="G63" s="185">
        <f t="shared" si="4"/>
        <v>1559</v>
      </c>
      <c r="H63" s="199">
        <f t="shared" si="5"/>
        <v>1.0262989095574096E-2</v>
      </c>
      <c r="I63" s="185"/>
      <c r="W63" s="86">
        <v>42741</v>
      </c>
      <c r="X63" s="221">
        <v>31.12</v>
      </c>
      <c r="Y63" s="33">
        <v>31.82</v>
      </c>
      <c r="Z63" s="33">
        <v>31</v>
      </c>
      <c r="AA63" s="221">
        <v>31.81</v>
      </c>
      <c r="AB63" s="87">
        <v>376900</v>
      </c>
      <c r="AC63" s="178">
        <v>31.81</v>
      </c>
      <c r="AD63" s="2">
        <f t="shared" si="0"/>
        <v>0.82000000000000028</v>
      </c>
      <c r="AE63" s="128">
        <f t="shared" si="1"/>
        <v>2.2172236503855913E-2</v>
      </c>
    </row>
    <row r="64" spans="1:31" x14ac:dyDescent="0.25">
      <c r="B64" s="189">
        <v>42634</v>
      </c>
      <c r="C64" s="184">
        <v>50</v>
      </c>
      <c r="D64" s="185">
        <v>31.18</v>
      </c>
      <c r="E64" s="185">
        <v>32.049999999999997</v>
      </c>
      <c r="F64" s="185">
        <f t="shared" si="3"/>
        <v>43.499999999999872</v>
      </c>
      <c r="G64" s="185">
        <f t="shared" si="4"/>
        <v>1559</v>
      </c>
      <c r="H64" s="199">
        <f t="shared" si="5"/>
        <v>2.7902501603591964E-2</v>
      </c>
      <c r="I64" s="185"/>
      <c r="W64" s="86">
        <v>42740</v>
      </c>
      <c r="X64" s="221">
        <v>31.12</v>
      </c>
      <c r="Y64" s="33">
        <v>31.55</v>
      </c>
      <c r="Z64" s="33">
        <v>31.03</v>
      </c>
      <c r="AA64" s="221">
        <v>31.12</v>
      </c>
      <c r="AB64" s="87">
        <v>871500</v>
      </c>
      <c r="AC64" s="178">
        <v>31.12</v>
      </c>
      <c r="AD64" s="2">
        <f t="shared" si="0"/>
        <v>0.51999999999999957</v>
      </c>
      <c r="AE64" s="128">
        <f t="shared" si="1"/>
        <v>3.2144005143042165E-4</v>
      </c>
    </row>
    <row r="65" spans="2:31" x14ac:dyDescent="0.25">
      <c r="B65" s="189">
        <v>42648</v>
      </c>
      <c r="C65" s="184">
        <v>50</v>
      </c>
      <c r="D65" s="185">
        <v>31.18</v>
      </c>
      <c r="E65" s="185">
        <v>31.87</v>
      </c>
      <c r="F65" s="185">
        <f t="shared" si="3"/>
        <v>34.500000000000064</v>
      </c>
      <c r="G65" s="185">
        <f t="shared" si="4"/>
        <v>1559</v>
      </c>
      <c r="H65" s="199">
        <f t="shared" si="5"/>
        <v>2.2129570237331662E-2</v>
      </c>
      <c r="I65" s="185"/>
      <c r="W65" s="86">
        <v>42739</v>
      </c>
      <c r="X65" s="221">
        <v>31.05</v>
      </c>
      <c r="Y65" s="33">
        <v>31.65</v>
      </c>
      <c r="Z65" s="33">
        <v>30.96</v>
      </c>
      <c r="AA65" s="221">
        <v>31.11</v>
      </c>
      <c r="AB65" s="87">
        <v>895800</v>
      </c>
      <c r="AC65" s="178">
        <v>31.11</v>
      </c>
      <c r="AD65" s="2">
        <f t="shared" si="0"/>
        <v>0.68999999999999773</v>
      </c>
      <c r="AE65" s="128">
        <f t="shared" si="1"/>
        <v>9.6525096525090781E-4</v>
      </c>
    </row>
    <row r="66" spans="2:31" x14ac:dyDescent="0.25">
      <c r="B66" s="189">
        <v>42649</v>
      </c>
      <c r="C66" s="184">
        <v>50</v>
      </c>
      <c r="D66" s="185">
        <v>31.18</v>
      </c>
      <c r="E66" s="185">
        <v>31.61</v>
      </c>
      <c r="F66" s="185">
        <f>C66*(E66-D66)</f>
        <v>21.499999999999986</v>
      </c>
      <c r="G66" s="185">
        <f>D66*C66</f>
        <v>1559</v>
      </c>
      <c r="H66" s="199">
        <f>(E66-D66)/D66</f>
        <v>1.379089159717767E-2</v>
      </c>
      <c r="I66" s="185"/>
      <c r="W66" s="86">
        <v>42738</v>
      </c>
      <c r="X66" s="221">
        <v>30.41</v>
      </c>
      <c r="Y66" s="33">
        <v>31.08</v>
      </c>
      <c r="Z66" s="33">
        <v>30.26</v>
      </c>
      <c r="AA66" s="221">
        <v>31.08</v>
      </c>
      <c r="AB66" s="87">
        <v>572200</v>
      </c>
      <c r="AC66" s="178">
        <v>31.08</v>
      </c>
      <c r="AD66" s="2">
        <f t="shared" si="0"/>
        <v>0.81999999999999673</v>
      </c>
      <c r="AE66" s="128">
        <f t="shared" si="1"/>
        <v>2.3715415019762709E-2</v>
      </c>
    </row>
    <row r="67" spans="2:31" x14ac:dyDescent="0.25">
      <c r="B67" s="189">
        <v>42701</v>
      </c>
      <c r="C67" s="184">
        <v>50</v>
      </c>
      <c r="D67" s="185">
        <v>31.18</v>
      </c>
      <c r="E67" s="185">
        <v>29.98</v>
      </c>
      <c r="F67" s="185">
        <f>C67*(E67-D67)</f>
        <v>-59.999999999999964</v>
      </c>
      <c r="G67" s="185">
        <f>D67*C67</f>
        <v>1559</v>
      </c>
      <c r="H67" s="199">
        <f>(E67-D67)/D67</f>
        <v>-3.8486209108402801E-2</v>
      </c>
      <c r="I67" s="185"/>
      <c r="W67" s="86">
        <v>42734</v>
      </c>
      <c r="X67" s="221">
        <v>30.42</v>
      </c>
      <c r="Y67" s="33">
        <v>30.48</v>
      </c>
      <c r="Z67" s="33">
        <v>30.21</v>
      </c>
      <c r="AA67" s="221">
        <v>30.36</v>
      </c>
      <c r="AB67" s="87">
        <v>304700</v>
      </c>
      <c r="AC67" s="178">
        <v>30.36</v>
      </c>
      <c r="AD67" s="2">
        <f t="shared" si="0"/>
        <v>0.26999999999999957</v>
      </c>
      <c r="AE67" s="128" t="e">
        <f t="shared" si="1"/>
        <v>#DIV/0!</v>
      </c>
    </row>
    <row r="68" spans="2:31" x14ac:dyDescent="0.25">
      <c r="B68" s="189">
        <v>42741</v>
      </c>
      <c r="C68" s="184">
        <v>0</v>
      </c>
      <c r="D68" s="185"/>
      <c r="E68" s="185">
        <v>21.97</v>
      </c>
      <c r="F68" s="185"/>
      <c r="G68" s="185"/>
      <c r="H68" s="199"/>
      <c r="I68" s="185"/>
      <c r="W68" s="86" t="s">
        <v>92</v>
      </c>
      <c r="X68" s="10"/>
      <c r="Y68" s="33"/>
      <c r="Z68" s="33"/>
      <c r="AA68" s="10"/>
      <c r="AB68" s="87"/>
      <c r="AC68" s="178"/>
      <c r="AD68" s="2">
        <f>Y68-Z68</f>
        <v>0</v>
      </c>
      <c r="AE68" s="128" t="e">
        <f>AC68/AC69-1</f>
        <v>#DIV/0!</v>
      </c>
    </row>
    <row r="69" spans="2:31" x14ac:dyDescent="0.25">
      <c r="B69" s="152">
        <v>42773</v>
      </c>
      <c r="C69" s="10">
        <v>100</v>
      </c>
      <c r="D69" s="33">
        <v>29.28</v>
      </c>
      <c r="E69" s="33">
        <v>30.75</v>
      </c>
      <c r="F69" s="33">
        <f>C69*(E69-D69)</f>
        <v>146.99999999999989</v>
      </c>
      <c r="G69" s="33">
        <f>D69*C69</f>
        <v>2928</v>
      </c>
      <c r="H69" s="167">
        <f>(E69-D69)/D69</f>
        <v>5.0204918032786844E-2</v>
      </c>
      <c r="I69" s="33"/>
      <c r="W69" s="163"/>
      <c r="X69" s="88"/>
      <c r="Y69" s="178"/>
      <c r="Z69" s="178"/>
      <c r="AA69" s="88"/>
      <c r="AB69" s="164"/>
      <c r="AC69" s="178"/>
      <c r="AD69" s="2">
        <f>Y69-Z69</f>
        <v>0</v>
      </c>
      <c r="AE69" s="128" t="e">
        <f>AC69/AC70-1</f>
        <v>#DIV/0!</v>
      </c>
    </row>
    <row r="70" spans="2:31" x14ac:dyDescent="0.25">
      <c r="B70" s="152">
        <v>42804</v>
      </c>
      <c r="C70" s="10">
        <v>0</v>
      </c>
      <c r="D70" s="33"/>
      <c r="E70" s="33">
        <v>30.85</v>
      </c>
      <c r="F70" s="33">
        <v>149.93</v>
      </c>
      <c r="G70" s="33"/>
      <c r="H70" s="167"/>
      <c r="I70" s="33"/>
    </row>
    <row r="71" spans="2:31" x14ac:dyDescent="0.25">
      <c r="B71" s="152"/>
      <c r="C71" s="10"/>
      <c r="D71" s="33"/>
      <c r="E71" s="33"/>
      <c r="F71" s="33"/>
      <c r="G71" s="33"/>
      <c r="H71" s="167"/>
      <c r="I71" s="33"/>
    </row>
    <row r="72" spans="2:31" x14ac:dyDescent="0.25">
      <c r="B72" s="152"/>
      <c r="C72" s="10"/>
      <c r="D72" s="33"/>
      <c r="E72" s="33"/>
      <c r="F72" s="33"/>
      <c r="G72" s="33"/>
      <c r="H72" s="167"/>
      <c r="I72" s="33"/>
    </row>
    <row r="73" spans="2:31" x14ac:dyDescent="0.25">
      <c r="B73" s="152"/>
      <c r="C73" s="10"/>
      <c r="D73" s="33"/>
      <c r="E73" s="33"/>
      <c r="F73" s="33"/>
      <c r="G73" s="33"/>
      <c r="H73" s="167"/>
      <c r="I73" s="33"/>
    </row>
    <row r="74" spans="2:31" x14ac:dyDescent="0.25">
      <c r="B74" s="152"/>
      <c r="C74" s="10"/>
      <c r="D74" s="33"/>
      <c r="E74" s="33"/>
      <c r="F74" s="33"/>
      <c r="G74" s="33"/>
      <c r="H74" s="167"/>
      <c r="I74" s="33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301" priority="31">
      <formula>F29&gt;0</formula>
    </cfRule>
    <cfRule type="expression" dxfId="1300" priority="32">
      <formula>F29&lt;0</formula>
    </cfRule>
  </conditionalFormatting>
  <conditionalFormatting sqref="F29 F31:F35">
    <cfRule type="expression" dxfId="1299" priority="33">
      <formula>F29&gt;0</formula>
    </cfRule>
    <cfRule type="expression" dxfId="1298" priority="34">
      <formula>F29&lt;0</formula>
    </cfRule>
  </conditionalFormatting>
  <conditionalFormatting sqref="H29 H31:H35">
    <cfRule type="expression" dxfId="1297" priority="29">
      <formula>H29&gt;0</formula>
    </cfRule>
    <cfRule type="expression" dxfId="1296" priority="30">
      <formula>H29&lt;0</formula>
    </cfRule>
  </conditionalFormatting>
  <conditionalFormatting sqref="F21:F28">
    <cfRule type="expression" dxfId="1295" priority="27">
      <formula>F21&gt;0</formula>
    </cfRule>
    <cfRule type="expression" dxfId="1294" priority="28">
      <formula>F21&lt;0</formula>
    </cfRule>
  </conditionalFormatting>
  <conditionalFormatting sqref="H21:H28">
    <cfRule type="expression" dxfId="1293" priority="25">
      <formula>H21&gt;0</formula>
    </cfRule>
    <cfRule type="expression" dxfId="1292" priority="26">
      <formula>H21&lt;0</formula>
    </cfRule>
  </conditionalFormatting>
  <conditionalFormatting sqref="Q8">
    <cfRule type="expression" dxfId="1291" priority="21">
      <formula>Q8&gt;0</formula>
    </cfRule>
    <cfRule type="expression" dxfId="1290" priority="22">
      <formula>Q8&lt;0</formula>
    </cfRule>
  </conditionalFormatting>
  <conditionalFormatting sqref="Q7">
    <cfRule type="expression" dxfId="1289" priority="23">
      <formula>Q7&gt;0</formula>
    </cfRule>
    <cfRule type="expression" dxfId="1288" priority="24">
      <formula>Q7&lt;0</formula>
    </cfRule>
  </conditionalFormatting>
  <conditionalFormatting sqref="F30">
    <cfRule type="expression" dxfId="1287" priority="19">
      <formula>F30&gt;0</formula>
    </cfRule>
    <cfRule type="expression" dxfId="1286" priority="20">
      <formula>F30&lt;0</formula>
    </cfRule>
  </conditionalFormatting>
  <conditionalFormatting sqref="H30">
    <cfRule type="expression" dxfId="1285" priority="17">
      <formula>H30&gt;0</formula>
    </cfRule>
    <cfRule type="expression" dxfId="1284" priority="18">
      <formula>H30&lt;0</formula>
    </cfRule>
  </conditionalFormatting>
  <conditionalFormatting sqref="F68 F70:F74">
    <cfRule type="expression" dxfId="1283" priority="13">
      <formula>F68&gt;0</formula>
    </cfRule>
    <cfRule type="expression" dxfId="1282" priority="14">
      <formula>F68&lt;0</formula>
    </cfRule>
  </conditionalFormatting>
  <conditionalFormatting sqref="F68 F70:F74">
    <cfRule type="expression" dxfId="1281" priority="15">
      <formula>F68&gt;0</formula>
    </cfRule>
    <cfRule type="expression" dxfId="1280" priority="16">
      <formula>F68&lt;0</formula>
    </cfRule>
  </conditionalFormatting>
  <conditionalFormatting sqref="H68 H70:H74">
    <cfRule type="expression" dxfId="1279" priority="11">
      <formula>H68&gt;0</formula>
    </cfRule>
    <cfRule type="expression" dxfId="1278" priority="12">
      <formula>H68&lt;0</formula>
    </cfRule>
  </conditionalFormatting>
  <conditionalFormatting sqref="F60:F67">
    <cfRule type="expression" dxfId="1277" priority="9">
      <formula>F60&gt;0</formula>
    </cfRule>
    <cfRule type="expression" dxfId="1276" priority="10">
      <formula>F60&lt;0</formula>
    </cfRule>
  </conditionalFormatting>
  <conditionalFormatting sqref="H60:H67">
    <cfRule type="expression" dxfId="1275" priority="7">
      <formula>H60&gt;0</formula>
    </cfRule>
    <cfRule type="expression" dxfId="1274" priority="8">
      <formula>H60&lt;0</formula>
    </cfRule>
  </conditionalFormatting>
  <conditionalFormatting sqref="F69">
    <cfRule type="expression" dxfId="1273" priority="5">
      <formula>F69&gt;0</formula>
    </cfRule>
    <cfRule type="expression" dxfId="1272" priority="6">
      <formula>F69&lt;0</formula>
    </cfRule>
  </conditionalFormatting>
  <conditionalFormatting sqref="H69">
    <cfRule type="expression" dxfId="1271" priority="3">
      <formula>H69&gt;0</formula>
    </cfRule>
    <cfRule type="expression" dxfId="1270" priority="4">
      <formula>H69&lt;0</formula>
    </cfRule>
  </conditionalFormatting>
  <conditionalFormatting sqref="Q10">
    <cfRule type="expression" dxfId="1269" priority="1">
      <formula>Q10&gt;0</formula>
    </cfRule>
    <cfRule type="expression" dxfId="126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203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  <c r="W2" s="124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87">
        <v>8365200</v>
      </c>
      <c r="AC2" s="10">
        <v>31.38</v>
      </c>
      <c r="AD2" s="2">
        <f>Y2-Z2</f>
        <v>0.58999999999999986</v>
      </c>
      <c r="AE2" s="128">
        <f>AC2/AC3-1</f>
        <v>-1.1653543307086678E-2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T3" s="1"/>
      <c r="W3" s="124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87">
        <v>9084900</v>
      </c>
      <c r="AC3" s="10">
        <v>31.75</v>
      </c>
      <c r="AD3" s="2">
        <f t="shared" ref="AD3:AD66" si="0">Y3-Z3</f>
        <v>0.56000000000000227</v>
      </c>
      <c r="AE3" s="128">
        <f t="shared" ref="AE3:AE66" si="1">AC3/AC4-1</f>
        <v>-1.244167962674958E-2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U4" s="1"/>
      <c r="W4" s="124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87">
        <v>5842400</v>
      </c>
      <c r="AC4" s="10">
        <v>32.15</v>
      </c>
      <c r="AD4" s="2">
        <f t="shared" si="0"/>
        <v>0.50999999999999801</v>
      </c>
      <c r="AE4" s="128">
        <f t="shared" si="1"/>
        <v>-7.4096943501080759E-3</v>
      </c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87">
        <v>6709800</v>
      </c>
      <c r="AC5" s="10">
        <v>32.39</v>
      </c>
      <c r="AD5" s="2">
        <f t="shared" si="0"/>
        <v>0.39999999999999858</v>
      </c>
      <c r="AE5" s="128">
        <f t="shared" si="1"/>
        <v>9.2707045735473947E-4</v>
      </c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87">
        <v>4124000</v>
      </c>
      <c r="AC6" s="10">
        <v>32.36</v>
      </c>
      <c r="AD6" s="2">
        <f t="shared" si="0"/>
        <v>0.38000000000000256</v>
      </c>
      <c r="AE6" s="128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98.449999999999818</v>
      </c>
      <c r="R7">
        <v>0</v>
      </c>
      <c r="W7" s="124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87">
        <v>7239100</v>
      </c>
      <c r="AC7" s="10">
        <v>32.11</v>
      </c>
      <c r="AD7" s="2">
        <f t="shared" si="0"/>
        <v>0.42000000000000171</v>
      </c>
      <c r="AE7" s="128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87">
        <v>11092100</v>
      </c>
      <c r="AC8" s="10">
        <v>32.44</v>
      </c>
      <c r="AD8" s="2">
        <f t="shared" si="0"/>
        <v>0.82999999999999829</v>
      </c>
      <c r="AE8" s="128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87">
        <v>11019100</v>
      </c>
      <c r="AC9" s="10">
        <v>31.9</v>
      </c>
      <c r="AD9" s="2">
        <f t="shared" si="0"/>
        <v>0.73999999999999844</v>
      </c>
      <c r="AE9" s="128">
        <f t="shared" si="1"/>
        <v>1.2055837563451854E-2</v>
      </c>
    </row>
    <row r="10" spans="1:31" x14ac:dyDescent="0.25">
      <c r="H10" s="64"/>
      <c r="O10" s="11" t="s">
        <v>155</v>
      </c>
      <c r="P10" s="27"/>
      <c r="Q10" s="2">
        <f>M44</f>
        <v>98.449999999999818</v>
      </c>
      <c r="W10" s="124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87">
        <v>10347800</v>
      </c>
      <c r="AC10" s="10">
        <v>31.52</v>
      </c>
      <c r="AD10" s="2">
        <f t="shared" si="0"/>
        <v>0.58999999999999986</v>
      </c>
      <c r="AE10" s="128">
        <f t="shared" si="1"/>
        <v>6.0644749441429724E-3</v>
      </c>
    </row>
    <row r="11" spans="1:31" x14ac:dyDescent="0.25">
      <c r="H11" s="64"/>
      <c r="O11" s="11" t="s">
        <v>133</v>
      </c>
      <c r="P11" s="27"/>
      <c r="Q11" s="128">
        <f>IF(U58="N/A (N/A)", 0, VALUE(TRIM(CLEAN(MID(U58, FIND("(", U58)+1, 5)))))</f>
        <v>1.11E-2</v>
      </c>
      <c r="W11" s="124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87">
        <v>11218600</v>
      </c>
      <c r="AC11" s="10">
        <v>31.33</v>
      </c>
      <c r="AD11" s="2">
        <f t="shared" si="0"/>
        <v>0.67000000000000171</v>
      </c>
      <c r="AE11" s="128">
        <f t="shared" si="1"/>
        <v>1.1624152405553811E-2</v>
      </c>
    </row>
    <row r="12" spans="1:31" x14ac:dyDescent="0.25">
      <c r="H12" s="64"/>
      <c r="W12" s="124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87">
        <v>6602500</v>
      </c>
      <c r="AC12" s="10">
        <v>30.97</v>
      </c>
      <c r="AD12" s="2">
        <f t="shared" si="0"/>
        <v>0.60000000000000142</v>
      </c>
      <c r="AE12" s="128">
        <f t="shared" si="1"/>
        <v>1.3416230366492199E-2</v>
      </c>
    </row>
    <row r="13" spans="1:31" x14ac:dyDescent="0.25">
      <c r="H13" s="64"/>
      <c r="W13" s="124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87">
        <v>9621300</v>
      </c>
      <c r="AC13" s="10">
        <v>30.56</v>
      </c>
      <c r="AD13" s="2">
        <f t="shared" si="0"/>
        <v>0.33999999999999986</v>
      </c>
      <c r="AE13" s="128">
        <f t="shared" si="1"/>
        <v>-2.285341168788757E-3</v>
      </c>
    </row>
    <row r="14" spans="1:31" x14ac:dyDescent="0.25">
      <c r="H14" s="64"/>
      <c r="W14" s="124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87">
        <v>4134000</v>
      </c>
      <c r="AC14" s="10">
        <v>30.63</v>
      </c>
      <c r="AD14" s="2">
        <f t="shared" si="0"/>
        <v>0.43000000000000327</v>
      </c>
      <c r="AE14" s="128">
        <f t="shared" si="1"/>
        <v>-6.1648280337444072E-3</v>
      </c>
    </row>
    <row r="15" spans="1:31" x14ac:dyDescent="0.25">
      <c r="H15" s="64"/>
      <c r="W15" s="124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87">
        <v>9431700</v>
      </c>
      <c r="AC15" s="10">
        <v>30.82</v>
      </c>
      <c r="AD15" s="2">
        <f t="shared" si="0"/>
        <v>0.38000000000000256</v>
      </c>
      <c r="AE15" s="128">
        <f t="shared" si="1"/>
        <v>1.9505851755525772E-3</v>
      </c>
    </row>
    <row r="16" spans="1:31" x14ac:dyDescent="0.25">
      <c r="H16" s="64"/>
      <c r="W16" s="124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87">
        <v>8728100</v>
      </c>
      <c r="AC16" s="10">
        <v>30.76</v>
      </c>
      <c r="AD16" s="2">
        <f t="shared" si="0"/>
        <v>0.35999999999999943</v>
      </c>
      <c r="AE16" s="128">
        <f t="shared" si="1"/>
        <v>6.5061808718303027E-4</v>
      </c>
    </row>
    <row r="17" spans="1:31" x14ac:dyDescent="0.25">
      <c r="W17" s="124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87">
        <v>4065200</v>
      </c>
      <c r="AC17" s="10">
        <v>30.74</v>
      </c>
      <c r="AD17" s="2">
        <f t="shared" si="0"/>
        <v>0.48000000000000043</v>
      </c>
      <c r="AE17" s="128">
        <f t="shared" si="1"/>
        <v>7.2083879423328057E-3</v>
      </c>
    </row>
    <row r="18" spans="1:31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87">
        <v>4307000</v>
      </c>
      <c r="AC18" s="10">
        <v>30.52</v>
      </c>
      <c r="AD18" s="2">
        <f t="shared" si="0"/>
        <v>0.28999999999999915</v>
      </c>
      <c r="AE18" s="128">
        <f t="shared" si="1"/>
        <v>6.5573770491811345E-4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87">
        <v>5352000</v>
      </c>
      <c r="AC19" s="10">
        <v>30.5</v>
      </c>
      <c r="AD19" s="2">
        <f t="shared" si="0"/>
        <v>0.19999999999999929</v>
      </c>
      <c r="AE19" s="128" t="e">
        <f t="shared" si="1"/>
        <v>#DIV/0!</v>
      </c>
    </row>
    <row r="20" spans="1:31" x14ac:dyDescent="0.25">
      <c r="W20" s="124">
        <v>42807</v>
      </c>
      <c r="X20" s="10" t="s">
        <v>208</v>
      </c>
      <c r="Y20" s="10"/>
      <c r="Z20" s="10"/>
      <c r="AA20" s="10"/>
      <c r="AB20" s="87"/>
      <c r="AC20" s="10"/>
      <c r="AD20" s="2">
        <f t="shared" si="0"/>
        <v>0</v>
      </c>
      <c r="AE20" s="128">
        <f t="shared" si="1"/>
        <v>-1</v>
      </c>
    </row>
    <row r="21" spans="1:31" x14ac:dyDescent="0.25">
      <c r="W21" s="124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87">
        <v>7785800</v>
      </c>
      <c r="AC21" s="10">
        <v>30.37</v>
      </c>
      <c r="AD21" s="2">
        <f t="shared" si="0"/>
        <v>0.52000000000000313</v>
      </c>
      <c r="AE21" s="128">
        <f t="shared" si="1"/>
        <v>-4.9148099606814988E-3</v>
      </c>
    </row>
    <row r="22" spans="1:31" x14ac:dyDescent="0.25">
      <c r="W22" s="124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87">
        <v>6664200</v>
      </c>
      <c r="AC22" s="10">
        <v>30.52</v>
      </c>
      <c r="AD22" s="2">
        <f t="shared" si="0"/>
        <v>0.46999999999999886</v>
      </c>
      <c r="AE22" s="128">
        <f t="shared" si="1"/>
        <v>1.1600928074245953E-2</v>
      </c>
    </row>
    <row r="23" spans="1:31" x14ac:dyDescent="0.25">
      <c r="W23" s="124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87">
        <v>4993300</v>
      </c>
      <c r="AC23" s="10">
        <v>30.17</v>
      </c>
      <c r="AD23" s="2">
        <f t="shared" si="0"/>
        <v>0.27000000000000313</v>
      </c>
      <c r="AE23" s="128">
        <f t="shared" si="1"/>
        <v>-5.6031641397494836E-3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87">
        <v>6845900</v>
      </c>
      <c r="AC24" s="10">
        <v>30.34</v>
      </c>
      <c r="AD24" s="2">
        <f t="shared" si="0"/>
        <v>0.53999999999999915</v>
      </c>
      <c r="AE24" s="128">
        <f t="shared" si="1"/>
        <v>-5.5719436250409871E-3</v>
      </c>
    </row>
    <row r="25" spans="1:31" x14ac:dyDescent="0.25">
      <c r="B25" s="152">
        <v>42619</v>
      </c>
      <c r="C25" s="10">
        <v>100</v>
      </c>
      <c r="D25" s="33">
        <v>24.28</v>
      </c>
      <c r="E25" s="33">
        <v>24.42</v>
      </c>
      <c r="F25" s="33">
        <f t="shared" ref="F25:F31" si="2">C25*(E25-D25)</f>
        <v>14.000000000000057</v>
      </c>
      <c r="G25" s="33">
        <f t="shared" ref="G25:G31" si="3">D25*C25</f>
        <v>2428</v>
      </c>
      <c r="H25" s="167">
        <f t="shared" ref="H25:H31" si="4">(E25-D25)/D25</f>
        <v>5.7660626029654265E-3</v>
      </c>
      <c r="I25" s="33"/>
      <c r="W25" s="124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87">
        <v>10712300</v>
      </c>
      <c r="AC25" s="10">
        <v>30.51</v>
      </c>
      <c r="AD25" s="2">
        <f t="shared" si="0"/>
        <v>0.74000000000000199</v>
      </c>
      <c r="AE25" s="128">
        <f t="shared" si="1"/>
        <v>7.5957727873183778E-3</v>
      </c>
    </row>
    <row r="26" spans="1:31" x14ac:dyDescent="0.25">
      <c r="B26" s="152">
        <v>42620</v>
      </c>
      <c r="C26" s="10">
        <v>100</v>
      </c>
      <c r="D26" s="33">
        <v>24.28</v>
      </c>
      <c r="E26" s="33">
        <v>24.38</v>
      </c>
      <c r="F26" s="33">
        <f t="shared" si="2"/>
        <v>9.9999999999997868</v>
      </c>
      <c r="G26" s="33">
        <f t="shared" si="3"/>
        <v>2428</v>
      </c>
      <c r="H26" s="167">
        <f t="shared" si="4"/>
        <v>4.1186161449752005E-3</v>
      </c>
      <c r="I26" s="33"/>
      <c r="W26" s="124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87">
        <v>4421900</v>
      </c>
      <c r="AC26" s="10">
        <v>30.28</v>
      </c>
      <c r="AD26" s="2">
        <f t="shared" si="0"/>
        <v>0.48999999999999844</v>
      </c>
      <c r="AE26" s="128">
        <f t="shared" si="1"/>
        <v>8.6608927381746081E-3</v>
      </c>
    </row>
    <row r="27" spans="1:31" x14ac:dyDescent="0.25">
      <c r="B27" s="152">
        <v>42621</v>
      </c>
      <c r="C27" s="10">
        <v>100</v>
      </c>
      <c r="D27" s="33">
        <v>24.28</v>
      </c>
      <c r="E27" s="33">
        <v>24.75</v>
      </c>
      <c r="F27" s="33">
        <f t="shared" si="2"/>
        <v>46.999999999999886</v>
      </c>
      <c r="G27" s="33">
        <f t="shared" si="3"/>
        <v>2428</v>
      </c>
      <c r="H27" s="167">
        <f t="shared" si="4"/>
        <v>1.9357495881383809E-2</v>
      </c>
      <c r="I27" s="33"/>
      <c r="W27" s="124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87">
        <v>6699200</v>
      </c>
      <c r="AC27" s="10">
        <v>30.02</v>
      </c>
      <c r="AD27" s="2">
        <f t="shared" si="0"/>
        <v>0.39000000000000057</v>
      </c>
      <c r="AE27" s="128">
        <f t="shared" si="1"/>
        <v>-6.9467416473701915E-3</v>
      </c>
    </row>
    <row r="28" spans="1:31" x14ac:dyDescent="0.25">
      <c r="B28" s="152">
        <v>42622</v>
      </c>
      <c r="C28" s="10">
        <v>100</v>
      </c>
      <c r="D28" s="33">
        <v>24.28</v>
      </c>
      <c r="E28" s="33">
        <v>23.57</v>
      </c>
      <c r="F28" s="33">
        <f t="shared" si="2"/>
        <v>-71.000000000000085</v>
      </c>
      <c r="G28" s="33">
        <f t="shared" si="3"/>
        <v>2428</v>
      </c>
      <c r="H28" s="167">
        <f t="shared" si="4"/>
        <v>-2.9242174629324581E-2</v>
      </c>
      <c r="I28" s="33"/>
      <c r="W28" s="124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87">
        <v>8348600</v>
      </c>
      <c r="AC28" s="10">
        <v>30.23</v>
      </c>
      <c r="AD28" s="2">
        <f t="shared" si="0"/>
        <v>0.58000000000000185</v>
      </c>
      <c r="AE28" s="128">
        <f t="shared" si="1"/>
        <v>1.6476126429051829E-2</v>
      </c>
    </row>
    <row r="29" spans="1:31" x14ac:dyDescent="0.25">
      <c r="B29" s="152">
        <v>42635</v>
      </c>
      <c r="C29" s="10">
        <v>100</v>
      </c>
      <c r="D29" s="33">
        <v>24.28</v>
      </c>
      <c r="E29" s="33">
        <v>24.3</v>
      </c>
      <c r="F29" s="33">
        <f t="shared" si="2"/>
        <v>1.9999999999999574</v>
      </c>
      <c r="G29" s="33">
        <f t="shared" si="3"/>
        <v>2428</v>
      </c>
      <c r="H29" s="167">
        <f t="shared" si="4"/>
        <v>8.2372322899504011E-4</v>
      </c>
      <c r="I29" s="33"/>
      <c r="W29" s="124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87">
        <v>8553500</v>
      </c>
      <c r="AC29" s="10">
        <v>29.74</v>
      </c>
      <c r="AD29" s="2">
        <f t="shared" si="0"/>
        <v>0.52000000000000313</v>
      </c>
      <c r="AE29" s="128">
        <f t="shared" si="1"/>
        <v>-1.6859504132231473E-2</v>
      </c>
    </row>
    <row r="30" spans="1:31" x14ac:dyDescent="0.25">
      <c r="B30" s="152">
        <v>42640</v>
      </c>
      <c r="C30" s="10">
        <v>100</v>
      </c>
      <c r="D30" s="33">
        <v>24.28</v>
      </c>
      <c r="E30" s="33">
        <v>24.2</v>
      </c>
      <c r="F30" s="33">
        <f t="shared" si="2"/>
        <v>-8.0000000000001847</v>
      </c>
      <c r="G30" s="33">
        <f t="shared" si="3"/>
        <v>2428</v>
      </c>
      <c r="H30" s="167">
        <f t="shared" si="4"/>
        <v>-3.2948929159803066E-3</v>
      </c>
      <c r="I30" s="33"/>
      <c r="W30" s="124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87">
        <v>6475700</v>
      </c>
      <c r="AC30" s="10">
        <v>30.25</v>
      </c>
      <c r="AD30" s="2">
        <f t="shared" si="0"/>
        <v>0.41000000000000014</v>
      </c>
      <c r="AE30" s="128">
        <f t="shared" si="1"/>
        <v>-5.9152152481104503E-3</v>
      </c>
    </row>
    <row r="31" spans="1:31" x14ac:dyDescent="0.25">
      <c r="B31" s="152">
        <v>42646</v>
      </c>
      <c r="C31" s="10">
        <v>100</v>
      </c>
      <c r="D31" s="33">
        <v>24.28</v>
      </c>
      <c r="E31" s="33">
        <v>24.73</v>
      </c>
      <c r="F31" s="33">
        <f t="shared" si="2"/>
        <v>44.999999999999929</v>
      </c>
      <c r="G31" s="33">
        <f t="shared" si="3"/>
        <v>2428</v>
      </c>
      <c r="H31" s="167">
        <f t="shared" si="4"/>
        <v>1.8533772652388768E-2</v>
      </c>
      <c r="I31" s="33"/>
      <c r="W31" s="124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87">
        <v>4930200</v>
      </c>
      <c r="AC31" s="10">
        <v>30.43</v>
      </c>
      <c r="AD31" s="2">
        <f t="shared" si="0"/>
        <v>0.35000000000000142</v>
      </c>
      <c r="AE31" s="128">
        <f t="shared" si="1"/>
        <v>8.9522546419098514E-3</v>
      </c>
    </row>
    <row r="32" spans="1:31" x14ac:dyDescent="0.25">
      <c r="B32" s="152">
        <v>42663</v>
      </c>
      <c r="C32" s="10">
        <v>0</v>
      </c>
      <c r="D32" s="33"/>
      <c r="E32" s="33"/>
      <c r="F32" s="33">
        <v>98.45</v>
      </c>
      <c r="G32" s="33"/>
      <c r="H32" s="167"/>
      <c r="I32" s="33"/>
      <c r="W32" s="124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87">
        <v>4368900</v>
      </c>
      <c r="AC32" s="10">
        <v>30.16</v>
      </c>
      <c r="AD32" s="2">
        <f t="shared" si="0"/>
        <v>0.50999999999999801</v>
      </c>
      <c r="AE32" s="128">
        <f t="shared" si="1"/>
        <v>-4.2918454935622075E-3</v>
      </c>
    </row>
    <row r="33" spans="1:31" x14ac:dyDescent="0.25">
      <c r="B33" s="152"/>
      <c r="C33" s="10"/>
      <c r="D33" s="33"/>
      <c r="E33" s="33"/>
      <c r="F33" s="33"/>
      <c r="G33" s="33"/>
      <c r="H33" s="167"/>
      <c r="I33" s="172"/>
      <c r="W33" s="124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87">
        <v>4596900</v>
      </c>
      <c r="AC33" s="10">
        <v>30.29</v>
      </c>
      <c r="AD33" s="2">
        <f t="shared" si="0"/>
        <v>0.21000000000000085</v>
      </c>
      <c r="AE33" s="128">
        <f t="shared" si="1"/>
        <v>-2.6341784655911082E-3</v>
      </c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W34" s="124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87">
        <v>9231400</v>
      </c>
      <c r="AC34" s="10">
        <v>30.37</v>
      </c>
      <c r="AD34" s="2">
        <f t="shared" si="0"/>
        <v>0.57000000000000028</v>
      </c>
      <c r="AE34" s="128">
        <f t="shared" si="1"/>
        <v>6.6291017567119415E-3</v>
      </c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W35" s="124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87">
        <v>5004100</v>
      </c>
      <c r="AC35" s="10">
        <v>30.17</v>
      </c>
      <c r="AD35" s="2">
        <f t="shared" si="0"/>
        <v>0.35000000000000142</v>
      </c>
      <c r="AE35" s="128">
        <f t="shared" si="1"/>
        <v>-5.2753049785689843E-3</v>
      </c>
    </row>
    <row r="36" spans="1:31" x14ac:dyDescent="0.25">
      <c r="B36" s="152"/>
      <c r="C36" s="10"/>
      <c r="D36" s="33"/>
      <c r="E36" s="33"/>
      <c r="F36" s="33"/>
      <c r="G36" s="33"/>
      <c r="H36" s="167"/>
      <c r="I36" s="33"/>
      <c r="W36" s="124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87">
        <v>4313900</v>
      </c>
      <c r="AC36" s="10">
        <v>30.33</v>
      </c>
      <c r="AD36" s="2">
        <f t="shared" si="0"/>
        <v>0.33999999999999986</v>
      </c>
      <c r="AE36" s="128">
        <f t="shared" si="1"/>
        <v>-6.2254259501965947E-3</v>
      </c>
    </row>
    <row r="37" spans="1:31" x14ac:dyDescent="0.25">
      <c r="B37" s="66"/>
      <c r="C37" s="4"/>
      <c r="D37" s="3"/>
      <c r="E37" s="3"/>
      <c r="F37" s="3"/>
      <c r="G37" s="3"/>
      <c r="H37" s="203"/>
      <c r="I37" s="3"/>
      <c r="W37" s="124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87">
        <v>7597400</v>
      </c>
      <c r="AC37" s="10">
        <v>30.52</v>
      </c>
      <c r="AD37" s="2">
        <f t="shared" si="0"/>
        <v>0.62999999999999901</v>
      </c>
      <c r="AE37" s="128">
        <f t="shared" si="1"/>
        <v>1.3280212483399723E-2</v>
      </c>
    </row>
    <row r="38" spans="1:31" x14ac:dyDescent="0.25">
      <c r="B38" s="66"/>
      <c r="C38" s="4"/>
      <c r="D38" s="3"/>
      <c r="E38" s="3"/>
      <c r="F38" s="3"/>
      <c r="G38" s="3"/>
      <c r="H38" s="203"/>
      <c r="I38" s="3"/>
      <c r="W38" s="124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87">
        <v>9255700</v>
      </c>
      <c r="AC38" s="10">
        <v>30.12</v>
      </c>
      <c r="AD38" s="2">
        <f t="shared" si="0"/>
        <v>0.82999999999999829</v>
      </c>
      <c r="AE38" s="128">
        <f t="shared" si="1"/>
        <v>1.9634394041976977E-2</v>
      </c>
    </row>
    <row r="39" spans="1:31" x14ac:dyDescent="0.25">
      <c r="A39" s="22" t="s">
        <v>216</v>
      </c>
      <c r="B39" s="66"/>
      <c r="C39" s="4"/>
      <c r="D39" s="3"/>
      <c r="E39" s="3"/>
      <c r="F39" s="3"/>
      <c r="G39" s="3"/>
      <c r="H39" s="203"/>
      <c r="I39" s="3"/>
      <c r="W39" s="124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87">
        <v>6974000</v>
      </c>
      <c r="AC39" s="10">
        <v>29.54</v>
      </c>
      <c r="AD39" s="2">
        <f t="shared" si="0"/>
        <v>0.60999999999999943</v>
      </c>
      <c r="AE39" s="128">
        <f t="shared" si="1"/>
        <v>-6.3908509922637746E-3</v>
      </c>
    </row>
    <row r="40" spans="1:31" ht="20.25" thickBot="1" x14ac:dyDescent="0.35">
      <c r="B40" s="66"/>
      <c r="C40" s="4"/>
      <c r="D40" s="3"/>
      <c r="E40" s="3"/>
      <c r="F40" s="3"/>
      <c r="G40" s="3"/>
      <c r="H40" s="203"/>
      <c r="I40" s="3"/>
      <c r="O40" s="557" t="s">
        <v>54</v>
      </c>
      <c r="P40" s="557"/>
      <c r="W40" s="124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87">
        <v>8876300</v>
      </c>
      <c r="AC40" s="10">
        <v>29.73</v>
      </c>
      <c r="AD40" s="2">
        <f t="shared" si="0"/>
        <v>0.47000000000000242</v>
      </c>
      <c r="AE40" s="128">
        <f t="shared" si="1"/>
        <v>-7.014028056112287E-3</v>
      </c>
    </row>
    <row r="41" spans="1:31" ht="15.75" thickTop="1" x14ac:dyDescent="0.25">
      <c r="B41" s="66"/>
      <c r="C41" s="4"/>
      <c r="D41" s="3"/>
      <c r="E41" s="3"/>
      <c r="F41" s="3"/>
      <c r="G41" s="3"/>
      <c r="H41" s="203"/>
      <c r="I41" s="3"/>
      <c r="O41" s="75">
        <v>1.1000000000000001</v>
      </c>
      <c r="P41" s="75">
        <f>O41*$Q$4</f>
        <v>0</v>
      </c>
      <c r="Q41" s="2"/>
      <c r="W41" s="124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87">
        <v>5773100</v>
      </c>
      <c r="AC41" s="10">
        <v>29.94</v>
      </c>
      <c r="AD41" s="2">
        <f t="shared" si="0"/>
        <v>0.42000000000000171</v>
      </c>
      <c r="AE41" s="128">
        <f t="shared" si="1"/>
        <v>-2.9970029970030065E-3</v>
      </c>
    </row>
    <row r="42" spans="1:31" ht="20.25" thickBot="1" x14ac:dyDescent="0.35">
      <c r="B42" s="66"/>
      <c r="C42" s="4"/>
      <c r="D42" s="3"/>
      <c r="E42" s="3"/>
      <c r="F42" s="3"/>
      <c r="G42" s="3"/>
      <c r="H42" s="203"/>
      <c r="I42" s="3"/>
      <c r="O42" s="75">
        <v>1.0900000000000001</v>
      </c>
      <c r="P42" s="75">
        <f t="shared" ref="P42:P61" si="5">O42*$Q$4</f>
        <v>0</v>
      </c>
      <c r="Q42" s="2"/>
      <c r="T42" s="83" t="s">
        <v>84</v>
      </c>
      <c r="W42" s="124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87">
        <v>7847500</v>
      </c>
      <c r="AC42" s="10">
        <v>30.03</v>
      </c>
      <c r="AD42" s="2">
        <f t="shared" si="0"/>
        <v>0.60999999999999943</v>
      </c>
      <c r="AE42" s="128">
        <f t="shared" si="1"/>
        <v>-8.9108910891089188E-3</v>
      </c>
    </row>
    <row r="43" spans="1:31" ht="15.75" thickTop="1" x14ac:dyDescent="0.25">
      <c r="B43" s="66"/>
      <c r="C43" s="4"/>
      <c r="D43" s="3"/>
      <c r="E43" s="3"/>
      <c r="F43" s="3"/>
      <c r="G43" s="3"/>
      <c r="H43" s="203"/>
      <c r="I43" s="3"/>
      <c r="O43" s="75">
        <v>1.08</v>
      </c>
      <c r="P43" s="75">
        <f t="shared" si="5"/>
        <v>0</v>
      </c>
      <c r="Q43" s="2"/>
      <c r="T43" s="119" t="s">
        <v>69</v>
      </c>
      <c r="U43" s="120">
        <v>31.75</v>
      </c>
      <c r="W43" s="124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87">
        <v>15176600</v>
      </c>
      <c r="AC43" s="10">
        <v>30.3</v>
      </c>
      <c r="AD43" s="2">
        <f t="shared" si="0"/>
        <v>1.3200000000000003</v>
      </c>
      <c r="AE43" s="128">
        <f t="shared" si="1"/>
        <v>-1.8782383419689075E-2</v>
      </c>
    </row>
    <row r="44" spans="1:31" x14ac:dyDescent="0.25">
      <c r="B44" s="66"/>
      <c r="C44" s="4"/>
      <c r="D44" s="3"/>
      <c r="E44" s="3"/>
      <c r="F44" s="3"/>
      <c r="G44" s="3"/>
      <c r="H44" s="203"/>
      <c r="I44" s="3"/>
      <c r="L44" t="s">
        <v>43</v>
      </c>
      <c r="M44" s="2">
        <f>M62+K62-F62</f>
        <v>98.449999999999818</v>
      </c>
      <c r="O44" s="75">
        <v>1.07</v>
      </c>
      <c r="P44" s="75">
        <f t="shared" si="5"/>
        <v>0</v>
      </c>
      <c r="Q44" s="2"/>
      <c r="T44" s="85" t="s">
        <v>70</v>
      </c>
      <c r="U44" s="121">
        <v>31.78</v>
      </c>
      <c r="W44" s="124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87">
        <v>13631800</v>
      </c>
      <c r="AC44" s="10">
        <v>30.88</v>
      </c>
      <c r="AD44" s="2">
        <f t="shared" si="0"/>
        <v>0.53999999999999915</v>
      </c>
      <c r="AE44" s="128">
        <f t="shared" si="1"/>
        <v>-1.0573534123678341E-2</v>
      </c>
    </row>
    <row r="45" spans="1:31" x14ac:dyDescent="0.25">
      <c r="A45" s="186" t="s">
        <v>1</v>
      </c>
      <c r="B45" s="186" t="s">
        <v>2</v>
      </c>
      <c r="C45" s="186" t="s">
        <v>4</v>
      </c>
      <c r="D45" s="187" t="s">
        <v>5</v>
      </c>
      <c r="E45" s="187" t="s">
        <v>67</v>
      </c>
      <c r="F45" s="187" t="s">
        <v>38</v>
      </c>
      <c r="G45" s="186" t="s">
        <v>3</v>
      </c>
      <c r="H45" s="186" t="s">
        <v>6</v>
      </c>
      <c r="I45" s="187" t="s">
        <v>7</v>
      </c>
      <c r="J45" s="187" t="s">
        <v>68</v>
      </c>
      <c r="K45" s="187" t="s">
        <v>39</v>
      </c>
      <c r="L45" s="186" t="s">
        <v>21</v>
      </c>
      <c r="M45" s="186" t="s">
        <v>22</v>
      </c>
      <c r="O45" s="75">
        <v>1.06</v>
      </c>
      <c r="P45" s="75">
        <f t="shared" si="5"/>
        <v>0</v>
      </c>
      <c r="Q45" s="2"/>
      <c r="T45" s="85" t="s">
        <v>71</v>
      </c>
      <c r="U45" s="121" t="s">
        <v>504</v>
      </c>
      <c r="W45" s="124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87">
        <v>7520500</v>
      </c>
      <c r="AC45" s="10">
        <v>31.21</v>
      </c>
      <c r="AD45" s="2">
        <f t="shared" si="0"/>
        <v>0.46000000000000085</v>
      </c>
      <c r="AE45" s="128">
        <f t="shared" si="1"/>
        <v>-1.9187719859289354E-3</v>
      </c>
    </row>
    <row r="46" spans="1:31" x14ac:dyDescent="0.25">
      <c r="A46" s="188" t="s">
        <v>203</v>
      </c>
      <c r="B46" s="189">
        <v>42619</v>
      </c>
      <c r="C46" s="184">
        <v>100</v>
      </c>
      <c r="D46" s="185">
        <v>24.28</v>
      </c>
      <c r="E46" s="185">
        <v>0</v>
      </c>
      <c r="F46" s="185">
        <f>D46*C46+E46</f>
        <v>2428</v>
      </c>
      <c r="G46" s="189">
        <v>42663</v>
      </c>
      <c r="H46" s="190">
        <v>100</v>
      </c>
      <c r="I46" s="185">
        <v>25.09</v>
      </c>
      <c r="J46" s="185">
        <v>0.55000000000000004</v>
      </c>
      <c r="K46" s="185">
        <f>H46*I46-J46</f>
        <v>2508.4499999999998</v>
      </c>
      <c r="L46" s="189">
        <v>42662</v>
      </c>
      <c r="M46" s="185">
        <v>18</v>
      </c>
      <c r="O46" s="75">
        <v>1.05</v>
      </c>
      <c r="P46" s="75">
        <f t="shared" si="5"/>
        <v>0</v>
      </c>
      <c r="Q46" s="2"/>
      <c r="T46" s="85" t="s">
        <v>72</v>
      </c>
      <c r="U46" s="121" t="s">
        <v>100</v>
      </c>
      <c r="W46" s="124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87">
        <v>4731000</v>
      </c>
      <c r="AC46" s="10">
        <v>31.27</v>
      </c>
      <c r="AD46" s="2">
        <f t="shared" si="0"/>
        <v>0.30000000000000071</v>
      </c>
      <c r="AE46" s="128">
        <f t="shared" si="1"/>
        <v>-5.0906776964683154E-3</v>
      </c>
    </row>
    <row r="47" spans="1:31" x14ac:dyDescent="0.25">
      <c r="A47" s="191" t="s">
        <v>48</v>
      </c>
      <c r="B47" s="189"/>
      <c r="C47" s="184"/>
      <c r="D47" s="185"/>
      <c r="E47" s="185"/>
      <c r="F47" s="185"/>
      <c r="G47" s="189"/>
      <c r="H47" s="190"/>
      <c r="I47" s="185"/>
      <c r="J47" s="185"/>
      <c r="K47" s="185"/>
      <c r="L47" s="184"/>
      <c r="M47" s="184"/>
      <c r="O47" s="75">
        <v>1.04</v>
      </c>
      <c r="P47" s="75">
        <f t="shared" si="5"/>
        <v>0</v>
      </c>
      <c r="Q47" s="2"/>
      <c r="T47" s="85" t="s">
        <v>73</v>
      </c>
      <c r="U47" s="121">
        <v>34.090000000000003</v>
      </c>
      <c r="W47" s="124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87">
        <v>7435000</v>
      </c>
      <c r="AC47" s="10">
        <v>31.43</v>
      </c>
      <c r="AD47" s="2">
        <f t="shared" si="0"/>
        <v>0.42999999999999972</v>
      </c>
      <c r="AE47" s="128">
        <f t="shared" si="1"/>
        <v>7.3717948717948456E-3</v>
      </c>
    </row>
    <row r="48" spans="1:31" x14ac:dyDescent="0.25">
      <c r="A48" s="184"/>
      <c r="B48" s="189"/>
      <c r="C48" s="184"/>
      <c r="D48" s="185"/>
      <c r="E48" s="185"/>
      <c r="F48" s="185"/>
      <c r="G48" s="189"/>
      <c r="H48" s="190"/>
      <c r="I48" s="185"/>
      <c r="J48" s="185"/>
      <c r="K48" s="185"/>
      <c r="L48" s="184"/>
      <c r="M48" s="184"/>
      <c r="O48" s="75">
        <v>1.03</v>
      </c>
      <c r="P48" s="75">
        <f t="shared" si="5"/>
        <v>0</v>
      </c>
      <c r="Q48" s="2"/>
      <c r="T48" s="85" t="s">
        <v>74</v>
      </c>
      <c r="U48" s="121">
        <v>1.5157</v>
      </c>
      <c r="W48" s="124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87">
        <v>5170600</v>
      </c>
      <c r="AC48" s="10">
        <v>31.2</v>
      </c>
      <c r="AD48" s="2">
        <f t="shared" si="0"/>
        <v>0.39000000000000057</v>
      </c>
      <c r="AE48" s="128">
        <f t="shared" si="1"/>
        <v>3.2061558191731621E-4</v>
      </c>
    </row>
    <row r="49" spans="1:31" x14ac:dyDescent="0.25">
      <c r="A49" s="184"/>
      <c r="B49" s="189"/>
      <c r="C49" s="184"/>
      <c r="D49" s="185"/>
      <c r="E49" s="185"/>
      <c r="F49" s="185"/>
      <c r="G49" s="184"/>
      <c r="H49" s="190"/>
      <c r="I49" s="185"/>
      <c r="J49" s="185"/>
      <c r="K49" s="185"/>
      <c r="L49" s="184"/>
      <c r="M49" s="184"/>
      <c r="O49" s="75">
        <v>1.02</v>
      </c>
      <c r="P49" s="75">
        <f t="shared" si="5"/>
        <v>0</v>
      </c>
      <c r="Q49" s="2"/>
      <c r="T49" s="85" t="s">
        <v>93</v>
      </c>
      <c r="U49" s="121" t="s">
        <v>339</v>
      </c>
      <c r="W49" s="124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87">
        <v>9097500</v>
      </c>
      <c r="AC49" s="10">
        <v>31.19</v>
      </c>
      <c r="AD49" s="2">
        <f t="shared" si="0"/>
        <v>0.39999999999999858</v>
      </c>
      <c r="AE49" s="128">
        <f t="shared" si="1"/>
        <v>2.5715204114433732E-3</v>
      </c>
    </row>
    <row r="50" spans="1:31" x14ac:dyDescent="0.25">
      <c r="A50" s="184"/>
      <c r="B50" s="189"/>
      <c r="C50" s="184"/>
      <c r="D50" s="185"/>
      <c r="E50" s="185"/>
      <c r="F50" s="185"/>
      <c r="G50" s="184"/>
      <c r="H50" s="190"/>
      <c r="I50" s="185"/>
      <c r="J50" s="185"/>
      <c r="K50" s="185"/>
      <c r="L50" s="184"/>
      <c r="M50" s="184"/>
      <c r="O50" s="75">
        <v>1.01</v>
      </c>
      <c r="P50" s="75">
        <f t="shared" si="5"/>
        <v>0</v>
      </c>
      <c r="Q50" s="2"/>
      <c r="T50" s="85"/>
      <c r="U50" s="121"/>
      <c r="W50" s="124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87">
        <v>8259000</v>
      </c>
      <c r="AC50" s="10">
        <v>31.11</v>
      </c>
      <c r="AD50" s="2">
        <f t="shared" si="0"/>
        <v>0.64000000000000057</v>
      </c>
      <c r="AE50" s="128">
        <f t="shared" si="1"/>
        <v>9.4094743672938908E-3</v>
      </c>
    </row>
    <row r="51" spans="1:31" x14ac:dyDescent="0.25">
      <c r="A51" s="184"/>
      <c r="B51" s="184"/>
      <c r="C51" s="184"/>
      <c r="D51" s="185"/>
      <c r="E51" s="185"/>
      <c r="F51" s="185"/>
      <c r="G51" s="184"/>
      <c r="H51" s="190"/>
      <c r="I51" s="185"/>
      <c r="J51" s="185"/>
      <c r="K51" s="185"/>
      <c r="L51" s="184"/>
      <c r="M51" s="184"/>
      <c r="O51" s="75">
        <v>1</v>
      </c>
      <c r="P51" s="75">
        <f t="shared" si="5"/>
        <v>0</v>
      </c>
      <c r="Q51" s="2"/>
      <c r="T51" s="85" t="s">
        <v>76</v>
      </c>
      <c r="U51" s="121" t="s">
        <v>505</v>
      </c>
      <c r="W51" s="124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87">
        <v>12695500</v>
      </c>
      <c r="AC51" s="10">
        <v>30.82</v>
      </c>
      <c r="AD51" s="2">
        <f t="shared" si="0"/>
        <v>1.3000000000000007</v>
      </c>
      <c r="AE51" s="128">
        <f t="shared" si="1"/>
        <v>2.3240371845949515E-2</v>
      </c>
    </row>
    <row r="52" spans="1:31" x14ac:dyDescent="0.25">
      <c r="A52" s="184"/>
      <c r="B52" s="184"/>
      <c r="C52" s="184"/>
      <c r="D52" s="185"/>
      <c r="E52" s="185"/>
      <c r="F52" s="185"/>
      <c r="G52" s="184"/>
      <c r="H52" s="190"/>
      <c r="I52" s="185"/>
      <c r="J52" s="185"/>
      <c r="K52" s="185"/>
      <c r="L52" s="184"/>
      <c r="M52" s="184"/>
      <c r="O52" s="75">
        <v>0.99</v>
      </c>
      <c r="P52" s="75">
        <f t="shared" si="5"/>
        <v>0</v>
      </c>
      <c r="Q52" s="2"/>
      <c r="T52" s="85" t="s">
        <v>77</v>
      </c>
      <c r="U52" s="121" t="s">
        <v>450</v>
      </c>
      <c r="W52" s="124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87">
        <v>5237500</v>
      </c>
      <c r="AC52" s="10">
        <v>30.12</v>
      </c>
      <c r="AD52" s="2">
        <f t="shared" si="0"/>
        <v>0.26999999999999957</v>
      </c>
      <c r="AE52" s="128">
        <f t="shared" si="1"/>
        <v>6.6445182724250706E-4</v>
      </c>
    </row>
    <row r="53" spans="1:31" x14ac:dyDescent="0.25">
      <c r="A53" s="184"/>
      <c r="B53" s="184"/>
      <c r="C53" s="184"/>
      <c r="D53" s="185"/>
      <c r="E53" s="185"/>
      <c r="F53" s="185"/>
      <c r="G53" s="184"/>
      <c r="H53" s="190"/>
      <c r="I53" s="185"/>
      <c r="J53" s="185"/>
      <c r="K53" s="185"/>
      <c r="L53" s="184"/>
      <c r="M53" s="184"/>
      <c r="O53" s="75">
        <v>0.98</v>
      </c>
      <c r="P53" s="75">
        <f t="shared" si="5"/>
        <v>0</v>
      </c>
      <c r="Q53" s="2"/>
      <c r="T53" s="85" t="s">
        <v>78</v>
      </c>
      <c r="U53" s="122">
        <v>8602257</v>
      </c>
      <c r="W53" s="124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87">
        <v>4774700</v>
      </c>
      <c r="AC53" s="10">
        <v>30.1</v>
      </c>
      <c r="AD53" s="2">
        <f t="shared" si="0"/>
        <v>0.41000000000000014</v>
      </c>
      <c r="AE53" s="128">
        <f t="shared" si="1"/>
        <v>9.3896713615024829E-3</v>
      </c>
    </row>
    <row r="54" spans="1:31" x14ac:dyDescent="0.25">
      <c r="A54" s="184"/>
      <c r="B54" s="184"/>
      <c r="C54" s="184"/>
      <c r="D54" s="185"/>
      <c r="E54" s="185"/>
      <c r="F54" s="185"/>
      <c r="G54" s="184"/>
      <c r="H54" s="190"/>
      <c r="I54" s="185"/>
      <c r="J54" s="185"/>
      <c r="K54" s="185"/>
      <c r="L54" s="184"/>
      <c r="M54" s="184"/>
      <c r="O54" s="75">
        <v>0.97</v>
      </c>
      <c r="P54" s="75">
        <f t="shared" si="5"/>
        <v>0</v>
      </c>
      <c r="T54" s="85" t="s">
        <v>81</v>
      </c>
      <c r="U54" s="122">
        <v>7388890</v>
      </c>
      <c r="W54" s="124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87">
        <v>5811600</v>
      </c>
      <c r="AC54" s="10">
        <v>29.82</v>
      </c>
      <c r="AD54" s="2">
        <f t="shared" si="0"/>
        <v>0.35000000000000142</v>
      </c>
      <c r="AE54" s="128">
        <f t="shared" si="1"/>
        <v>-1.6739203213926857E-3</v>
      </c>
    </row>
    <row r="55" spans="1:31" x14ac:dyDescent="0.25">
      <c r="A55" s="184"/>
      <c r="B55" s="184"/>
      <c r="C55" s="184"/>
      <c r="D55" s="185"/>
      <c r="E55" s="185"/>
      <c r="F55" s="185"/>
      <c r="G55" s="184"/>
      <c r="H55" s="190"/>
      <c r="I55" s="185"/>
      <c r="J55" s="185"/>
      <c r="K55" s="185"/>
      <c r="L55" s="184"/>
      <c r="M55" s="184"/>
      <c r="O55" s="75">
        <v>0.96</v>
      </c>
      <c r="P55" s="75">
        <f t="shared" si="5"/>
        <v>0</v>
      </c>
      <c r="T55" s="85" t="s">
        <v>79</v>
      </c>
      <c r="U55" s="121" t="s">
        <v>506</v>
      </c>
      <c r="W55" s="124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87">
        <v>6710600</v>
      </c>
      <c r="AC55" s="10">
        <v>29.87</v>
      </c>
      <c r="AD55" s="2">
        <f t="shared" si="0"/>
        <v>0.28999999999999915</v>
      </c>
      <c r="AE55" s="128">
        <f t="shared" si="1"/>
        <v>8.4402430790007088E-3</v>
      </c>
    </row>
    <row r="56" spans="1:31" x14ac:dyDescent="0.25">
      <c r="A56" s="184"/>
      <c r="B56" s="184"/>
      <c r="C56" s="184"/>
      <c r="D56" s="185"/>
      <c r="E56" s="185"/>
      <c r="F56" s="185"/>
      <c r="G56" s="184"/>
      <c r="H56" s="190"/>
      <c r="I56" s="185"/>
      <c r="J56" s="185"/>
      <c r="K56" s="185"/>
      <c r="L56" s="184"/>
      <c r="M56" s="184"/>
      <c r="O56" s="75">
        <v>0.95</v>
      </c>
      <c r="P56" s="75">
        <f t="shared" si="5"/>
        <v>0</v>
      </c>
      <c r="T56" s="85" t="s">
        <v>82</v>
      </c>
      <c r="U56" s="121">
        <v>19.12</v>
      </c>
      <c r="W56" s="124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87">
        <v>9174400</v>
      </c>
      <c r="AC56" s="10">
        <v>29.62</v>
      </c>
      <c r="AD56" s="2">
        <f t="shared" si="0"/>
        <v>0.66000000000000014</v>
      </c>
      <c r="AE56" s="128">
        <f t="shared" si="1"/>
        <v>-1.5619807244931838E-2</v>
      </c>
    </row>
    <row r="57" spans="1:31" x14ac:dyDescent="0.25">
      <c r="A57" s="184"/>
      <c r="B57" s="184"/>
      <c r="C57" s="184"/>
      <c r="D57" s="185"/>
      <c r="E57" s="185"/>
      <c r="F57" s="185"/>
      <c r="G57" s="184"/>
      <c r="H57" s="190"/>
      <c r="I57" s="185"/>
      <c r="J57" s="185"/>
      <c r="K57" s="185"/>
      <c r="L57" s="184"/>
      <c r="M57" s="184"/>
      <c r="O57" s="75">
        <v>0.94</v>
      </c>
      <c r="P57" s="75">
        <f t="shared" si="5"/>
        <v>0</v>
      </c>
      <c r="T57" s="85" t="s">
        <v>83</v>
      </c>
      <c r="U57" s="121">
        <v>1.64</v>
      </c>
      <c r="W57" s="124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87">
        <v>7185800</v>
      </c>
      <c r="AC57" s="10">
        <v>30.09</v>
      </c>
      <c r="AD57" s="2">
        <f t="shared" si="0"/>
        <v>0.40999999999999659</v>
      </c>
      <c r="AE57" s="128">
        <f t="shared" si="1"/>
        <v>1.1428571428571344E-2</v>
      </c>
    </row>
    <row r="58" spans="1:31" x14ac:dyDescent="0.25">
      <c r="A58" s="184"/>
      <c r="B58" s="184"/>
      <c r="C58" s="184"/>
      <c r="D58" s="185"/>
      <c r="E58" s="185"/>
      <c r="F58" s="185"/>
      <c r="G58" s="184"/>
      <c r="H58" s="190"/>
      <c r="I58" s="185"/>
      <c r="J58" s="185"/>
      <c r="K58" s="185"/>
      <c r="L58" s="184"/>
      <c r="M58" s="184"/>
      <c r="O58" s="75">
        <v>0.93</v>
      </c>
      <c r="P58" s="75">
        <f t="shared" si="5"/>
        <v>0</v>
      </c>
      <c r="T58" s="85" t="s">
        <v>80</v>
      </c>
      <c r="U58" s="121" t="s">
        <v>451</v>
      </c>
      <c r="W58" s="124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87">
        <v>4861800</v>
      </c>
      <c r="AC58" s="10">
        <v>29.75</v>
      </c>
      <c r="AD58" s="2">
        <f t="shared" si="0"/>
        <v>0.25</v>
      </c>
      <c r="AE58" s="128">
        <f t="shared" si="1"/>
        <v>-3.3500837520938909E-3</v>
      </c>
    </row>
    <row r="59" spans="1:31" x14ac:dyDescent="0.25">
      <c r="A59" s="184"/>
      <c r="B59" s="184"/>
      <c r="C59" s="184"/>
      <c r="D59" s="185"/>
      <c r="E59" s="185"/>
      <c r="F59" s="185"/>
      <c r="G59" s="184"/>
      <c r="H59" s="190"/>
      <c r="I59" s="185"/>
      <c r="J59" s="185"/>
      <c r="K59" s="185"/>
      <c r="L59" s="184"/>
      <c r="M59" s="184"/>
      <c r="O59" s="75">
        <v>0.92</v>
      </c>
      <c r="P59" s="75">
        <f t="shared" si="5"/>
        <v>0</v>
      </c>
      <c r="W59" s="124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87">
        <v>5500600</v>
      </c>
      <c r="AC59" s="10">
        <v>29.85</v>
      </c>
      <c r="AD59" s="2">
        <f t="shared" si="0"/>
        <v>0.46999999999999886</v>
      </c>
      <c r="AE59" s="128">
        <f t="shared" si="1"/>
        <v>7.4249071886602902E-3</v>
      </c>
    </row>
    <row r="60" spans="1:31" x14ac:dyDescent="0.25">
      <c r="A60" s="184"/>
      <c r="B60" s="184"/>
      <c r="C60" s="184"/>
      <c r="D60" s="185"/>
      <c r="E60" s="185"/>
      <c r="F60" s="185"/>
      <c r="G60" s="184"/>
      <c r="H60" s="190"/>
      <c r="I60" s="185"/>
      <c r="J60" s="185"/>
      <c r="K60" s="185"/>
      <c r="L60" s="184"/>
      <c r="M60" s="184"/>
      <c r="O60" s="75">
        <v>0.91</v>
      </c>
      <c r="P60" s="75">
        <f t="shared" si="5"/>
        <v>0</v>
      </c>
      <c r="W60" s="124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87">
        <v>6010300</v>
      </c>
      <c r="AC60" s="10">
        <v>29.63</v>
      </c>
      <c r="AD60" s="2">
        <f t="shared" si="0"/>
        <v>0.39999999999999858</v>
      </c>
      <c r="AE60" s="128">
        <f t="shared" si="1"/>
        <v>-9.0301003344481767E-3</v>
      </c>
    </row>
    <row r="61" spans="1:31" x14ac:dyDescent="0.25">
      <c r="A61" s="184"/>
      <c r="B61" s="184"/>
      <c r="C61" s="184"/>
      <c r="D61" s="185"/>
      <c r="E61" s="185"/>
      <c r="F61" s="185"/>
      <c r="G61" s="184"/>
      <c r="H61" s="184"/>
      <c r="I61" s="185"/>
      <c r="J61" s="185"/>
      <c r="K61" s="185"/>
      <c r="L61" s="184"/>
      <c r="M61" s="184"/>
      <c r="O61" s="75">
        <v>0.9</v>
      </c>
      <c r="P61" s="75">
        <f t="shared" si="5"/>
        <v>0</v>
      </c>
      <c r="W61" s="124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87">
        <v>8220900</v>
      </c>
      <c r="AC61" s="10">
        <v>29.9</v>
      </c>
      <c r="AD61" s="2">
        <f t="shared" si="0"/>
        <v>0.51000000000000156</v>
      </c>
      <c r="AE61" s="128">
        <f t="shared" si="1"/>
        <v>1.3559322033898313E-2</v>
      </c>
    </row>
    <row r="62" spans="1:31" x14ac:dyDescent="0.25">
      <c r="A62" s="25" t="s">
        <v>57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24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87">
        <v>8469300</v>
      </c>
      <c r="AC62" s="10">
        <v>29.5</v>
      </c>
      <c r="AD62" s="2">
        <f t="shared" si="0"/>
        <v>0.82999999999999829</v>
      </c>
      <c r="AE62" s="128">
        <f t="shared" si="1"/>
        <v>6.8259385665527805E-3</v>
      </c>
    </row>
    <row r="63" spans="1:31" ht="15.75" thickBot="1" x14ac:dyDescent="0.3">
      <c r="A63" s="306" t="s">
        <v>143</v>
      </c>
      <c r="B63" s="307"/>
      <c r="C63" s="308">
        <f>SumByColor($A$19,C46:C61)</f>
        <v>0</v>
      </c>
      <c r="D63" s="308"/>
      <c r="E63" s="308"/>
      <c r="F63" s="309">
        <f>SumByColor($A$19,F46:F61)</f>
        <v>0</v>
      </c>
      <c r="G63" s="308"/>
      <c r="H63" s="308">
        <f>SumByColor($A$19,H46:H61)</f>
        <v>0</v>
      </c>
      <c r="I63" s="308"/>
      <c r="J63" s="308"/>
      <c r="K63" s="309">
        <f>SumByColor($A$19,K46:K61)</f>
        <v>0</v>
      </c>
      <c r="L63" s="308"/>
      <c r="M63" s="309">
        <f>SumByColor($A$19,M46:M61)</f>
        <v>0</v>
      </c>
      <c r="W63" s="124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87">
        <v>6543300</v>
      </c>
      <c r="AC63" s="10">
        <v>29.3</v>
      </c>
      <c r="AD63" s="2">
        <f t="shared" si="0"/>
        <v>0.41000000000000014</v>
      </c>
      <c r="AE63" s="128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24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87">
        <v>8338400</v>
      </c>
      <c r="AC64" s="10">
        <v>29.35</v>
      </c>
      <c r="AD64" s="2">
        <f t="shared" si="0"/>
        <v>0.75</v>
      </c>
      <c r="AE64" s="128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24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87">
        <v>6325400</v>
      </c>
      <c r="AC65" s="10">
        <v>28.83</v>
      </c>
      <c r="AD65" s="2">
        <f t="shared" si="0"/>
        <v>0.52000000000000313</v>
      </c>
      <c r="AE65" s="128">
        <f t="shared" si="1"/>
        <v>-6.9324090121325455E-4</v>
      </c>
    </row>
    <row r="66" spans="2:31" x14ac:dyDescent="0.25">
      <c r="W66" s="124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87">
        <v>8645600</v>
      </c>
      <c r="AC66" s="10">
        <v>28.85</v>
      </c>
      <c r="AD66" s="2">
        <f t="shared" si="0"/>
        <v>0.42999999999999972</v>
      </c>
      <c r="AE66" s="128">
        <f t="shared" si="1"/>
        <v>1.0507880910683109E-2</v>
      </c>
    </row>
    <row r="67" spans="2:31" x14ac:dyDescent="0.25">
      <c r="W67" s="124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87">
        <v>10597900</v>
      </c>
      <c r="AC67" s="10">
        <v>28.55</v>
      </c>
      <c r="AD67" s="2">
        <f>Y67-Z67</f>
        <v>0.76999999999999957</v>
      </c>
      <c r="AE67" s="128" t="e">
        <f>AC67/#REF!-1</f>
        <v>#REF!</v>
      </c>
    </row>
    <row r="68" spans="2:31" x14ac:dyDescent="0.25">
      <c r="W68" s="124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87">
        <v>6161200</v>
      </c>
      <c r="AC68" s="10">
        <v>27.87</v>
      </c>
      <c r="AD68" s="2" t="e">
        <f>#REF!-#REF!</f>
        <v>#REF!</v>
      </c>
      <c r="AE68" s="128" t="e">
        <f>#REF!/AC70-1</f>
        <v>#REF!</v>
      </c>
    </row>
    <row r="69" spans="2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Y70-Z70</f>
        <v>0</v>
      </c>
      <c r="AE69" s="128" t="e">
        <f>AC70/AC71-1</f>
        <v>#DIV/0!</v>
      </c>
    </row>
    <row r="70" spans="2:31" x14ac:dyDescent="0.25">
      <c r="W70" s="124"/>
      <c r="X70" s="10"/>
      <c r="Y70" s="10"/>
      <c r="Z70" s="10"/>
      <c r="AA70" s="10"/>
      <c r="AB70" s="87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267" priority="11">
      <formula>F33&gt;0</formula>
    </cfRule>
    <cfRule type="expression" dxfId="1266" priority="12">
      <formula>F33&lt;0</formula>
    </cfRule>
  </conditionalFormatting>
  <conditionalFormatting sqref="Q7">
    <cfRule type="expression" dxfId="1265" priority="9">
      <formula>Q7&gt;0</formula>
    </cfRule>
    <cfRule type="expression" dxfId="1264" priority="10">
      <formula>Q7&lt;0</formula>
    </cfRule>
  </conditionalFormatting>
  <conditionalFormatting sqref="Q8">
    <cfRule type="expression" dxfId="1263" priority="7">
      <formula>Q8&gt;0</formula>
    </cfRule>
    <cfRule type="expression" dxfId="1262" priority="8">
      <formula>Q8&lt;0</formula>
    </cfRule>
  </conditionalFormatting>
  <conditionalFormatting sqref="F25:F32">
    <cfRule type="expression" dxfId="1261" priority="5">
      <formula>F25&gt;0</formula>
    </cfRule>
    <cfRule type="expression" dxfId="1260" priority="6">
      <formula>F25&lt;0</formula>
    </cfRule>
  </conditionalFormatting>
  <conditionalFormatting sqref="H25:H32">
    <cfRule type="expression" dxfId="1259" priority="3">
      <formula>H25&gt;0</formula>
    </cfRule>
    <cfRule type="expression" dxfId="1258" priority="4">
      <formula>H25&lt;0</formula>
    </cfRule>
  </conditionalFormatting>
  <conditionalFormatting sqref="Q10">
    <cfRule type="expression" dxfId="1257" priority="1">
      <formula>Q10&gt;0</formula>
    </cfRule>
    <cfRule type="expression" dxfId="125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16"/>
      <c r="X1" s="16"/>
    </row>
    <row r="2" spans="1:24" x14ac:dyDescent="0.25">
      <c r="A2" s="6" t="s">
        <v>254</v>
      </c>
      <c r="B2" s="301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301">
        <v>42984</v>
      </c>
      <c r="H2" s="7">
        <v>50</v>
      </c>
      <c r="I2" s="37">
        <v>16.899999999999999</v>
      </c>
      <c r="J2" s="37">
        <v>0.02</v>
      </c>
      <c r="K2" s="37">
        <f>H2*I2-J2</f>
        <v>844.9799999999999</v>
      </c>
      <c r="L2" s="66"/>
      <c r="M2" s="3"/>
      <c r="O2" s="11" t="s">
        <v>35</v>
      </c>
      <c r="Q2">
        <f>C18-H18</f>
        <v>200</v>
      </c>
      <c r="T2" s="1" t="s">
        <v>365</v>
      </c>
      <c r="X2" s="128"/>
    </row>
    <row r="3" spans="1:24" x14ac:dyDescent="0.25">
      <c r="A3" s="22" t="s">
        <v>48</v>
      </c>
      <c r="B3" s="301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01">
        <v>42986</v>
      </c>
      <c r="H3" s="74">
        <v>200</v>
      </c>
      <c r="I3" s="37">
        <v>14.6</v>
      </c>
      <c r="J3" s="37">
        <v>7.0000000000000007E-2</v>
      </c>
      <c r="K3" s="37">
        <f>H3*I3-J3</f>
        <v>2919.93</v>
      </c>
      <c r="L3" s="4"/>
      <c r="M3" s="4"/>
      <c r="O3" s="11" t="s">
        <v>36</v>
      </c>
      <c r="Q3" s="328">
        <f>IF(Q2=0, Q4, (F18-K18-M18)/Q2)</f>
        <v>15.828249999999999</v>
      </c>
      <c r="T3" s="423" t="s">
        <v>389</v>
      </c>
      <c r="X3" s="128"/>
    </row>
    <row r="4" spans="1:24" x14ac:dyDescent="0.25">
      <c r="B4" s="301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01">
        <v>43040</v>
      </c>
      <c r="H4" s="74">
        <v>100</v>
      </c>
      <c r="I4" s="37">
        <v>14.69</v>
      </c>
      <c r="J4" s="37">
        <v>0.03</v>
      </c>
      <c r="K4" s="37">
        <f>H4*I4-J4</f>
        <v>1468.97</v>
      </c>
      <c r="L4" s="4"/>
      <c r="M4" s="4"/>
      <c r="O4" s="11" t="s">
        <v>44</v>
      </c>
      <c r="Q4" s="284">
        <v>13.51</v>
      </c>
      <c r="R4" s="336">
        <v>0</v>
      </c>
      <c r="T4" s="143" t="s">
        <v>390</v>
      </c>
      <c r="U4" s="1"/>
      <c r="X4" s="128"/>
    </row>
    <row r="5" spans="1:24" x14ac:dyDescent="0.25">
      <c r="A5" s="1"/>
      <c r="B5" s="301">
        <v>42977</v>
      </c>
      <c r="C5" s="7">
        <v>50</v>
      </c>
      <c r="D5" s="37">
        <v>16.535</v>
      </c>
      <c r="E5" s="37">
        <v>0</v>
      </c>
      <c r="F5" s="37">
        <f t="shared" si="0"/>
        <v>826.75</v>
      </c>
      <c r="G5" s="301">
        <v>43069</v>
      </c>
      <c r="H5" s="74">
        <v>100</v>
      </c>
      <c r="I5" s="37">
        <v>14.23</v>
      </c>
      <c r="J5" s="37">
        <v>0.03</v>
      </c>
      <c r="K5" s="37">
        <f>H5*I5-J5</f>
        <v>1422.97</v>
      </c>
      <c r="L5" s="4"/>
      <c r="M5" s="4"/>
      <c r="O5" s="11" t="s">
        <v>45</v>
      </c>
      <c r="Q5" s="3">
        <f>Q4*Q2</f>
        <v>2702</v>
      </c>
      <c r="T5" t="s">
        <v>391</v>
      </c>
      <c r="X5" s="128"/>
    </row>
    <row r="6" spans="1:24" x14ac:dyDescent="0.25">
      <c r="B6" s="301">
        <v>42986</v>
      </c>
      <c r="C6" s="7">
        <v>100</v>
      </c>
      <c r="D6" s="37">
        <v>13.84</v>
      </c>
      <c r="E6" s="37">
        <v>0</v>
      </c>
      <c r="F6" s="37">
        <f t="shared" si="0"/>
        <v>1384</v>
      </c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3165.6499999999996</v>
      </c>
      <c r="X6" s="128"/>
    </row>
    <row r="7" spans="1:24" x14ac:dyDescent="0.25">
      <c r="B7" s="301">
        <v>42986</v>
      </c>
      <c r="C7" s="7">
        <v>100</v>
      </c>
      <c r="D7" s="37">
        <v>13.84</v>
      </c>
      <c r="E7" s="37">
        <v>0</v>
      </c>
      <c r="F7" s="37">
        <f t="shared" ref="F7" si="1">C7*D7+E7</f>
        <v>1384</v>
      </c>
      <c r="G7" s="66"/>
      <c r="H7" s="149"/>
      <c r="I7" s="3"/>
      <c r="J7" s="3"/>
      <c r="K7" s="3"/>
      <c r="L7" s="4"/>
      <c r="M7" s="4"/>
      <c r="O7" s="11" t="s">
        <v>136</v>
      </c>
      <c r="Q7" s="2">
        <f>Q10+Q8</f>
        <v>819.76999999999498</v>
      </c>
      <c r="R7">
        <v>100</v>
      </c>
      <c r="X7" s="128"/>
    </row>
    <row r="8" spans="1:24" x14ac:dyDescent="0.25">
      <c r="B8" s="66">
        <v>43035</v>
      </c>
      <c r="C8" s="7">
        <v>100</v>
      </c>
      <c r="D8" s="37">
        <v>13.88</v>
      </c>
      <c r="E8" s="37">
        <v>0</v>
      </c>
      <c r="F8" s="37">
        <f>C8*D8+E8</f>
        <v>1388</v>
      </c>
      <c r="G8" s="66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-463.64999999999964</v>
      </c>
      <c r="X8" s="128"/>
    </row>
    <row r="9" spans="1:24" x14ac:dyDescent="0.25">
      <c r="B9" s="335">
        <v>43048</v>
      </c>
      <c r="C9" s="7">
        <v>100</v>
      </c>
      <c r="D9" s="37">
        <v>12.98</v>
      </c>
      <c r="E9" s="37">
        <v>0</v>
      </c>
      <c r="F9" s="37">
        <f>C9*D9+E9</f>
        <v>1298</v>
      </c>
      <c r="G9" s="66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-0.14646281174482323</v>
      </c>
      <c r="X9" s="128"/>
    </row>
    <row r="10" spans="1:24" x14ac:dyDescent="0.25">
      <c r="B10" s="66"/>
      <c r="C10" s="4"/>
      <c r="D10" s="3"/>
      <c r="E10" s="3"/>
      <c r="F10" s="3"/>
      <c r="G10" s="66"/>
      <c r="H10" s="149"/>
      <c r="I10" s="3"/>
      <c r="J10" s="3"/>
      <c r="K10" s="3"/>
      <c r="L10" s="4"/>
      <c r="M10" s="4"/>
      <c r="O10" s="11" t="s">
        <v>155</v>
      </c>
      <c r="P10" s="27"/>
      <c r="Q10" s="2">
        <f>M58</f>
        <v>1283.4199999999946</v>
      </c>
      <c r="X10" s="128"/>
    </row>
    <row r="11" spans="1:24" x14ac:dyDescent="0.25">
      <c r="B11" s="66"/>
      <c r="C11" s="4"/>
      <c r="D11" s="3"/>
      <c r="E11" s="3"/>
      <c r="F11" s="3"/>
      <c r="G11" s="4"/>
      <c r="H11" s="149"/>
      <c r="I11" s="3"/>
      <c r="J11" s="3"/>
      <c r="K11" s="3"/>
      <c r="L11" s="4"/>
      <c r="M11" s="4"/>
      <c r="O11" s="11" t="s">
        <v>133</v>
      </c>
      <c r="P11" s="27"/>
      <c r="Q11" s="128">
        <v>0</v>
      </c>
      <c r="X11" s="128"/>
    </row>
    <row r="12" spans="1:24" x14ac:dyDescent="0.25">
      <c r="B12" s="66"/>
      <c r="C12" s="4"/>
      <c r="D12" s="3"/>
      <c r="E12" s="3"/>
      <c r="F12" s="3"/>
      <c r="G12" s="4"/>
      <c r="H12" s="149"/>
      <c r="I12" s="3"/>
      <c r="J12" s="3"/>
      <c r="K12" s="3"/>
      <c r="L12" s="4"/>
      <c r="M12" s="4"/>
      <c r="X12" s="128"/>
    </row>
    <row r="13" spans="1:24" x14ac:dyDescent="0.25">
      <c r="B13" s="4"/>
      <c r="C13" s="4"/>
      <c r="D13" s="3"/>
      <c r="E13" s="3"/>
      <c r="F13" s="3"/>
      <c r="G13" s="4"/>
      <c r="H13" s="149"/>
      <c r="I13" s="3"/>
      <c r="J13" s="3"/>
      <c r="K13" s="3"/>
      <c r="L13" s="4"/>
      <c r="M13" s="4"/>
      <c r="X13" s="128"/>
    </row>
    <row r="14" spans="1:24" x14ac:dyDescent="0.25">
      <c r="B14" s="4"/>
      <c r="C14" s="4"/>
      <c r="D14" s="3"/>
      <c r="E14" s="3"/>
      <c r="F14" s="3"/>
      <c r="G14" s="4"/>
      <c r="H14" s="149"/>
      <c r="I14" s="3"/>
      <c r="J14" s="3"/>
      <c r="K14" s="3"/>
      <c r="L14" s="4"/>
      <c r="M14" s="4"/>
      <c r="X14" s="128"/>
    </row>
    <row r="15" spans="1:24" x14ac:dyDescent="0.25">
      <c r="H15" s="64"/>
      <c r="X15" s="128"/>
    </row>
    <row r="16" spans="1:24" x14ac:dyDescent="0.25">
      <c r="H16" s="64"/>
      <c r="X16" s="128"/>
    </row>
    <row r="17" spans="1:24" x14ac:dyDescent="0.25">
      <c r="X17" s="128"/>
    </row>
    <row r="18" spans="1:24" x14ac:dyDescent="0.25">
      <c r="A18" s="25" t="s">
        <v>57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450</v>
      </c>
      <c r="I18" s="18"/>
      <c r="J18" s="18"/>
      <c r="K18" s="18">
        <f>SUM(K2:K10)</f>
        <v>6656.85</v>
      </c>
      <c r="L18" s="14"/>
      <c r="M18" s="18">
        <f>SUM(M2:M10)</f>
        <v>0</v>
      </c>
      <c r="X18" s="128"/>
    </row>
    <row r="19" spans="1:24" ht="15.75" thickBot="1" x14ac:dyDescent="0.3">
      <c r="A19" s="214" t="s">
        <v>143</v>
      </c>
      <c r="B19" s="215"/>
      <c r="C19" s="216">
        <f>SumByColor($A$19,C2:C17)</f>
        <v>450</v>
      </c>
      <c r="D19" s="216"/>
      <c r="E19" s="216"/>
      <c r="F19" s="217">
        <f>SumByColor($A$19,F2:F17)</f>
        <v>6281</v>
      </c>
      <c r="G19" s="216"/>
      <c r="H19" s="216">
        <f>SumByColor($A$19,H2:H17)</f>
        <v>450</v>
      </c>
      <c r="I19" s="216"/>
      <c r="J19" s="216"/>
      <c r="K19" s="217">
        <f>SumByColor($A$19,K2:K17)</f>
        <v>6657</v>
      </c>
      <c r="L19" s="216"/>
      <c r="M19" s="217">
        <f>SumByColor($A$19,M2:M17)</f>
        <v>0</v>
      </c>
      <c r="X19" s="128"/>
    </row>
    <row r="20" spans="1:24" x14ac:dyDescent="0.25">
      <c r="X20" s="128"/>
    </row>
    <row r="21" spans="1:24" x14ac:dyDescent="0.25">
      <c r="X21" s="128"/>
    </row>
    <row r="22" spans="1:24" x14ac:dyDescent="0.25">
      <c r="X22" s="128"/>
    </row>
    <row r="23" spans="1:24" x14ac:dyDescent="0.25">
      <c r="X23" s="128"/>
    </row>
    <row r="24" spans="1:24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X24" s="128"/>
    </row>
    <row r="25" spans="1:24" x14ac:dyDescent="0.25">
      <c r="A25" s="4"/>
      <c r="B25" s="152">
        <v>42969</v>
      </c>
      <c r="C25" s="10">
        <v>150</v>
      </c>
      <c r="D25" s="159">
        <v>18.100000000000001</v>
      </c>
      <c r="E25" s="33">
        <v>18.010000000000002</v>
      </c>
      <c r="F25" s="33">
        <f t="shared" ref="F25" si="2">C25*(E25-D25)</f>
        <v>-13.499999999999979</v>
      </c>
      <c r="G25" s="33">
        <f t="shared" ref="G25" si="3">D25*C25</f>
        <v>2715</v>
      </c>
      <c r="H25" s="167">
        <f t="shared" ref="H25" si="4">(E25-D25)/D25</f>
        <v>-4.9723756906077266E-3</v>
      </c>
      <c r="I25" s="33"/>
      <c r="J25" s="33"/>
      <c r="K25" s="33"/>
      <c r="L25" s="4"/>
      <c r="X25" s="128"/>
    </row>
    <row r="26" spans="1:24" x14ac:dyDescent="0.25">
      <c r="A26" s="4"/>
      <c r="B26" s="152">
        <v>42977</v>
      </c>
      <c r="C26" s="10">
        <v>250</v>
      </c>
      <c r="D26" s="159">
        <v>17.474</v>
      </c>
      <c r="E26" s="33">
        <v>16.510000000000002</v>
      </c>
      <c r="F26" s="33">
        <f t="shared" ref="F26" si="5">C26*(E26-D26)</f>
        <v>-240.99999999999966</v>
      </c>
      <c r="G26" s="33">
        <f t="shared" ref="G26" si="6">D26*C26</f>
        <v>4368.5</v>
      </c>
      <c r="H26" s="167">
        <f t="shared" ref="H26" si="7">(E26-D26)/D26</f>
        <v>-5.5167677692571741E-2</v>
      </c>
      <c r="I26" s="33"/>
      <c r="J26" s="33"/>
      <c r="K26" s="33"/>
      <c r="L26" s="4"/>
      <c r="X26" s="128"/>
    </row>
    <row r="27" spans="1:24" x14ac:dyDescent="0.25">
      <c r="A27" s="4"/>
      <c r="B27" s="152">
        <v>42983</v>
      </c>
      <c r="C27" s="7">
        <v>250</v>
      </c>
      <c r="D27" s="71">
        <v>17.474</v>
      </c>
      <c r="E27" s="33">
        <v>16.309999999999999</v>
      </c>
      <c r="F27" s="33">
        <f t="shared" ref="F27" si="8">C27*(E27-D27)</f>
        <v>-291.00000000000034</v>
      </c>
      <c r="G27" s="33">
        <f t="shared" ref="G27" si="9">D27*C27</f>
        <v>4368.5</v>
      </c>
      <c r="H27" s="167">
        <f t="shared" ref="H27" si="10">(E27-D27)/D27</f>
        <v>-6.6613253977337847E-2</v>
      </c>
      <c r="I27" s="33"/>
      <c r="J27" s="33">
        <v>992</v>
      </c>
      <c r="K27" s="33"/>
      <c r="L27" s="4"/>
      <c r="X27" s="128"/>
    </row>
    <row r="28" spans="1:24" x14ac:dyDescent="0.25">
      <c r="A28" s="4"/>
      <c r="B28" s="152">
        <v>42984</v>
      </c>
      <c r="C28" s="10">
        <v>200</v>
      </c>
      <c r="D28" s="159">
        <v>17.617599999999999</v>
      </c>
      <c r="E28" s="33">
        <v>16.899999999999999</v>
      </c>
      <c r="F28" s="33">
        <f t="shared" ref="F28:F30" si="11">C28*(E28-D28)</f>
        <v>-143.52000000000018</v>
      </c>
      <c r="G28" s="33">
        <f t="shared" ref="G28:G30" si="12">D28*C28</f>
        <v>3523.52</v>
      </c>
      <c r="H28" s="167">
        <f t="shared" ref="H28:H30" si="13">(E28-D28)/D28</f>
        <v>-4.0731995277449876E-2</v>
      </c>
      <c r="I28" s="33"/>
      <c r="J28" s="33">
        <v>1082</v>
      </c>
      <c r="K28" s="33"/>
      <c r="L28" s="4"/>
      <c r="X28" s="128"/>
    </row>
    <row r="29" spans="1:24" x14ac:dyDescent="0.25">
      <c r="A29" s="4"/>
      <c r="B29" s="152">
        <v>42986</v>
      </c>
      <c r="C29" s="10">
        <v>200</v>
      </c>
      <c r="D29" s="159">
        <v>16.857949999999999</v>
      </c>
      <c r="E29" s="33">
        <v>13.8</v>
      </c>
      <c r="F29" s="33">
        <f t="shared" si="11"/>
        <v>-611.58999999999969</v>
      </c>
      <c r="G29" s="33">
        <f t="shared" si="12"/>
        <v>3371.5899999999997</v>
      </c>
      <c r="H29" s="167">
        <f t="shared" si="13"/>
        <v>-0.18139512811462832</v>
      </c>
      <c r="I29" s="33"/>
      <c r="J29" s="33">
        <v>672</v>
      </c>
      <c r="K29" s="33"/>
      <c r="L29" s="4"/>
      <c r="X29" s="128"/>
    </row>
    <row r="30" spans="1:24" x14ac:dyDescent="0.25">
      <c r="A30" s="4"/>
      <c r="B30" s="152">
        <v>42999</v>
      </c>
      <c r="C30" s="10">
        <v>200</v>
      </c>
      <c r="D30" s="159">
        <v>16.858000000000001</v>
      </c>
      <c r="E30" s="33">
        <v>15.16</v>
      </c>
      <c r="F30" s="33">
        <f t="shared" si="11"/>
        <v>-339.60000000000008</v>
      </c>
      <c r="G30" s="33">
        <f t="shared" si="12"/>
        <v>3371.6</v>
      </c>
      <c r="H30" s="167">
        <f t="shared" si="13"/>
        <v>-0.10072369201566024</v>
      </c>
      <c r="I30" s="33"/>
      <c r="J30" s="33">
        <v>944</v>
      </c>
      <c r="K30" s="33"/>
      <c r="L30" s="4"/>
      <c r="X30" s="128"/>
    </row>
    <row r="31" spans="1:24" x14ac:dyDescent="0.25">
      <c r="A31" s="4"/>
      <c r="B31" s="152">
        <v>43023</v>
      </c>
      <c r="C31" s="10">
        <v>200</v>
      </c>
      <c r="D31" s="159">
        <v>16.858000000000001</v>
      </c>
      <c r="E31" s="33">
        <v>14.1</v>
      </c>
      <c r="F31" s="33">
        <f t="shared" ref="F31:F35" si="14">C31*(E31-D31)</f>
        <v>-551.60000000000014</v>
      </c>
      <c r="G31" s="33">
        <f t="shared" ref="G31:G35" si="15">D31*C31</f>
        <v>3371.6</v>
      </c>
      <c r="H31" s="167">
        <f t="shared" ref="H31:H35" si="16">(E31-D31)/D31</f>
        <v>-0.16360185075335157</v>
      </c>
      <c r="I31" s="33"/>
      <c r="J31" s="33">
        <v>732</v>
      </c>
      <c r="K31" s="33"/>
      <c r="L31" s="4"/>
      <c r="X31" s="128"/>
    </row>
    <row r="32" spans="1:24" x14ac:dyDescent="0.25">
      <c r="A32" s="4"/>
      <c r="B32" s="152">
        <v>43035</v>
      </c>
      <c r="C32" s="10">
        <v>300</v>
      </c>
      <c r="D32" s="159">
        <v>15.8653</v>
      </c>
      <c r="E32" s="33">
        <v>13.88</v>
      </c>
      <c r="F32" s="33">
        <f t="shared" si="14"/>
        <v>-595.58999999999958</v>
      </c>
      <c r="G32" s="33">
        <f t="shared" si="15"/>
        <v>4759.59</v>
      </c>
      <c r="H32" s="167">
        <f t="shared" si="16"/>
        <v>-0.12513472799127648</v>
      </c>
      <c r="I32" s="33"/>
      <c r="J32" s="33"/>
      <c r="K32" s="33"/>
      <c r="L32" s="4"/>
      <c r="X32" s="128"/>
    </row>
    <row r="33" spans="1:24" x14ac:dyDescent="0.25">
      <c r="A33" s="4">
        <v>100</v>
      </c>
      <c r="B33" s="152">
        <v>43040</v>
      </c>
      <c r="C33" s="10">
        <v>200</v>
      </c>
      <c r="D33" s="159">
        <v>16.453099999999999</v>
      </c>
      <c r="E33" s="33">
        <v>14.44</v>
      </c>
      <c r="F33" s="33">
        <f t="shared" si="14"/>
        <v>-402.61999999999995</v>
      </c>
      <c r="G33" s="33">
        <f t="shared" si="15"/>
        <v>3290.62</v>
      </c>
      <c r="H33" s="167">
        <f t="shared" si="16"/>
        <v>-0.12235384213309344</v>
      </c>
      <c r="I33" s="33"/>
      <c r="J33" s="33">
        <v>880.8</v>
      </c>
      <c r="K33" s="33"/>
      <c r="L33" s="4"/>
      <c r="X33" s="128"/>
    </row>
    <row r="34" spans="1:24" x14ac:dyDescent="0.25">
      <c r="A34" s="4">
        <v>100</v>
      </c>
      <c r="B34" s="152">
        <v>43048</v>
      </c>
      <c r="C34" s="10">
        <v>300</v>
      </c>
      <c r="D34" s="159">
        <v>15.295400000000001</v>
      </c>
      <c r="E34" s="33">
        <v>13.44</v>
      </c>
      <c r="F34" s="33">
        <f t="shared" si="14"/>
        <v>-556.62000000000035</v>
      </c>
      <c r="G34" s="33">
        <f t="shared" si="15"/>
        <v>4588.62</v>
      </c>
      <c r="H34" s="167">
        <f t="shared" si="16"/>
        <v>-0.12130444447350192</v>
      </c>
      <c r="I34" s="33"/>
      <c r="J34" s="33">
        <v>727</v>
      </c>
      <c r="K34" s="33"/>
      <c r="L34" s="4"/>
      <c r="X34" s="128"/>
    </row>
    <row r="35" spans="1:24" x14ac:dyDescent="0.25">
      <c r="A35" s="4"/>
      <c r="B35" s="152">
        <v>43069</v>
      </c>
      <c r="C35" s="10">
        <v>200</v>
      </c>
      <c r="D35" s="159">
        <v>15.828250000000001</v>
      </c>
      <c r="E35" s="33">
        <v>14.03</v>
      </c>
      <c r="F35" s="33">
        <f t="shared" si="14"/>
        <v>-359.65000000000026</v>
      </c>
      <c r="G35" s="33">
        <f t="shared" si="15"/>
        <v>3165.65</v>
      </c>
      <c r="H35" s="167">
        <f t="shared" si="16"/>
        <v>-0.11361015905106384</v>
      </c>
      <c r="I35" s="33"/>
      <c r="J35" s="33">
        <v>924</v>
      </c>
      <c r="K35" s="33"/>
      <c r="L35" s="4"/>
      <c r="X35" s="128"/>
    </row>
    <row r="36" spans="1:24" x14ac:dyDescent="0.25">
      <c r="A36" s="4"/>
      <c r="B36" s="152"/>
      <c r="C36" s="10"/>
      <c r="D36" s="159"/>
      <c r="E36" s="33"/>
      <c r="F36" s="33"/>
      <c r="G36" s="33"/>
      <c r="H36" s="167"/>
      <c r="I36" s="33"/>
      <c r="J36" s="33"/>
      <c r="K36" s="33"/>
      <c r="L36" s="4"/>
      <c r="X36" s="128"/>
    </row>
    <row r="37" spans="1:24" x14ac:dyDescent="0.25">
      <c r="A37" s="4"/>
      <c r="B37" s="152"/>
      <c r="C37" s="10"/>
      <c r="D37" s="159"/>
      <c r="E37" s="33"/>
      <c r="F37" s="33"/>
      <c r="G37" s="33"/>
      <c r="H37" s="167"/>
      <c r="I37" s="33"/>
      <c r="J37" s="33"/>
      <c r="K37" s="33"/>
      <c r="L37" s="4"/>
      <c r="X37" s="128"/>
    </row>
    <row r="38" spans="1:24" x14ac:dyDescent="0.25">
      <c r="A38" s="4"/>
      <c r="B38" s="152"/>
      <c r="C38" s="10"/>
      <c r="D38" s="159"/>
      <c r="E38" s="33"/>
      <c r="F38" s="33"/>
      <c r="G38" s="33"/>
      <c r="H38" s="167"/>
      <c r="I38" s="33"/>
      <c r="J38" s="33"/>
      <c r="K38" s="33"/>
      <c r="L38" s="4"/>
      <c r="X38" s="128"/>
    </row>
    <row r="39" spans="1:24" x14ac:dyDescent="0.25">
      <c r="A39" s="4"/>
      <c r="B39" s="152"/>
      <c r="C39" s="10"/>
      <c r="D39" s="159"/>
      <c r="E39" s="33"/>
      <c r="F39" s="33"/>
      <c r="G39" s="33"/>
      <c r="H39" s="167"/>
      <c r="I39" s="33"/>
      <c r="J39" s="33"/>
      <c r="K39" s="33"/>
      <c r="L39" s="4"/>
      <c r="X39" s="128"/>
    </row>
    <row r="40" spans="1:24" ht="20.25" thickBot="1" x14ac:dyDescent="0.35">
      <c r="A40" s="4"/>
      <c r="B40" s="152"/>
      <c r="C40" s="10"/>
      <c r="D40" s="159"/>
      <c r="E40" s="33"/>
      <c r="F40" s="33"/>
      <c r="G40" s="33"/>
      <c r="H40" s="167"/>
      <c r="I40" s="33"/>
      <c r="J40" s="33"/>
      <c r="K40" s="33"/>
      <c r="L40" s="4"/>
      <c r="O40" s="557" t="s">
        <v>54</v>
      </c>
      <c r="P40" s="557"/>
      <c r="X40" s="128"/>
    </row>
    <row r="41" spans="1:24" ht="15.75" thickTop="1" x14ac:dyDescent="0.25">
      <c r="A41" s="4"/>
      <c r="B41" s="152"/>
      <c r="C41" s="10"/>
      <c r="D41" s="159"/>
      <c r="E41" s="33"/>
      <c r="F41" s="33"/>
      <c r="G41" s="33"/>
      <c r="H41" s="167"/>
      <c r="I41" s="33"/>
      <c r="J41" s="33"/>
      <c r="K41" s="33"/>
      <c r="L41" s="4"/>
      <c r="O41" s="75">
        <v>1.1000000000000001</v>
      </c>
      <c r="P41" s="75">
        <f>O41*$Q$4</f>
        <v>14.861000000000001</v>
      </c>
      <c r="Q41" s="2"/>
      <c r="X41" s="128"/>
    </row>
    <row r="42" spans="1:24" x14ac:dyDescent="0.25">
      <c r="A42" s="4"/>
      <c r="B42" s="152"/>
      <c r="C42" s="10"/>
      <c r="D42" s="159"/>
      <c r="E42" s="33"/>
      <c r="F42" s="33"/>
      <c r="G42" s="33"/>
      <c r="H42" s="167"/>
      <c r="I42" s="33"/>
      <c r="J42" s="33"/>
      <c r="K42" s="33"/>
      <c r="L42" s="4"/>
      <c r="O42" s="75">
        <v>1.0900000000000001</v>
      </c>
      <c r="P42" s="75">
        <f t="shared" ref="P42:P61" si="17">O42*$Q$4</f>
        <v>14.725900000000001</v>
      </c>
      <c r="Q42" s="2"/>
      <c r="X42" s="128"/>
    </row>
    <row r="43" spans="1:24" x14ac:dyDescent="0.25">
      <c r="A43" s="4"/>
      <c r="B43" s="152"/>
      <c r="C43" s="10"/>
      <c r="D43" s="159"/>
      <c r="E43" s="33"/>
      <c r="F43" s="33"/>
      <c r="G43" s="33"/>
      <c r="H43" s="167"/>
      <c r="I43" s="33"/>
      <c r="J43" s="33"/>
      <c r="K43" s="33"/>
      <c r="L43" s="4"/>
      <c r="O43" s="75">
        <v>1.08</v>
      </c>
      <c r="P43" s="75">
        <f t="shared" si="17"/>
        <v>14.590800000000002</v>
      </c>
      <c r="Q43" s="2"/>
      <c r="X43" s="128"/>
    </row>
    <row r="44" spans="1:24" x14ac:dyDescent="0.25">
      <c r="A44" s="4"/>
      <c r="B44" s="152"/>
      <c r="C44" s="10"/>
      <c r="D44" s="159"/>
      <c r="E44" s="33"/>
      <c r="F44" s="33"/>
      <c r="G44" s="33"/>
      <c r="H44" s="167"/>
      <c r="I44" s="33"/>
      <c r="J44" s="33"/>
      <c r="K44" s="33"/>
      <c r="L44" s="4"/>
      <c r="O44" s="75">
        <v>1.07</v>
      </c>
      <c r="P44" s="75">
        <f t="shared" si="17"/>
        <v>14.4557</v>
      </c>
      <c r="Q44" s="2"/>
      <c r="X44" s="128"/>
    </row>
    <row r="45" spans="1:24" x14ac:dyDescent="0.25">
      <c r="A45" s="4"/>
      <c r="B45" s="152"/>
      <c r="C45" s="10"/>
      <c r="D45" s="159"/>
      <c r="E45" s="33"/>
      <c r="F45" s="33"/>
      <c r="G45" s="33"/>
      <c r="H45" s="167"/>
      <c r="I45" s="33"/>
      <c r="J45" s="33"/>
      <c r="K45" s="33"/>
      <c r="L45" s="4"/>
      <c r="O45" s="75">
        <v>1.06</v>
      </c>
      <c r="P45" s="75">
        <f t="shared" si="17"/>
        <v>14.320600000000001</v>
      </c>
      <c r="Q45" s="2"/>
      <c r="X45" s="128"/>
    </row>
    <row r="46" spans="1:24" x14ac:dyDescent="0.25">
      <c r="A46" s="4"/>
      <c r="B46" s="152"/>
      <c r="C46" s="10"/>
      <c r="D46" s="159"/>
      <c r="E46" s="33"/>
      <c r="F46" s="33"/>
      <c r="G46" s="33"/>
      <c r="H46" s="167"/>
      <c r="I46" s="33"/>
      <c r="J46" s="33"/>
      <c r="K46" s="33"/>
      <c r="L46" s="4"/>
      <c r="O46" s="75">
        <v>1.05</v>
      </c>
      <c r="P46" s="75">
        <f t="shared" si="17"/>
        <v>14.185500000000001</v>
      </c>
      <c r="Q46" s="2"/>
      <c r="X46" s="128"/>
    </row>
    <row r="47" spans="1:24" x14ac:dyDescent="0.25">
      <c r="A47" s="4"/>
      <c r="B47" s="152"/>
      <c r="C47" s="10"/>
      <c r="D47" s="159"/>
      <c r="E47" s="33"/>
      <c r="F47" s="33"/>
      <c r="G47" s="33"/>
      <c r="H47" s="167"/>
      <c r="I47" s="33"/>
      <c r="J47" s="33"/>
      <c r="K47" s="33"/>
      <c r="L47" s="4"/>
      <c r="O47" s="75">
        <v>1.04</v>
      </c>
      <c r="P47" s="75">
        <f>O47*$Q$4</f>
        <v>14.0504</v>
      </c>
      <c r="Q47" s="2"/>
      <c r="S47" t="s">
        <v>397</v>
      </c>
      <c r="T47" s="423" t="s">
        <v>389</v>
      </c>
      <c r="X47" s="128"/>
    </row>
    <row r="48" spans="1:24" x14ac:dyDescent="0.25">
      <c r="A48" s="4"/>
      <c r="B48" s="152"/>
      <c r="C48" s="10"/>
      <c r="D48" s="159"/>
      <c r="E48" s="33"/>
      <c r="F48" s="33"/>
      <c r="G48" s="33"/>
      <c r="H48" s="167"/>
      <c r="I48" s="33"/>
      <c r="J48" s="33"/>
      <c r="K48" s="33"/>
      <c r="L48" s="4"/>
      <c r="O48" s="75">
        <v>1.03</v>
      </c>
      <c r="P48" s="75">
        <f t="shared" si="17"/>
        <v>13.9153</v>
      </c>
      <c r="Q48" s="2"/>
      <c r="S48" t="s">
        <v>401</v>
      </c>
      <c r="T48" s="22" t="s">
        <v>400</v>
      </c>
      <c r="X48" s="128"/>
    </row>
    <row r="49" spans="1:24" x14ac:dyDescent="0.25">
      <c r="A49" s="4"/>
      <c r="B49" s="152"/>
      <c r="C49" s="10"/>
      <c r="D49" s="159"/>
      <c r="E49" s="33"/>
      <c r="F49" s="33"/>
      <c r="G49" s="33"/>
      <c r="H49" s="167"/>
      <c r="I49" s="33"/>
      <c r="J49" s="33"/>
      <c r="K49" s="33"/>
      <c r="L49" s="4"/>
      <c r="O49" s="75">
        <v>1.02</v>
      </c>
      <c r="P49" s="75">
        <f t="shared" si="17"/>
        <v>13.780200000000001</v>
      </c>
      <c r="Q49" s="2"/>
      <c r="S49" t="s">
        <v>402</v>
      </c>
      <c r="T49" s="22" t="s">
        <v>403</v>
      </c>
      <c r="X49" s="128"/>
    </row>
    <row r="50" spans="1:24" x14ac:dyDescent="0.25">
      <c r="A50" s="4"/>
      <c r="B50" s="152"/>
      <c r="C50" s="10"/>
      <c r="D50" s="159"/>
      <c r="E50" s="33"/>
      <c r="F50" s="33"/>
      <c r="G50" s="33"/>
      <c r="H50" s="167"/>
      <c r="I50" s="33"/>
      <c r="J50" s="33"/>
      <c r="K50" s="33"/>
      <c r="L50" s="4"/>
      <c r="O50" s="75">
        <v>1.01</v>
      </c>
      <c r="P50" s="75">
        <f t="shared" si="17"/>
        <v>13.645099999999999</v>
      </c>
      <c r="Q50" s="2"/>
      <c r="S50" t="s">
        <v>404</v>
      </c>
      <c r="T50" s="22" t="s">
        <v>405</v>
      </c>
      <c r="X50" s="128"/>
    </row>
    <row r="51" spans="1:24" x14ac:dyDescent="0.25">
      <c r="A51" s="4"/>
      <c r="B51" s="152"/>
      <c r="C51" s="10"/>
      <c r="D51" s="33"/>
      <c r="E51" s="33"/>
      <c r="F51" s="33"/>
      <c r="G51" s="33"/>
      <c r="H51" s="167"/>
      <c r="I51" s="33"/>
      <c r="J51" s="33"/>
      <c r="K51" s="33"/>
      <c r="L51" s="4"/>
      <c r="O51" s="75">
        <v>1</v>
      </c>
      <c r="P51" s="75">
        <f t="shared" si="17"/>
        <v>13.51</v>
      </c>
      <c r="Q51" s="2"/>
      <c r="X51" s="128"/>
    </row>
    <row r="52" spans="1:24" x14ac:dyDescent="0.25">
      <c r="B52" s="152"/>
      <c r="C52" s="10"/>
      <c r="D52" s="33"/>
      <c r="E52" s="33"/>
      <c r="F52" s="33"/>
      <c r="G52" s="33"/>
      <c r="H52" s="167"/>
      <c r="I52" s="33"/>
      <c r="J52" s="33"/>
      <c r="K52" s="33"/>
      <c r="O52" s="75">
        <v>0.99</v>
      </c>
      <c r="P52" s="75">
        <f t="shared" si="17"/>
        <v>13.3749</v>
      </c>
      <c r="Q52" s="2"/>
      <c r="X52" s="128"/>
    </row>
    <row r="53" spans="1:24" x14ac:dyDescent="0.25">
      <c r="B53" s="152"/>
      <c r="C53" s="10"/>
      <c r="D53" s="33"/>
      <c r="E53" s="33"/>
      <c r="F53" s="33"/>
      <c r="G53" s="33"/>
      <c r="H53" s="167"/>
      <c r="I53" s="33"/>
      <c r="J53" s="33"/>
      <c r="K53" s="33"/>
      <c r="O53" s="75">
        <v>0.98</v>
      </c>
      <c r="P53" s="75">
        <f t="shared" si="17"/>
        <v>13.239799999999999</v>
      </c>
      <c r="Q53" s="2"/>
      <c r="S53" t="s">
        <v>408</v>
      </c>
      <c r="T53" s="22" t="s">
        <v>398</v>
      </c>
      <c r="X53" s="128"/>
    </row>
    <row r="54" spans="1:24" x14ac:dyDescent="0.25">
      <c r="B54" s="152"/>
      <c r="C54" s="10"/>
      <c r="D54" s="33"/>
      <c r="E54" s="33"/>
      <c r="F54" s="33"/>
      <c r="G54" s="33"/>
      <c r="H54" s="167"/>
      <c r="I54" s="33"/>
      <c r="J54" s="33"/>
      <c r="K54" s="33"/>
      <c r="O54" s="75">
        <v>0.97</v>
      </c>
      <c r="P54" s="75">
        <f t="shared" si="17"/>
        <v>13.104699999999999</v>
      </c>
      <c r="S54" t="s">
        <v>407</v>
      </c>
      <c r="T54" s="22" t="s">
        <v>399</v>
      </c>
      <c r="X54" s="128"/>
    </row>
    <row r="55" spans="1:24" x14ac:dyDescent="0.25">
      <c r="B55" s="152"/>
      <c r="C55" s="10"/>
      <c r="D55" s="33"/>
      <c r="E55" s="33"/>
      <c r="F55" s="33"/>
      <c r="G55" s="33"/>
      <c r="H55" s="167"/>
      <c r="I55" s="33"/>
      <c r="J55" s="33"/>
      <c r="K55" s="33"/>
      <c r="O55" s="75">
        <v>0.96</v>
      </c>
      <c r="P55" s="75">
        <f t="shared" si="17"/>
        <v>12.9696</v>
      </c>
      <c r="S55" t="s">
        <v>406</v>
      </c>
      <c r="T55" s="22" t="s">
        <v>409</v>
      </c>
      <c r="X55" s="128"/>
    </row>
    <row r="56" spans="1:24" x14ac:dyDescent="0.25">
      <c r="B56" s="152"/>
      <c r="C56" s="10"/>
      <c r="D56" s="33"/>
      <c r="E56" s="33"/>
      <c r="F56" s="33"/>
      <c r="G56" s="33"/>
      <c r="H56" s="167"/>
      <c r="I56" s="33"/>
      <c r="J56" s="33"/>
      <c r="K56" s="33"/>
      <c r="O56" s="75">
        <v>0.95</v>
      </c>
      <c r="P56" s="75">
        <f t="shared" si="17"/>
        <v>12.834499999999998</v>
      </c>
      <c r="X56" s="128"/>
    </row>
    <row r="57" spans="1:24" x14ac:dyDescent="0.25">
      <c r="B57" s="152"/>
      <c r="C57" s="10"/>
      <c r="D57" s="33"/>
      <c r="E57" s="33"/>
      <c r="F57" s="33"/>
      <c r="G57" s="33"/>
      <c r="H57" s="167"/>
      <c r="I57" s="33"/>
      <c r="J57" s="33"/>
      <c r="K57" s="33"/>
      <c r="O57" s="75">
        <v>0.94</v>
      </c>
      <c r="P57" s="75">
        <f t="shared" si="17"/>
        <v>12.699399999999999</v>
      </c>
      <c r="X57" s="128"/>
    </row>
    <row r="58" spans="1:24" x14ac:dyDescent="0.25">
      <c r="L58" t="s">
        <v>43</v>
      </c>
      <c r="M58" s="2">
        <f>M76+K76-F76</f>
        <v>1283.4199999999946</v>
      </c>
      <c r="O58" s="75">
        <v>0.93</v>
      </c>
      <c r="P58" s="75">
        <f t="shared" si="17"/>
        <v>12.564300000000001</v>
      </c>
      <c r="X58" s="128"/>
    </row>
    <row r="59" spans="1:24" x14ac:dyDescent="0.25">
      <c r="A59" s="369" t="s">
        <v>1</v>
      </c>
      <c r="B59" s="369" t="s">
        <v>2</v>
      </c>
      <c r="C59" s="369" t="s">
        <v>4</v>
      </c>
      <c r="D59" s="370" t="s">
        <v>5</v>
      </c>
      <c r="E59" s="370" t="s">
        <v>67</v>
      </c>
      <c r="F59" s="370" t="s">
        <v>38</v>
      </c>
      <c r="G59" s="369" t="s">
        <v>3</v>
      </c>
      <c r="H59" s="369" t="s">
        <v>6</v>
      </c>
      <c r="I59" s="370" t="s">
        <v>7</v>
      </c>
      <c r="J59" s="370" t="s">
        <v>68</v>
      </c>
      <c r="K59" s="370" t="s">
        <v>39</v>
      </c>
      <c r="L59" s="369" t="s">
        <v>21</v>
      </c>
      <c r="M59" s="369" t="s">
        <v>22</v>
      </c>
      <c r="O59" s="75">
        <v>0.92</v>
      </c>
      <c r="P59" s="75">
        <f t="shared" si="17"/>
        <v>12.4292</v>
      </c>
      <c r="X59" s="128"/>
    </row>
    <row r="60" spans="1:24" x14ac:dyDescent="0.25">
      <c r="A60" s="371" t="s">
        <v>213</v>
      </c>
      <c r="B60" s="357">
        <v>42639</v>
      </c>
      <c r="C60" s="358">
        <v>80</v>
      </c>
      <c r="D60" s="360">
        <v>26.38</v>
      </c>
      <c r="E60" s="360">
        <v>0</v>
      </c>
      <c r="F60" s="360">
        <f>C60*D60+E60</f>
        <v>2110.4</v>
      </c>
      <c r="G60" s="357">
        <v>42677</v>
      </c>
      <c r="H60" s="372">
        <v>100</v>
      </c>
      <c r="I60" s="360">
        <v>26.49</v>
      </c>
      <c r="J60" s="360">
        <v>0.56000000000000005</v>
      </c>
      <c r="K60" s="360">
        <f>I60*H60-J60</f>
        <v>2648.44</v>
      </c>
      <c r="L60" s="357"/>
      <c r="M60" s="360"/>
      <c r="O60" s="75">
        <v>0.91</v>
      </c>
      <c r="P60" s="75">
        <f t="shared" si="17"/>
        <v>12.2941</v>
      </c>
      <c r="X60" s="128"/>
    </row>
    <row r="61" spans="1:24" x14ac:dyDescent="0.25">
      <c r="A61" s="373" t="s">
        <v>48</v>
      </c>
      <c r="B61" s="357">
        <v>42639</v>
      </c>
      <c r="C61" s="358">
        <v>20</v>
      </c>
      <c r="D61" s="360">
        <v>25.48</v>
      </c>
      <c r="E61" s="360">
        <v>0</v>
      </c>
      <c r="F61" s="360">
        <f>C61*D61+E61</f>
        <v>509.6</v>
      </c>
      <c r="G61" s="357">
        <v>42678</v>
      </c>
      <c r="H61" s="372">
        <v>20</v>
      </c>
      <c r="I61" s="360">
        <v>27.31</v>
      </c>
      <c r="J61" s="360">
        <v>0.01</v>
      </c>
      <c r="K61" s="360">
        <f>I61*H61-J61</f>
        <v>546.18999999999994</v>
      </c>
      <c r="L61" s="358"/>
      <c r="M61" s="358"/>
      <c r="O61" s="75">
        <v>0.9</v>
      </c>
      <c r="P61" s="75">
        <f t="shared" si="17"/>
        <v>12.159000000000001</v>
      </c>
      <c r="X61" s="128"/>
    </row>
    <row r="62" spans="1:24" x14ac:dyDescent="0.25">
      <c r="A62" s="358"/>
      <c r="B62" s="357">
        <v>42639</v>
      </c>
      <c r="C62" s="358">
        <v>20</v>
      </c>
      <c r="D62" s="360">
        <v>25.48</v>
      </c>
      <c r="E62" s="360">
        <v>0</v>
      </c>
      <c r="F62" s="360">
        <f>C62*D62+E62</f>
        <v>509.6</v>
      </c>
      <c r="G62" s="357">
        <v>42681</v>
      </c>
      <c r="H62" s="372">
        <v>80</v>
      </c>
      <c r="I62" s="360">
        <v>28.17</v>
      </c>
      <c r="J62" s="360">
        <v>0.05</v>
      </c>
      <c r="K62" s="360">
        <f>I62*H62-J62</f>
        <v>2253.5500000000002</v>
      </c>
      <c r="L62" s="358"/>
      <c r="M62" s="358"/>
      <c r="X62" s="128"/>
    </row>
    <row r="63" spans="1:24" x14ac:dyDescent="0.25">
      <c r="A63" s="358"/>
      <c r="B63" s="357">
        <v>42649</v>
      </c>
      <c r="C63" s="358">
        <v>80</v>
      </c>
      <c r="D63" s="360">
        <v>24.67</v>
      </c>
      <c r="E63" s="360">
        <v>0</v>
      </c>
      <c r="F63" s="360">
        <f>C63*D63+E63</f>
        <v>1973.6000000000001</v>
      </c>
      <c r="G63" s="358"/>
      <c r="H63" s="372"/>
      <c r="I63" s="360"/>
      <c r="J63" s="360"/>
      <c r="K63" s="360"/>
      <c r="L63" s="358"/>
      <c r="M63" s="358"/>
      <c r="X63" s="128"/>
    </row>
    <row r="64" spans="1:24" x14ac:dyDescent="0.25">
      <c r="A64" s="358"/>
      <c r="B64" s="301">
        <v>42684</v>
      </c>
      <c r="C64" s="7">
        <v>100</v>
      </c>
      <c r="D64" s="37">
        <v>22.54</v>
      </c>
      <c r="E64" s="37">
        <v>0</v>
      </c>
      <c r="F64" s="37">
        <f t="shared" ref="F64:F74" si="18">D64*C64+E64</f>
        <v>2254</v>
      </c>
      <c r="G64" s="301">
        <v>42724</v>
      </c>
      <c r="H64" s="7">
        <v>100</v>
      </c>
      <c r="I64" s="37">
        <v>21.98</v>
      </c>
      <c r="J64" s="37">
        <v>0.55000000000000004</v>
      </c>
      <c r="K64" s="37">
        <f t="shared" ref="K64:K72" si="19">I64*H64-J64</f>
        <v>2197.4499999999998</v>
      </c>
      <c r="L64" s="66"/>
      <c r="M64" s="3"/>
      <c r="X64" s="128"/>
    </row>
    <row r="65" spans="1:24" x14ac:dyDescent="0.25">
      <c r="A65" s="358"/>
      <c r="B65" s="301">
        <v>42685</v>
      </c>
      <c r="C65" s="7">
        <v>100</v>
      </c>
      <c r="D65" s="37">
        <v>21.28</v>
      </c>
      <c r="E65" s="37">
        <v>0</v>
      </c>
      <c r="F65" s="37">
        <f t="shared" si="18"/>
        <v>2128</v>
      </c>
      <c r="G65" s="301">
        <v>42766</v>
      </c>
      <c r="H65" s="74">
        <v>100</v>
      </c>
      <c r="I65" s="37">
        <v>21.22</v>
      </c>
      <c r="J65" s="37">
        <v>0.05</v>
      </c>
      <c r="K65" s="37">
        <f t="shared" si="19"/>
        <v>2121.9499999999998</v>
      </c>
      <c r="L65" s="4"/>
      <c r="M65" s="4"/>
      <c r="X65" s="128"/>
    </row>
    <row r="66" spans="1:24" x14ac:dyDescent="0.25">
      <c r="A66" s="358"/>
      <c r="B66" s="301">
        <v>42706</v>
      </c>
      <c r="C66" s="7">
        <v>100</v>
      </c>
      <c r="D66" s="37">
        <v>21.13</v>
      </c>
      <c r="E66" s="37">
        <v>0</v>
      </c>
      <c r="F66" s="37">
        <f t="shared" si="18"/>
        <v>2113</v>
      </c>
      <c r="G66" s="301">
        <v>42766</v>
      </c>
      <c r="H66" s="74">
        <v>100</v>
      </c>
      <c r="I66" s="37">
        <v>21.58</v>
      </c>
      <c r="J66" s="37">
        <v>0.05</v>
      </c>
      <c r="K66" s="37">
        <f t="shared" si="19"/>
        <v>2157.9499999999998</v>
      </c>
      <c r="L66" s="4"/>
      <c r="M66" s="4"/>
      <c r="X66" s="128"/>
    </row>
    <row r="67" spans="1:24" x14ac:dyDescent="0.25">
      <c r="A67" s="358"/>
      <c r="B67" s="301">
        <v>42732</v>
      </c>
      <c r="C67" s="7">
        <v>100</v>
      </c>
      <c r="D67" s="37">
        <v>21.06</v>
      </c>
      <c r="E67" s="37">
        <v>0</v>
      </c>
      <c r="F67" s="37">
        <f t="shared" si="18"/>
        <v>2106</v>
      </c>
      <c r="G67" s="301">
        <v>42828</v>
      </c>
      <c r="H67" s="74">
        <v>200</v>
      </c>
      <c r="I67" s="37">
        <v>19.98</v>
      </c>
      <c r="J67" s="37">
        <v>1.0900000000000001</v>
      </c>
      <c r="K67" s="37">
        <f t="shared" si="19"/>
        <v>3994.91</v>
      </c>
      <c r="L67" s="4"/>
      <c r="M67" s="4"/>
      <c r="X67" s="128"/>
    </row>
    <row r="68" spans="1:24" x14ac:dyDescent="0.25">
      <c r="A68" s="358"/>
      <c r="B68" s="301">
        <v>42746</v>
      </c>
      <c r="C68" s="7">
        <v>100</v>
      </c>
      <c r="D68" s="37">
        <v>20.18</v>
      </c>
      <c r="E68" s="37">
        <v>0</v>
      </c>
      <c r="F68" s="37">
        <f t="shared" si="18"/>
        <v>2018</v>
      </c>
      <c r="G68" s="301">
        <v>42828</v>
      </c>
      <c r="H68" s="74">
        <v>200</v>
      </c>
      <c r="I68" s="37">
        <v>20.71</v>
      </c>
      <c r="J68" s="37">
        <v>0.09</v>
      </c>
      <c r="K68" s="37">
        <f t="shared" si="19"/>
        <v>4141.91</v>
      </c>
      <c r="L68" s="4"/>
      <c r="M68" s="4"/>
      <c r="X68" s="128"/>
    </row>
    <row r="69" spans="1:24" x14ac:dyDescent="0.25">
      <c r="A69" s="358"/>
      <c r="B69" s="301">
        <v>42753</v>
      </c>
      <c r="C69" s="7">
        <v>100</v>
      </c>
      <c r="D69" s="37">
        <v>20.28</v>
      </c>
      <c r="E69" s="37">
        <v>0</v>
      </c>
      <c r="F69" s="37">
        <f t="shared" si="18"/>
        <v>2028</v>
      </c>
      <c r="G69" s="301">
        <v>42830</v>
      </c>
      <c r="H69" s="74">
        <v>100</v>
      </c>
      <c r="I69" s="37">
        <v>20.04</v>
      </c>
      <c r="J69" s="37">
        <v>0.04</v>
      </c>
      <c r="K69" s="37">
        <f t="shared" si="19"/>
        <v>2003.96</v>
      </c>
      <c r="L69" s="4"/>
      <c r="M69" s="4"/>
      <c r="X69" s="128"/>
    </row>
    <row r="70" spans="1:24" x14ac:dyDescent="0.25">
      <c r="A70" s="358"/>
      <c r="B70" s="301">
        <v>42754</v>
      </c>
      <c r="C70" s="7">
        <v>100</v>
      </c>
      <c r="D70" s="37">
        <v>20.079999999999998</v>
      </c>
      <c r="E70" s="37">
        <v>0</v>
      </c>
      <c r="F70" s="37">
        <f t="shared" si="18"/>
        <v>2007.9999999999998</v>
      </c>
      <c r="G70" s="301">
        <v>42831</v>
      </c>
      <c r="H70" s="74">
        <v>100</v>
      </c>
      <c r="I70" s="37">
        <v>20.420000000000002</v>
      </c>
      <c r="J70" s="37">
        <v>0.04</v>
      </c>
      <c r="K70" s="37">
        <f t="shared" si="19"/>
        <v>2041.9600000000003</v>
      </c>
      <c r="L70" s="4"/>
      <c r="M70" s="4"/>
    </row>
    <row r="71" spans="1:24" x14ac:dyDescent="0.25">
      <c r="A71" s="358"/>
      <c r="B71" s="301">
        <v>42768</v>
      </c>
      <c r="C71" s="7">
        <v>100</v>
      </c>
      <c r="D71" s="37">
        <v>20.68</v>
      </c>
      <c r="E71" s="37">
        <v>0</v>
      </c>
      <c r="F71" s="37">
        <f t="shared" si="18"/>
        <v>2068</v>
      </c>
      <c r="G71" s="301">
        <v>42852</v>
      </c>
      <c r="H71" s="74">
        <v>100</v>
      </c>
      <c r="I71" s="37">
        <v>21.87</v>
      </c>
      <c r="J71" s="37">
        <v>0.55000000000000004</v>
      </c>
      <c r="K71" s="37">
        <f t="shared" si="19"/>
        <v>2186.4499999999998</v>
      </c>
      <c r="L71" s="4"/>
      <c r="M71" s="4"/>
    </row>
    <row r="72" spans="1:24" x14ac:dyDescent="0.25">
      <c r="A72" s="358"/>
      <c r="B72" s="301">
        <v>42773</v>
      </c>
      <c r="C72" s="7">
        <v>100</v>
      </c>
      <c r="D72" s="37">
        <v>19.48</v>
      </c>
      <c r="E72" s="37">
        <v>0</v>
      </c>
      <c r="F72" s="37">
        <f t="shared" si="18"/>
        <v>1948</v>
      </c>
      <c r="G72" s="301">
        <v>42864</v>
      </c>
      <c r="H72" s="74">
        <v>200</v>
      </c>
      <c r="I72" s="37">
        <v>22.46</v>
      </c>
      <c r="J72" s="37">
        <v>1.1000000000000001</v>
      </c>
      <c r="K72" s="37">
        <f t="shared" si="19"/>
        <v>4490.8999999999996</v>
      </c>
    </row>
    <row r="73" spans="1:24" x14ac:dyDescent="0.25">
      <c r="A73" s="358"/>
      <c r="B73" s="301">
        <v>42816</v>
      </c>
      <c r="C73" s="7">
        <v>200</v>
      </c>
      <c r="D73" s="37">
        <v>18.8</v>
      </c>
      <c r="E73" s="37">
        <v>0</v>
      </c>
      <c r="F73" s="37">
        <f t="shared" si="18"/>
        <v>3760</v>
      </c>
      <c r="H73" s="64"/>
    </row>
    <row r="74" spans="1:24" x14ac:dyDescent="0.25">
      <c r="A74" s="358"/>
      <c r="B74" s="301">
        <v>42829</v>
      </c>
      <c r="C74" s="7">
        <v>100</v>
      </c>
      <c r="D74" s="37">
        <v>19.68</v>
      </c>
      <c r="E74" s="37">
        <v>0</v>
      </c>
      <c r="F74" s="37">
        <f t="shared" si="18"/>
        <v>1968</v>
      </c>
      <c r="H74" s="64"/>
    </row>
    <row r="75" spans="1:24" x14ac:dyDescent="0.25">
      <c r="A75" s="358"/>
      <c r="H75" s="64"/>
    </row>
    <row r="76" spans="1:24" x14ac:dyDescent="0.25">
      <c r="A76" s="374" t="s">
        <v>57</v>
      </c>
      <c r="B76" s="375"/>
      <c r="C76" s="375">
        <f>SUM(C60:C75)</f>
        <v>1400</v>
      </c>
      <c r="D76" s="376"/>
      <c r="E76" s="376"/>
      <c r="F76" s="376">
        <f>SUM(F60:F75)</f>
        <v>29502.2</v>
      </c>
      <c r="G76" s="375"/>
      <c r="H76" s="397">
        <f>SUM(H60:H75)</f>
        <v>1400</v>
      </c>
      <c r="I76" s="376"/>
      <c r="J76" s="376"/>
      <c r="K76" s="376">
        <f>SUM(K60:K75)</f>
        <v>30785.619999999995</v>
      </c>
      <c r="L76" s="375"/>
      <c r="M76" s="376">
        <f>SUM(M60:M68)</f>
        <v>0</v>
      </c>
    </row>
    <row r="77" spans="1:24" ht="15.75" thickBot="1" x14ac:dyDescent="0.3">
      <c r="A77" s="377" t="s">
        <v>143</v>
      </c>
      <c r="B77" s="378"/>
      <c r="C77" s="379">
        <f>SumByColor($A$19,C60:C75)</f>
        <v>1200</v>
      </c>
      <c r="D77" s="379"/>
      <c r="E77" s="379"/>
      <c r="F77" s="380">
        <f>SumByColor($A$19,F60:F75)</f>
        <v>24399</v>
      </c>
      <c r="G77" s="379"/>
      <c r="H77" s="379">
        <f>SumByColor($A$19,H60:H75)</f>
        <v>1200</v>
      </c>
      <c r="I77" s="379"/>
      <c r="J77" s="379"/>
      <c r="K77" s="380">
        <f>SumByColor($A$19,K60:K75)</f>
        <v>25337</v>
      </c>
      <c r="L77" s="379"/>
      <c r="M77" s="380">
        <f>SumByColor($A$19,M60:M75)</f>
        <v>0</v>
      </c>
    </row>
    <row r="82" spans="2:11" x14ac:dyDescent="0.25">
      <c r="B82" s="150" t="s">
        <v>85</v>
      </c>
      <c r="C82" s="150" t="s">
        <v>106</v>
      </c>
      <c r="D82" s="151" t="s">
        <v>105</v>
      </c>
      <c r="E82" s="153" t="s">
        <v>107</v>
      </c>
      <c r="F82" s="153" t="s">
        <v>43</v>
      </c>
      <c r="G82" s="165" t="s">
        <v>110</v>
      </c>
      <c r="H82" s="165" t="s">
        <v>61</v>
      </c>
      <c r="I82" s="165" t="s">
        <v>111</v>
      </c>
    </row>
    <row r="83" spans="2:11" x14ac:dyDescent="0.25">
      <c r="B83" s="235">
        <v>42639</v>
      </c>
      <c r="C83" s="236">
        <v>80</v>
      </c>
      <c r="D83" s="237">
        <v>26.38</v>
      </c>
      <c r="E83" s="237">
        <v>25.53</v>
      </c>
      <c r="F83" s="237">
        <f t="shared" ref="F83:F92" si="20">C83*(E83-D83)</f>
        <v>-67.999999999999829</v>
      </c>
      <c r="G83" s="237">
        <f t="shared" ref="G83:G92" si="21">D83*C83</f>
        <v>2110.4</v>
      </c>
      <c r="H83" s="238">
        <f t="shared" ref="H83:H92" si="22">(E83-D83)/D83</f>
        <v>-3.2221379833206894E-2</v>
      </c>
      <c r="I83" s="237"/>
    </row>
    <row r="84" spans="2:11" x14ac:dyDescent="0.25">
      <c r="B84" s="235">
        <v>42639</v>
      </c>
      <c r="C84" s="236">
        <v>120</v>
      </c>
      <c r="D84" s="237">
        <v>26.08</v>
      </c>
      <c r="E84" s="237">
        <v>25.53</v>
      </c>
      <c r="F84" s="237">
        <f t="shared" si="20"/>
        <v>-65.999999999999659</v>
      </c>
      <c r="G84" s="237">
        <f t="shared" si="21"/>
        <v>3129.6</v>
      </c>
      <c r="H84" s="238">
        <f t="shared" si="22"/>
        <v>-2.1088957055214616E-2</v>
      </c>
      <c r="I84" s="237"/>
    </row>
    <row r="85" spans="2:11" x14ac:dyDescent="0.25">
      <c r="B85" s="235">
        <v>42641</v>
      </c>
      <c r="C85" s="236">
        <v>120</v>
      </c>
      <c r="D85" s="237">
        <v>26.08</v>
      </c>
      <c r="E85" s="237">
        <v>26</v>
      </c>
      <c r="F85" s="237">
        <f t="shared" si="20"/>
        <v>-9.5999999999997954</v>
      </c>
      <c r="G85" s="237">
        <f t="shared" si="21"/>
        <v>3129.6</v>
      </c>
      <c r="H85" s="238">
        <f t="shared" si="22"/>
        <v>-3.0674846625766221E-3</v>
      </c>
      <c r="I85" s="237"/>
    </row>
    <row r="86" spans="2:11" x14ac:dyDescent="0.25">
      <c r="B86" s="235">
        <v>42643</v>
      </c>
      <c r="C86" s="236">
        <v>120</v>
      </c>
      <c r="D86" s="237">
        <v>26.08</v>
      </c>
      <c r="E86" s="237">
        <v>26.59</v>
      </c>
      <c r="F86" s="237">
        <f t="shared" si="20"/>
        <v>61.200000000000188</v>
      </c>
      <c r="G86" s="237">
        <f t="shared" si="21"/>
        <v>3129.6</v>
      </c>
      <c r="H86" s="238">
        <f t="shared" si="22"/>
        <v>1.9555214723926441E-2</v>
      </c>
      <c r="I86" s="237"/>
    </row>
    <row r="87" spans="2:11" x14ac:dyDescent="0.25">
      <c r="B87" s="235">
        <v>42649</v>
      </c>
      <c r="C87" s="236">
        <v>200</v>
      </c>
      <c r="D87" s="237">
        <v>25.515999999999998</v>
      </c>
      <c r="E87" s="237">
        <v>25.21</v>
      </c>
      <c r="F87" s="237">
        <f t="shared" si="20"/>
        <v>-61.199999999999477</v>
      </c>
      <c r="G87" s="237">
        <f t="shared" si="21"/>
        <v>5103.2</v>
      </c>
      <c r="H87" s="238">
        <f t="shared" si="22"/>
        <v>-1.1992475309609556E-2</v>
      </c>
      <c r="I87" s="237"/>
    </row>
    <row r="88" spans="2:11" x14ac:dyDescent="0.25">
      <c r="B88" s="235">
        <v>42650</v>
      </c>
      <c r="C88" s="236">
        <v>200</v>
      </c>
      <c r="D88" s="237">
        <v>25.515999999999998</v>
      </c>
      <c r="E88" s="237">
        <v>25.33</v>
      </c>
      <c r="F88" s="237">
        <f t="shared" si="20"/>
        <v>-37.199999999999989</v>
      </c>
      <c r="G88" s="237">
        <f t="shared" si="21"/>
        <v>5103.2</v>
      </c>
      <c r="H88" s="238">
        <f t="shared" si="22"/>
        <v>-7.2895438156450835E-3</v>
      </c>
      <c r="I88" s="237"/>
    </row>
    <row r="89" spans="2:11" x14ac:dyDescent="0.25">
      <c r="B89" s="235">
        <v>42661</v>
      </c>
      <c r="C89" s="236">
        <v>200</v>
      </c>
      <c r="D89" s="237">
        <v>25.515999999999998</v>
      </c>
      <c r="E89" s="237">
        <v>26.25</v>
      </c>
      <c r="F89" s="237">
        <f t="shared" si="20"/>
        <v>146.80000000000035</v>
      </c>
      <c r="G89" s="237">
        <f t="shared" si="21"/>
        <v>5103.2</v>
      </c>
      <c r="H89" s="238">
        <f t="shared" si="22"/>
        <v>2.876626430475003E-2</v>
      </c>
      <c r="I89" s="237"/>
    </row>
    <row r="90" spans="2:11" x14ac:dyDescent="0.25">
      <c r="B90" s="235">
        <v>42674</v>
      </c>
      <c r="C90" s="236">
        <v>200</v>
      </c>
      <c r="D90" s="237">
        <v>25.515999999999998</v>
      </c>
      <c r="E90" s="237">
        <v>26.42</v>
      </c>
      <c r="F90" s="237">
        <f t="shared" si="20"/>
        <v>180.80000000000069</v>
      </c>
      <c r="G90" s="237">
        <f t="shared" si="21"/>
        <v>5103.2</v>
      </c>
      <c r="H90" s="238">
        <f t="shared" si="22"/>
        <v>3.5428750587866577E-2</v>
      </c>
      <c r="I90" s="237"/>
    </row>
    <row r="91" spans="2:11" x14ac:dyDescent="0.25">
      <c r="B91" s="235">
        <v>42677</v>
      </c>
      <c r="C91" s="236">
        <v>100</v>
      </c>
      <c r="D91" s="237">
        <v>24.547599999999999</v>
      </c>
      <c r="E91" s="237">
        <v>26.69</v>
      </c>
      <c r="F91" s="237">
        <f t="shared" si="20"/>
        <v>214.24000000000021</v>
      </c>
      <c r="G91" s="237">
        <f t="shared" si="21"/>
        <v>2454.7599999999998</v>
      </c>
      <c r="H91" s="238">
        <f t="shared" si="22"/>
        <v>8.7275334452247971E-2</v>
      </c>
      <c r="I91" s="310"/>
    </row>
    <row r="92" spans="2:11" x14ac:dyDescent="0.25">
      <c r="B92" s="235">
        <v>42678</v>
      </c>
      <c r="C92" s="236">
        <v>80</v>
      </c>
      <c r="D92" s="237">
        <v>23.857099999999999</v>
      </c>
      <c r="E92" s="237">
        <v>27.24</v>
      </c>
      <c r="F92" s="237">
        <f t="shared" si="20"/>
        <v>270.63199999999995</v>
      </c>
      <c r="G92" s="237">
        <f t="shared" si="21"/>
        <v>1908.568</v>
      </c>
      <c r="H92" s="238">
        <f t="shared" si="22"/>
        <v>0.1417984583205838</v>
      </c>
      <c r="I92" s="237"/>
    </row>
    <row r="93" spans="2:11" x14ac:dyDescent="0.25">
      <c r="B93" s="235">
        <v>42681</v>
      </c>
      <c r="C93" s="236">
        <v>0</v>
      </c>
      <c r="D93" s="237"/>
      <c r="E93" s="237"/>
      <c r="F93" s="237">
        <v>344.98</v>
      </c>
      <c r="G93" s="237"/>
      <c r="H93" s="238"/>
      <c r="I93" s="237"/>
    </row>
    <row r="94" spans="2:11" x14ac:dyDescent="0.25">
      <c r="B94" s="235"/>
      <c r="C94" s="236"/>
      <c r="D94" s="237"/>
      <c r="E94" s="237"/>
      <c r="F94" s="237"/>
      <c r="G94" s="237"/>
      <c r="H94" s="238"/>
      <c r="I94" s="237"/>
    </row>
    <row r="95" spans="2:11" x14ac:dyDescent="0.25">
      <c r="B95" s="150" t="s">
        <v>85</v>
      </c>
      <c r="C95" s="150" t="s">
        <v>106</v>
      </c>
      <c r="D95" s="151" t="s">
        <v>105</v>
      </c>
      <c r="E95" s="153" t="s">
        <v>107</v>
      </c>
      <c r="F95" s="153" t="s">
        <v>43</v>
      </c>
      <c r="G95" s="165" t="s">
        <v>110</v>
      </c>
      <c r="H95" s="165" t="s">
        <v>61</v>
      </c>
      <c r="I95" s="165" t="s">
        <v>111</v>
      </c>
      <c r="J95" s="165" t="s">
        <v>109</v>
      </c>
      <c r="K95" s="165" t="s">
        <v>611</v>
      </c>
    </row>
    <row r="96" spans="2:11" x14ac:dyDescent="0.25">
      <c r="B96" s="152">
        <v>42701</v>
      </c>
      <c r="C96" s="10">
        <v>200</v>
      </c>
      <c r="D96" s="159">
        <v>21.91</v>
      </c>
      <c r="E96" s="33">
        <v>23.82</v>
      </c>
      <c r="F96" s="33">
        <f t="shared" ref="F96:F120" si="23">C96*(E96-D96)</f>
        <v>382</v>
      </c>
      <c r="G96" s="33">
        <f t="shared" ref="G96:G120" si="24">D96*C96</f>
        <v>4382</v>
      </c>
      <c r="H96" s="167">
        <f t="shared" ref="H96:H120" si="25">(E96-D96)/D96</f>
        <v>8.7174806024646292E-2</v>
      </c>
      <c r="I96" s="33"/>
      <c r="J96" s="33"/>
      <c r="K96" s="33"/>
    </row>
    <row r="97" spans="1:11" x14ac:dyDescent="0.25">
      <c r="B97" s="152">
        <v>42706</v>
      </c>
      <c r="C97" s="10">
        <v>300</v>
      </c>
      <c r="D97" s="159">
        <v>21.65</v>
      </c>
      <c r="E97" s="33">
        <v>21.1</v>
      </c>
      <c r="F97" s="33">
        <f t="shared" si="23"/>
        <v>-164.99999999999915</v>
      </c>
      <c r="G97" s="33">
        <f t="shared" si="24"/>
        <v>6495</v>
      </c>
      <c r="H97" s="167">
        <f t="shared" si="25"/>
        <v>-2.5404157043879778E-2</v>
      </c>
      <c r="I97" s="33"/>
      <c r="J97" s="33"/>
      <c r="K97" s="33"/>
    </row>
    <row r="98" spans="1:11" x14ac:dyDescent="0.25">
      <c r="B98" s="152">
        <v>42724</v>
      </c>
      <c r="C98" s="10">
        <v>200</v>
      </c>
      <c r="D98" s="159">
        <v>21.4878</v>
      </c>
      <c r="E98" s="33">
        <v>21.98</v>
      </c>
      <c r="F98" s="33">
        <f t="shared" si="23"/>
        <v>98.440000000000083</v>
      </c>
      <c r="G98" s="33">
        <f t="shared" si="24"/>
        <v>4297.5600000000004</v>
      </c>
      <c r="H98" s="167">
        <f t="shared" si="25"/>
        <v>2.2906021091037725E-2</v>
      </c>
      <c r="I98" s="33"/>
      <c r="J98" s="33"/>
      <c r="K98" s="33"/>
    </row>
    <row r="99" spans="1:11" x14ac:dyDescent="0.25">
      <c r="B99" s="152">
        <v>42732</v>
      </c>
      <c r="C99" s="10">
        <v>300</v>
      </c>
      <c r="D99" s="159">
        <v>21.345199999999998</v>
      </c>
      <c r="E99" s="33">
        <v>21.56</v>
      </c>
      <c r="F99" s="33">
        <f t="shared" si="23"/>
        <v>64.440000000000097</v>
      </c>
      <c r="G99" s="33">
        <f t="shared" si="24"/>
        <v>6403.5599999999995</v>
      </c>
      <c r="H99" s="167">
        <f t="shared" si="25"/>
        <v>1.0063152371493373E-2</v>
      </c>
      <c r="I99" s="33"/>
      <c r="J99" s="33"/>
      <c r="K99" s="33"/>
    </row>
    <row r="100" spans="1:11" x14ac:dyDescent="0.25">
      <c r="B100" s="152">
        <v>42739</v>
      </c>
      <c r="C100" s="10">
        <v>300</v>
      </c>
      <c r="D100" s="159">
        <v>21.345199999999998</v>
      </c>
      <c r="E100" s="33">
        <v>20.9</v>
      </c>
      <c r="F100" s="33">
        <f t="shared" si="23"/>
        <v>-133.55999999999995</v>
      </c>
      <c r="G100" s="33">
        <f t="shared" si="24"/>
        <v>6403.5599999999995</v>
      </c>
      <c r="H100" s="167">
        <f t="shared" si="25"/>
        <v>-2.0857148211307453E-2</v>
      </c>
      <c r="I100" s="33"/>
      <c r="J100" s="33"/>
      <c r="K100" s="33"/>
    </row>
    <row r="101" spans="1:11" x14ac:dyDescent="0.25">
      <c r="B101" s="152">
        <v>42745</v>
      </c>
      <c r="C101" s="7">
        <v>300</v>
      </c>
      <c r="D101" s="71">
        <v>21.345199999999998</v>
      </c>
      <c r="E101" s="33">
        <v>20.58</v>
      </c>
      <c r="F101" s="33">
        <f t="shared" si="23"/>
        <v>-229.56000000000003</v>
      </c>
      <c r="G101" s="33">
        <f t="shared" si="24"/>
        <v>6403.5599999999995</v>
      </c>
      <c r="H101" s="167">
        <f t="shared" si="25"/>
        <v>-3.5848809099938164E-2</v>
      </c>
      <c r="I101" s="33"/>
      <c r="J101" s="33"/>
      <c r="K101" s="33"/>
    </row>
    <row r="102" spans="1:11" x14ac:dyDescent="0.25">
      <c r="B102" s="152">
        <v>42746</v>
      </c>
      <c r="C102" s="10">
        <v>400</v>
      </c>
      <c r="D102" s="159">
        <v>21.053879999999999</v>
      </c>
      <c r="E102" s="33">
        <v>20.309999999999999</v>
      </c>
      <c r="F102" s="33">
        <f t="shared" si="23"/>
        <v>-297.55200000000031</v>
      </c>
      <c r="G102" s="33">
        <f t="shared" si="24"/>
        <v>8421.5519999999997</v>
      </c>
      <c r="H102" s="167">
        <f t="shared" si="25"/>
        <v>-3.5332204800255382E-2</v>
      </c>
      <c r="I102" s="33"/>
      <c r="J102" s="33"/>
      <c r="K102" s="33"/>
    </row>
    <row r="103" spans="1:11" x14ac:dyDescent="0.25">
      <c r="A103" t="s">
        <v>266</v>
      </c>
      <c r="B103" s="152">
        <v>42754</v>
      </c>
      <c r="C103" s="409">
        <v>600</v>
      </c>
      <c r="D103" s="433">
        <v>20.76258</v>
      </c>
      <c r="E103" s="33">
        <v>20.260000000000002</v>
      </c>
      <c r="F103" s="33">
        <f t="shared" si="23"/>
        <v>-301.54799999999898</v>
      </c>
      <c r="G103" s="33">
        <f t="shared" si="24"/>
        <v>12457.548000000001</v>
      </c>
      <c r="H103" s="167">
        <f t="shared" si="25"/>
        <v>-2.4206047610653314E-2</v>
      </c>
      <c r="I103" s="33" t="s">
        <v>261</v>
      </c>
      <c r="J103" s="33"/>
      <c r="K103" s="33"/>
    </row>
    <row r="104" spans="1:11" x14ac:dyDescent="0.25">
      <c r="A104" t="s">
        <v>266</v>
      </c>
      <c r="B104" s="152">
        <v>42760</v>
      </c>
      <c r="C104" s="10">
        <v>600</v>
      </c>
      <c r="D104" s="159">
        <v>20.76258</v>
      </c>
      <c r="E104" s="33">
        <v>20.89</v>
      </c>
      <c r="F104" s="33">
        <f t="shared" si="23"/>
        <v>76.452000000000453</v>
      </c>
      <c r="G104" s="33">
        <f t="shared" si="24"/>
        <v>12457.548000000001</v>
      </c>
      <c r="H104" s="167">
        <f t="shared" si="25"/>
        <v>6.1370022415326402E-3</v>
      </c>
      <c r="I104" s="33"/>
      <c r="J104" s="33"/>
      <c r="K104" s="33"/>
    </row>
    <row r="105" spans="1:11" x14ac:dyDescent="0.25">
      <c r="A105" t="s">
        <v>293</v>
      </c>
      <c r="B105" s="152">
        <v>42764</v>
      </c>
      <c r="C105" s="10">
        <v>600</v>
      </c>
      <c r="D105" s="159">
        <v>20.76258</v>
      </c>
      <c r="E105" s="33">
        <v>20.58</v>
      </c>
      <c r="F105" s="33">
        <f t="shared" si="23"/>
        <v>-109.54800000000091</v>
      </c>
      <c r="G105" s="33">
        <f t="shared" si="24"/>
        <v>12457.548000000001</v>
      </c>
      <c r="H105" s="167">
        <f t="shared" si="25"/>
        <v>-8.7937048285907406E-3</v>
      </c>
      <c r="I105" s="33"/>
      <c r="J105" s="33"/>
      <c r="K105" s="33"/>
    </row>
    <row r="106" spans="1:11" x14ac:dyDescent="0.25">
      <c r="A106" t="s">
        <v>302</v>
      </c>
      <c r="B106" s="152">
        <v>42766</v>
      </c>
      <c r="C106" s="10">
        <v>400</v>
      </c>
      <c r="D106" s="159">
        <v>20.444130000000001</v>
      </c>
      <c r="E106" s="33">
        <v>21.3</v>
      </c>
      <c r="F106" s="33">
        <f t="shared" si="23"/>
        <v>342.34799999999979</v>
      </c>
      <c r="G106" s="33">
        <f t="shared" si="24"/>
        <v>8177.652</v>
      </c>
      <c r="H106" s="167">
        <f t="shared" si="25"/>
        <v>4.1863850405960017E-2</v>
      </c>
      <c r="I106" s="33"/>
      <c r="J106" s="33"/>
      <c r="K106" s="33"/>
    </row>
    <row r="107" spans="1:11" x14ac:dyDescent="0.25">
      <c r="A107" t="s">
        <v>307</v>
      </c>
      <c r="B107" s="152">
        <v>42768</v>
      </c>
      <c r="C107" s="10">
        <v>500</v>
      </c>
      <c r="D107" s="159">
        <v>20.491299999999999</v>
      </c>
      <c r="E107" s="33">
        <v>20.52</v>
      </c>
      <c r="F107" s="33">
        <f t="shared" si="23"/>
        <v>14.350000000000307</v>
      </c>
      <c r="G107" s="33">
        <f t="shared" si="24"/>
        <v>10245.65</v>
      </c>
      <c r="H107" s="167">
        <f t="shared" si="25"/>
        <v>1.4005943985984596E-3</v>
      </c>
      <c r="I107" s="33"/>
      <c r="J107" s="33"/>
      <c r="K107" s="33"/>
    </row>
    <row r="108" spans="1:11" x14ac:dyDescent="0.25">
      <c r="A108" t="s">
        <v>324</v>
      </c>
      <c r="B108" s="152">
        <v>42773</v>
      </c>
      <c r="C108" s="409">
        <v>600</v>
      </c>
      <c r="D108" s="433">
        <v>20.322749999999999</v>
      </c>
      <c r="E108" s="33">
        <v>19.61</v>
      </c>
      <c r="F108" s="33">
        <f t="shared" si="23"/>
        <v>-427.64999999999986</v>
      </c>
      <c r="G108" s="33">
        <f t="shared" si="24"/>
        <v>12193.65</v>
      </c>
      <c r="H108" s="167">
        <f t="shared" si="25"/>
        <v>-3.5071533134049267E-2</v>
      </c>
      <c r="I108" s="33"/>
      <c r="J108" s="33"/>
      <c r="K108" s="33"/>
    </row>
    <row r="109" spans="1:11" x14ac:dyDescent="0.25">
      <c r="A109" t="s">
        <v>266</v>
      </c>
      <c r="B109" s="152">
        <v>42778</v>
      </c>
      <c r="C109" s="10">
        <v>600</v>
      </c>
      <c r="D109" s="159">
        <v>20.322749999999999</v>
      </c>
      <c r="E109" s="33">
        <v>20.07</v>
      </c>
      <c r="F109" s="33">
        <f t="shared" si="23"/>
        <v>-151.64999999999935</v>
      </c>
      <c r="G109" s="33">
        <f t="shared" si="24"/>
        <v>12193.65</v>
      </c>
      <c r="H109" s="167">
        <f t="shared" si="25"/>
        <v>-1.2436801121895361E-2</v>
      </c>
      <c r="I109" s="33"/>
      <c r="J109" s="33"/>
      <c r="K109" s="33"/>
    </row>
    <row r="110" spans="1:11" x14ac:dyDescent="0.25">
      <c r="A110" t="s">
        <v>266</v>
      </c>
      <c r="B110" s="152">
        <v>42779</v>
      </c>
      <c r="C110" s="10">
        <v>600</v>
      </c>
      <c r="D110" s="159">
        <v>20.322749999999999</v>
      </c>
      <c r="E110" s="33">
        <v>19.23</v>
      </c>
      <c r="F110" s="33">
        <f t="shared" si="23"/>
        <v>-655.6499999999993</v>
      </c>
      <c r="G110" s="33">
        <f t="shared" si="24"/>
        <v>12193.65</v>
      </c>
      <c r="H110" s="167">
        <f t="shared" si="25"/>
        <v>-5.3769790013654589E-2</v>
      </c>
      <c r="I110" s="33"/>
      <c r="J110" s="33"/>
      <c r="K110" s="33"/>
    </row>
    <row r="111" spans="1:11" x14ac:dyDescent="0.25">
      <c r="A111" t="s">
        <v>348</v>
      </c>
      <c r="B111" s="152">
        <v>42785</v>
      </c>
      <c r="C111" s="10">
        <v>600</v>
      </c>
      <c r="D111" s="159">
        <v>20.322749999999999</v>
      </c>
      <c r="E111" s="33">
        <v>19.22</v>
      </c>
      <c r="F111" s="33">
        <f t="shared" si="23"/>
        <v>-661.6500000000002</v>
      </c>
      <c r="G111" s="33">
        <f t="shared" si="24"/>
        <v>12193.65</v>
      </c>
      <c r="H111" s="167">
        <f t="shared" si="25"/>
        <v>-5.4261849405223231E-2</v>
      </c>
      <c r="I111" s="33"/>
      <c r="J111" s="33"/>
      <c r="K111" s="33"/>
    </row>
    <row r="112" spans="1:11" x14ac:dyDescent="0.25">
      <c r="A112">
        <v>600</v>
      </c>
      <c r="B112" s="152">
        <v>42805</v>
      </c>
      <c r="C112" s="10">
        <v>600</v>
      </c>
      <c r="D112" s="159">
        <v>20.322749999999999</v>
      </c>
      <c r="E112" s="33">
        <v>19.52</v>
      </c>
      <c r="F112" s="33">
        <f t="shared" si="23"/>
        <v>-481.64999999999975</v>
      </c>
      <c r="G112" s="33">
        <f t="shared" si="24"/>
        <v>12193.65</v>
      </c>
      <c r="H112" s="167">
        <f t="shared" si="25"/>
        <v>-3.9500067658166327E-2</v>
      </c>
      <c r="I112" s="33"/>
      <c r="J112" s="33">
        <v>-137</v>
      </c>
      <c r="K112" s="33">
        <f>(G112-J112)/C112</f>
        <v>20.551083333333334</v>
      </c>
    </row>
    <row r="113" spans="1:11" x14ac:dyDescent="0.25">
      <c r="A113">
        <v>600</v>
      </c>
      <c r="B113" s="152">
        <v>42808</v>
      </c>
      <c r="C113" s="10">
        <v>600</v>
      </c>
      <c r="D113" s="159">
        <v>20.322749999999999</v>
      </c>
      <c r="E113" s="33">
        <v>19.2</v>
      </c>
      <c r="F113" s="33">
        <f t="shared" si="23"/>
        <v>-673.65</v>
      </c>
      <c r="G113" s="33">
        <f t="shared" si="24"/>
        <v>12193.65</v>
      </c>
      <c r="H113" s="167">
        <f t="shared" si="25"/>
        <v>-5.5245968188360334E-2</v>
      </c>
      <c r="I113" s="33"/>
      <c r="J113" s="33">
        <v>-329</v>
      </c>
      <c r="K113" s="33">
        <f t="shared" ref="K113:K120" si="26">(G113-J113)/C113</f>
        <v>20.871083333333331</v>
      </c>
    </row>
    <row r="114" spans="1:11" x14ac:dyDescent="0.25">
      <c r="A114">
        <v>600</v>
      </c>
      <c r="B114" s="152">
        <v>42816</v>
      </c>
      <c r="C114" s="10">
        <v>800</v>
      </c>
      <c r="D114" s="159">
        <v>19.9421</v>
      </c>
      <c r="E114" s="33">
        <v>18.77</v>
      </c>
      <c r="F114" s="33">
        <f t="shared" si="23"/>
        <v>-937.68000000000029</v>
      </c>
      <c r="G114" s="33">
        <f t="shared" si="24"/>
        <v>15953.68</v>
      </c>
      <c r="H114" s="167">
        <f t="shared" si="25"/>
        <v>-5.8775154071035667E-2</v>
      </c>
      <c r="I114" s="33"/>
      <c r="J114" s="33">
        <v>-593</v>
      </c>
      <c r="K114" s="33">
        <f t="shared" si="26"/>
        <v>20.683350000000001</v>
      </c>
    </row>
    <row r="115" spans="1:11" x14ac:dyDescent="0.25">
      <c r="B115" s="152">
        <v>42828</v>
      </c>
      <c r="C115" s="10">
        <v>400</v>
      </c>
      <c r="D115" s="159">
        <v>19.542000000000002</v>
      </c>
      <c r="E115" s="33">
        <v>20.45</v>
      </c>
      <c r="F115" s="33">
        <f t="shared" si="23"/>
        <v>363.19999999999908</v>
      </c>
      <c r="G115" s="33">
        <f t="shared" si="24"/>
        <v>7816.8000000000011</v>
      </c>
      <c r="H115" s="167">
        <f t="shared" si="25"/>
        <v>4.6464026199979407E-2</v>
      </c>
      <c r="I115" s="33"/>
      <c r="J115" s="33">
        <v>708</v>
      </c>
      <c r="K115" s="33">
        <f t="shared" si="26"/>
        <v>17.772000000000002</v>
      </c>
    </row>
    <row r="116" spans="1:11" x14ac:dyDescent="0.25">
      <c r="A116">
        <v>200</v>
      </c>
      <c r="B116" s="152">
        <v>42829</v>
      </c>
      <c r="C116" s="10">
        <v>500</v>
      </c>
      <c r="D116" s="159">
        <v>19.57</v>
      </c>
      <c r="E116" s="33">
        <v>19.690000000000001</v>
      </c>
      <c r="F116" s="33">
        <f t="shared" si="23"/>
        <v>60.000000000000497</v>
      </c>
      <c r="G116" s="33">
        <f t="shared" si="24"/>
        <v>9785</v>
      </c>
      <c r="H116" s="167">
        <f t="shared" si="25"/>
        <v>6.1318344404701578E-3</v>
      </c>
      <c r="I116" s="33"/>
      <c r="J116" s="33">
        <v>405</v>
      </c>
      <c r="K116" s="33">
        <f t="shared" si="26"/>
        <v>18.760000000000002</v>
      </c>
    </row>
    <row r="117" spans="1:11" x14ac:dyDescent="0.25">
      <c r="A117">
        <v>100</v>
      </c>
      <c r="B117" s="152">
        <v>42830</v>
      </c>
      <c r="C117" s="10">
        <v>400</v>
      </c>
      <c r="D117" s="159">
        <v>19.452000000000002</v>
      </c>
      <c r="E117" s="33">
        <v>20.100000000000001</v>
      </c>
      <c r="F117" s="33">
        <f t="shared" si="23"/>
        <v>259.19999999999987</v>
      </c>
      <c r="G117" s="33">
        <f t="shared" si="24"/>
        <v>7780.8000000000011</v>
      </c>
      <c r="H117" s="167">
        <f t="shared" si="25"/>
        <v>3.3312769895126444E-2</v>
      </c>
      <c r="I117" s="33"/>
      <c r="J117" s="33">
        <v>604</v>
      </c>
      <c r="K117" s="33">
        <f t="shared" si="26"/>
        <v>17.942000000000004</v>
      </c>
    </row>
    <row r="118" spans="1:11" x14ac:dyDescent="0.25">
      <c r="A118">
        <v>0</v>
      </c>
      <c r="B118" s="152">
        <v>42836</v>
      </c>
      <c r="C118" s="7">
        <v>300</v>
      </c>
      <c r="D118" s="71">
        <v>19.13</v>
      </c>
      <c r="E118" s="33">
        <v>21.91</v>
      </c>
      <c r="F118" s="33">
        <f t="shared" si="23"/>
        <v>834.00000000000034</v>
      </c>
      <c r="G118" s="33">
        <f t="shared" si="24"/>
        <v>5739</v>
      </c>
      <c r="H118" s="167">
        <f t="shared" si="25"/>
        <v>0.14532148457919505</v>
      </c>
      <c r="I118" s="33"/>
      <c r="J118" s="33">
        <v>1179</v>
      </c>
      <c r="K118" s="33">
        <f t="shared" si="26"/>
        <v>15.2</v>
      </c>
    </row>
    <row r="119" spans="1:11" x14ac:dyDescent="0.25">
      <c r="A119">
        <v>0</v>
      </c>
      <c r="B119" s="152">
        <v>42843</v>
      </c>
      <c r="C119" s="10">
        <v>300</v>
      </c>
      <c r="D119" s="159">
        <v>19.13</v>
      </c>
      <c r="E119" s="33">
        <v>21.19</v>
      </c>
      <c r="F119" s="33">
        <f t="shared" si="23"/>
        <v>618.00000000000068</v>
      </c>
      <c r="G119" s="33">
        <f t="shared" si="24"/>
        <v>5739</v>
      </c>
      <c r="H119" s="167">
        <f t="shared" si="25"/>
        <v>0.10768426555148992</v>
      </c>
      <c r="I119" s="33"/>
      <c r="J119" s="33">
        <v>963</v>
      </c>
      <c r="K119" s="33">
        <f t="shared" si="26"/>
        <v>15.92</v>
      </c>
    </row>
    <row r="120" spans="1:11" x14ac:dyDescent="0.25">
      <c r="A120">
        <v>100</v>
      </c>
      <c r="B120" s="152">
        <v>42852</v>
      </c>
      <c r="C120" s="10">
        <v>200</v>
      </c>
      <c r="D120" s="159">
        <v>17.7623</v>
      </c>
      <c r="E120" s="33">
        <v>21.89</v>
      </c>
      <c r="F120" s="33">
        <f t="shared" si="23"/>
        <v>825.54000000000019</v>
      </c>
      <c r="G120" s="33">
        <f t="shared" si="24"/>
        <v>3552.46</v>
      </c>
      <c r="H120" s="167">
        <f t="shared" si="25"/>
        <v>0.23238544557855689</v>
      </c>
      <c r="I120" s="33"/>
      <c r="J120" s="33">
        <v>1171</v>
      </c>
      <c r="K120" s="33">
        <f t="shared" si="26"/>
        <v>11.907299999999999</v>
      </c>
    </row>
    <row r="121" spans="1:11" x14ac:dyDescent="0.25">
      <c r="B121" s="152">
        <v>42864</v>
      </c>
      <c r="C121" s="10">
        <v>0</v>
      </c>
      <c r="D121" s="159"/>
      <c r="E121" s="33"/>
      <c r="F121" s="33"/>
      <c r="G121" s="33"/>
      <c r="H121" s="167"/>
      <c r="I121" s="33"/>
      <c r="J121" s="33">
        <v>1283.42</v>
      </c>
      <c r="K121" s="33"/>
    </row>
    <row r="122" spans="1:11" x14ac:dyDescent="0.25">
      <c r="B122" s="152"/>
      <c r="C122" s="10"/>
      <c r="D122" s="33"/>
      <c r="E122" s="33"/>
      <c r="F122" s="33"/>
      <c r="G122" s="33"/>
      <c r="H122" s="167"/>
      <c r="I122" s="33"/>
      <c r="J122" s="33"/>
      <c r="K122" s="33"/>
    </row>
    <row r="123" spans="1:11" x14ac:dyDescent="0.25">
      <c r="B123" s="152"/>
      <c r="C123" s="10"/>
      <c r="D123" s="33"/>
      <c r="E123" s="33"/>
      <c r="F123" s="33"/>
      <c r="G123" s="33"/>
      <c r="H123" s="167"/>
      <c r="I123" s="33"/>
      <c r="J123" s="33"/>
      <c r="K123" s="33"/>
    </row>
    <row r="124" spans="1:11" x14ac:dyDescent="0.25">
      <c r="B124" s="152"/>
      <c r="C124" s="10"/>
      <c r="D124" s="33"/>
      <c r="E124" s="33"/>
      <c r="F124" s="33"/>
      <c r="G124" s="33"/>
      <c r="H124" s="167"/>
      <c r="I124" s="33"/>
      <c r="J124" s="33"/>
      <c r="K124" s="33"/>
    </row>
    <row r="125" spans="1:11" x14ac:dyDescent="0.25">
      <c r="B125" s="152"/>
      <c r="C125" s="10"/>
      <c r="D125" s="33"/>
      <c r="E125" s="33"/>
      <c r="F125" s="33"/>
      <c r="G125" s="33"/>
      <c r="H125" s="167"/>
      <c r="I125" s="33"/>
      <c r="J125" s="33"/>
      <c r="K125" s="33"/>
    </row>
    <row r="126" spans="1:11" x14ac:dyDescent="0.25">
      <c r="B126" s="152"/>
      <c r="C126" s="10"/>
      <c r="D126" s="33"/>
      <c r="E126" s="33"/>
      <c r="F126" s="33"/>
      <c r="G126" s="33"/>
      <c r="H126" s="167"/>
      <c r="I126" s="33"/>
      <c r="J126" s="33"/>
      <c r="K126" s="33"/>
    </row>
    <row r="127" spans="1:11" x14ac:dyDescent="0.25">
      <c r="B127" s="152"/>
      <c r="C127" s="10"/>
      <c r="D127" s="33"/>
      <c r="E127" s="33"/>
      <c r="F127" s="33"/>
      <c r="G127" s="33"/>
      <c r="H127" s="167"/>
      <c r="I127" s="33"/>
      <c r="J127" s="33"/>
      <c r="K127" s="33"/>
    </row>
    <row r="128" spans="1:11" x14ac:dyDescent="0.25">
      <c r="B128" s="152"/>
      <c r="C128" s="10"/>
      <c r="D128" s="33"/>
      <c r="E128" s="33"/>
      <c r="F128" s="33"/>
      <c r="G128" s="33"/>
      <c r="H128" s="167"/>
      <c r="I128" s="33"/>
      <c r="J128" s="33"/>
      <c r="K128" s="33"/>
    </row>
  </sheetData>
  <mergeCells count="1">
    <mergeCell ref="O40:P40"/>
  </mergeCells>
  <conditionalFormatting sqref="O41:O6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255" priority="71">
      <formula>F32&gt;0</formula>
    </cfRule>
    <cfRule type="expression" dxfId="1254" priority="72">
      <formula>F32&lt;0</formula>
    </cfRule>
  </conditionalFormatting>
  <conditionalFormatting sqref="Q7">
    <cfRule type="expression" dxfId="1253" priority="69">
      <formula>Q7&gt;0</formula>
    </cfRule>
    <cfRule type="expression" dxfId="1252" priority="70">
      <formula>Q7&lt;0</formula>
    </cfRule>
  </conditionalFormatting>
  <conditionalFormatting sqref="Q8">
    <cfRule type="expression" dxfId="1251" priority="67">
      <formula>Q8&gt;0</formula>
    </cfRule>
    <cfRule type="expression" dxfId="1250" priority="68">
      <formula>Q8&lt;0</formula>
    </cfRule>
  </conditionalFormatting>
  <conditionalFormatting sqref="W1:W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249" priority="59">
      <formula>M58&gt;0</formula>
    </cfRule>
    <cfRule type="expression" dxfId="1248" priority="60">
      <formula>M58&lt;0</formula>
    </cfRule>
  </conditionalFormatting>
  <conditionalFormatting sqref="Q10">
    <cfRule type="expression" dxfId="1247" priority="57">
      <formula>Q10&gt;0</formula>
    </cfRule>
    <cfRule type="expression" dxfId="1246" priority="58">
      <formula>Q10&lt;0</formula>
    </cfRule>
  </conditionalFormatting>
  <conditionalFormatting sqref="F29:F31">
    <cfRule type="expression" dxfId="1245" priority="55">
      <formula>F29&gt;0</formula>
    </cfRule>
    <cfRule type="expression" dxfId="1244" priority="56">
      <formula>F29&lt;0</formula>
    </cfRule>
  </conditionalFormatting>
  <conditionalFormatting sqref="H29:H31">
    <cfRule type="expression" dxfId="1243" priority="53">
      <formula>H29&gt;0</formula>
    </cfRule>
    <cfRule type="expression" dxfId="1242" priority="54">
      <formula>H29&lt;0</formula>
    </cfRule>
  </conditionalFormatting>
  <conditionalFormatting sqref="F83:F94">
    <cfRule type="expression" dxfId="1241" priority="51">
      <formula>F83&gt;0</formula>
    </cfRule>
    <cfRule type="expression" dxfId="1240" priority="52">
      <formula>F83&lt;0</formula>
    </cfRule>
  </conditionalFormatting>
  <conditionalFormatting sqref="H83:H94">
    <cfRule type="expression" dxfId="1239" priority="49">
      <formula>H83&gt;0</formula>
    </cfRule>
    <cfRule type="expression" dxfId="1238" priority="50">
      <formula>H83&lt;0</formula>
    </cfRule>
  </conditionalFormatting>
  <conditionalFormatting sqref="J41">
    <cfRule type="expression" dxfId="1237" priority="47">
      <formula>J41&gt;0</formula>
    </cfRule>
    <cfRule type="expression" dxfId="1236" priority="48">
      <formula>J41&lt;0</formula>
    </cfRule>
  </conditionalFormatting>
  <conditionalFormatting sqref="J39:J47 J49">
    <cfRule type="expression" dxfId="1235" priority="45">
      <formula>J39&gt;0</formula>
    </cfRule>
    <cfRule type="expression" dxfId="1234" priority="46">
      <formula>J39&lt;0</formula>
    </cfRule>
  </conditionalFormatting>
  <conditionalFormatting sqref="F48 H48">
    <cfRule type="expression" dxfId="1233" priority="43">
      <formula>F48&gt;0</formula>
    </cfRule>
    <cfRule type="expression" dxfId="1232" priority="44">
      <formula>F48&lt;0</formula>
    </cfRule>
  </conditionalFormatting>
  <conditionalFormatting sqref="J48">
    <cfRule type="expression" dxfId="1231" priority="41">
      <formula>J48&gt;0</formula>
    </cfRule>
    <cfRule type="expression" dxfId="1230" priority="42">
      <formula>J48&lt;0</formula>
    </cfRule>
  </conditionalFormatting>
  <conditionalFormatting sqref="K41:K52">
    <cfRule type="expression" dxfId="1229" priority="39">
      <formula>K41&gt;0</formula>
    </cfRule>
    <cfRule type="expression" dxfId="1228" priority="40">
      <formula>K41&lt;0</formula>
    </cfRule>
  </conditionalFormatting>
  <conditionalFormatting sqref="K39:K52">
    <cfRule type="expression" dxfId="1227" priority="37">
      <formula>K39&gt;0</formula>
    </cfRule>
    <cfRule type="expression" dxfId="1226" priority="38">
      <formula>K39&lt;0</formula>
    </cfRule>
  </conditionalFormatting>
  <conditionalFormatting sqref="F102:F118 H102:H118 H120:H128 F120:F128">
    <cfRule type="expression" dxfId="1225" priority="33">
      <formula>F102&gt;0</formula>
    </cfRule>
    <cfRule type="expression" dxfId="1224" priority="34">
      <formula>F102&lt;0</formula>
    </cfRule>
  </conditionalFormatting>
  <conditionalFormatting sqref="F96:F101">
    <cfRule type="expression" dxfId="1223" priority="31">
      <formula>F96&gt;0</formula>
    </cfRule>
    <cfRule type="expression" dxfId="1222" priority="32">
      <formula>F96&lt;0</formula>
    </cfRule>
  </conditionalFormatting>
  <conditionalFormatting sqref="H96:H101">
    <cfRule type="expression" dxfId="1221" priority="29">
      <formula>H96&gt;0</formula>
    </cfRule>
    <cfRule type="expression" dxfId="1220" priority="30">
      <formula>H96&lt;0</formula>
    </cfRule>
  </conditionalFormatting>
  <conditionalFormatting sqref="J112">
    <cfRule type="expression" dxfId="1219" priority="27">
      <formula>J112&gt;0</formula>
    </cfRule>
    <cfRule type="expression" dxfId="1218" priority="28">
      <formula>J112&lt;0</formula>
    </cfRule>
  </conditionalFormatting>
  <conditionalFormatting sqref="J110:J118 J120">
    <cfRule type="expression" dxfId="1217" priority="25">
      <formula>J110&gt;0</formula>
    </cfRule>
    <cfRule type="expression" dxfId="1216" priority="26">
      <formula>J110&lt;0</formula>
    </cfRule>
  </conditionalFormatting>
  <conditionalFormatting sqref="F119 H119">
    <cfRule type="expression" dxfId="1215" priority="23">
      <formula>F119&gt;0</formula>
    </cfRule>
    <cfRule type="expression" dxfId="1214" priority="24">
      <formula>F119&lt;0</formula>
    </cfRule>
  </conditionalFormatting>
  <conditionalFormatting sqref="J119">
    <cfRule type="expression" dxfId="1213" priority="21">
      <formula>J119&gt;0</formula>
    </cfRule>
    <cfRule type="expression" dxfId="1212" priority="22">
      <formula>J119&lt;0</formula>
    </cfRule>
  </conditionalFormatting>
  <conditionalFormatting sqref="K112:K123">
    <cfRule type="expression" dxfId="1211" priority="19">
      <formula>K112&gt;0</formula>
    </cfRule>
    <cfRule type="expression" dxfId="1210" priority="20">
      <formula>K112&lt;0</formula>
    </cfRule>
  </conditionalFormatting>
  <conditionalFormatting sqref="K110:K123">
    <cfRule type="expression" dxfId="1209" priority="17">
      <formula>K110&gt;0</formula>
    </cfRule>
    <cfRule type="expression" dxfId="1208" priority="18">
      <formula>K110&lt;0</formula>
    </cfRule>
  </conditionalFormatting>
  <conditionalFormatting sqref="J121">
    <cfRule type="expression" dxfId="1207" priority="15">
      <formula>J121&gt;0</formula>
    </cfRule>
    <cfRule type="expression" dxfId="1206" priority="16">
      <formula>J121&lt;0</formula>
    </cfRule>
  </conditionalFormatting>
  <conditionalFormatting sqref="F25:F28">
    <cfRule type="expression" dxfId="1205" priority="13">
      <formula>F25&gt;0</formula>
    </cfRule>
    <cfRule type="expression" dxfId="1204" priority="14">
      <formula>F25&lt;0</formula>
    </cfRule>
  </conditionalFormatting>
  <conditionalFormatting sqref="H25:H28">
    <cfRule type="expression" dxfId="1203" priority="11">
      <formula>H25&gt;0</formula>
    </cfRule>
    <cfRule type="expression" dxfId="1202" priority="12">
      <formula>H25&lt;0</formula>
    </cfRule>
  </conditionalFormatting>
  <conditionalFormatting sqref="J27:J29">
    <cfRule type="expression" dxfId="1201" priority="9">
      <formula>J27&gt;0</formula>
    </cfRule>
    <cfRule type="expression" dxfId="1200" priority="10">
      <formula>J27&lt;0</formula>
    </cfRule>
  </conditionalFormatting>
  <conditionalFormatting sqref="J30:J31">
    <cfRule type="expression" dxfId="1199" priority="7">
      <formula>J30&gt;0</formula>
    </cfRule>
    <cfRule type="expression" dxfId="1198" priority="8">
      <formula>J30&lt;0</formula>
    </cfRule>
  </conditionalFormatting>
  <conditionalFormatting sqref="J33">
    <cfRule type="expression" dxfId="1197" priority="5">
      <formula>J33&gt;0</formula>
    </cfRule>
    <cfRule type="expression" dxfId="1196" priority="6">
      <formula>J33&lt;0</formula>
    </cfRule>
  </conditionalFormatting>
  <conditionalFormatting sqref="J34">
    <cfRule type="expression" dxfId="1195" priority="3">
      <formula>J34&gt;0</formula>
    </cfRule>
    <cfRule type="expression" dxfId="1194" priority="4">
      <formula>J34&lt;0</formula>
    </cfRule>
  </conditionalFormatting>
  <conditionalFormatting sqref="J35">
    <cfRule type="expression" dxfId="1193" priority="1">
      <formula>J35&gt;0</formula>
    </cfRule>
    <cfRule type="expression" dxfId="1192" priority="2">
      <formula>J35&lt;0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6" t="s">
        <v>97</v>
      </c>
      <c r="AE1" s="16" t="s">
        <v>99</v>
      </c>
    </row>
    <row r="2" spans="1:31" x14ac:dyDescent="0.25">
      <c r="A2" s="6" t="s">
        <v>20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  <c r="W2" s="124">
        <v>42830</v>
      </c>
      <c r="X2" s="10">
        <v>53.49</v>
      </c>
      <c r="Y2" s="10">
        <v>54.41</v>
      </c>
      <c r="Z2" s="10">
        <v>53.3</v>
      </c>
      <c r="AA2" s="10">
        <v>53.35</v>
      </c>
      <c r="AB2" s="87">
        <v>4661600</v>
      </c>
      <c r="AC2" s="10">
        <v>53.35</v>
      </c>
      <c r="AD2">
        <f>Y2-Z2</f>
        <v>1.1099999999999994</v>
      </c>
      <c r="AE2" s="128">
        <f>AC2/AC3-1</f>
        <v>5.2760504993405455E-3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T3" s="1"/>
      <c r="W3" s="124">
        <v>42829</v>
      </c>
      <c r="X3" s="10">
        <v>53.81</v>
      </c>
      <c r="Y3" s="10">
        <v>53.9</v>
      </c>
      <c r="Z3" s="10">
        <v>52.88</v>
      </c>
      <c r="AA3" s="10">
        <v>53.07</v>
      </c>
      <c r="AB3" s="87">
        <v>3990600</v>
      </c>
      <c r="AC3" s="10">
        <v>53.07</v>
      </c>
      <c r="AD3">
        <f>Y3-Z3</f>
        <v>1.019999999999996</v>
      </c>
      <c r="AE3" s="128">
        <f>AC3/AC4-1</f>
        <v>-1.722222222222225E-2</v>
      </c>
    </row>
    <row r="4" spans="1:31" x14ac:dyDescent="0.25">
      <c r="B4" s="66"/>
      <c r="C4" s="4"/>
      <c r="D4" s="3"/>
      <c r="E4" s="3"/>
      <c r="F4" s="3"/>
      <c r="G4" s="4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U4" s="1"/>
      <c r="W4" s="124">
        <v>42828</v>
      </c>
      <c r="X4" s="10">
        <v>53.72</v>
      </c>
      <c r="Y4" s="10">
        <v>54.12</v>
      </c>
      <c r="Z4" s="10">
        <v>53.18</v>
      </c>
      <c r="AA4" s="10">
        <v>54</v>
      </c>
      <c r="AB4" s="87">
        <v>3442200</v>
      </c>
      <c r="AC4" s="10">
        <v>54</v>
      </c>
      <c r="AD4">
        <f>Y4-Z4</f>
        <v>0.93999999999999773</v>
      </c>
      <c r="AE4" s="128">
        <f>AC4/AC5-1</f>
        <v>4.4642857142858094E-3</v>
      </c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87">
        <v>3114800</v>
      </c>
      <c r="AC5" s="10">
        <v>53.76</v>
      </c>
      <c r="AD5">
        <f t="shared" ref="AD5:AD67" si="0">Y5-Z5</f>
        <v>0.55000000000000426</v>
      </c>
      <c r="AE5" s="128">
        <f t="shared" ref="AE5:AE66" si="1">AC5/AC6-1</f>
        <v>-1.3003901170350884E-3</v>
      </c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87">
        <v>2631300</v>
      </c>
      <c r="AC6" s="10">
        <v>53.83</v>
      </c>
      <c r="AD6">
        <f t="shared" si="0"/>
        <v>0.84000000000000341</v>
      </c>
      <c r="AE6" s="128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117.73999999999978</v>
      </c>
      <c r="R7">
        <v>0</v>
      </c>
      <c r="W7" s="124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87">
        <v>4458400</v>
      </c>
      <c r="AC7" s="10">
        <v>53.48</v>
      </c>
      <c r="AD7">
        <f t="shared" si="0"/>
        <v>0.92000000000000171</v>
      </c>
      <c r="AE7" s="128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52.8</v>
      </c>
      <c r="Y8" s="10">
        <v>54.54</v>
      </c>
      <c r="Z8" s="10">
        <v>52.46</v>
      </c>
      <c r="AA8" s="10">
        <v>54.19</v>
      </c>
      <c r="AB8" s="87">
        <v>6423200</v>
      </c>
      <c r="AC8" s="10">
        <v>54.19</v>
      </c>
      <c r="AD8">
        <f t="shared" si="0"/>
        <v>2.0799999999999983</v>
      </c>
      <c r="AE8" s="128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52</v>
      </c>
      <c r="Y9" s="10">
        <v>53</v>
      </c>
      <c r="Z9" s="10">
        <v>51.7</v>
      </c>
      <c r="AA9" s="10">
        <v>52.88</v>
      </c>
      <c r="AB9" s="87">
        <v>4241400</v>
      </c>
      <c r="AC9" s="10">
        <v>52.88</v>
      </c>
      <c r="AD9">
        <f t="shared" si="0"/>
        <v>1.2999999999999972</v>
      </c>
      <c r="AE9" s="128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49"/>
      <c r="I10" s="3"/>
      <c r="J10" s="3"/>
      <c r="K10" s="3"/>
      <c r="L10" s="4"/>
      <c r="M10" s="4"/>
      <c r="O10" s="11" t="s">
        <v>155</v>
      </c>
      <c r="P10" s="27"/>
      <c r="Q10" s="2">
        <f>M55</f>
        <v>117.73999999999978</v>
      </c>
      <c r="W10" s="124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87">
        <v>3575800</v>
      </c>
      <c r="AC10" s="10">
        <v>52.61</v>
      </c>
      <c r="AD10">
        <f t="shared" si="0"/>
        <v>0.57999999999999829</v>
      </c>
      <c r="AE10" s="128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49"/>
      <c r="I11" s="3"/>
      <c r="J11" s="3"/>
      <c r="K11" s="3"/>
      <c r="L11" s="4"/>
      <c r="M11" s="4"/>
      <c r="O11" s="11" t="s">
        <v>133</v>
      </c>
      <c r="P11" s="27"/>
      <c r="Q11" s="128">
        <f>IF(U58="N/A (N/A)", 0, VALUE(TRIM(CLEAN(MID(U58, FIND("(", U58)+1, 5)))))</f>
        <v>7.4000000000000003E-3</v>
      </c>
      <c r="W11" s="124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87">
        <v>3015100</v>
      </c>
      <c r="AC11" s="10">
        <v>52.37</v>
      </c>
      <c r="AD11">
        <f t="shared" si="0"/>
        <v>0.71999999999999886</v>
      </c>
      <c r="AE11" s="128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49"/>
      <c r="I12" s="3"/>
      <c r="J12" s="3"/>
      <c r="K12" s="3"/>
      <c r="L12" s="4"/>
      <c r="M12" s="4"/>
      <c r="W12" s="124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87">
        <v>5811600</v>
      </c>
      <c r="AC12" s="10">
        <v>52.46</v>
      </c>
      <c r="AD12">
        <f t="shared" si="0"/>
        <v>1.4200000000000017</v>
      </c>
      <c r="AE12" s="128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49"/>
      <c r="I13" s="3"/>
      <c r="J13" s="3"/>
      <c r="K13" s="3"/>
      <c r="L13" s="4"/>
      <c r="M13" s="4"/>
      <c r="W13" s="124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87">
        <v>6360100</v>
      </c>
      <c r="AC13" s="10">
        <v>51.88</v>
      </c>
      <c r="AD13">
        <f t="shared" si="0"/>
        <v>1.8599999999999994</v>
      </c>
      <c r="AE13" s="128">
        <f t="shared" si="1"/>
        <v>-2.9373246024321786E-2</v>
      </c>
    </row>
    <row r="14" spans="1:31" x14ac:dyDescent="0.25">
      <c r="H14" s="64"/>
      <c r="W14" s="124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87">
        <v>4642500</v>
      </c>
      <c r="AC14" s="10">
        <v>53.45</v>
      </c>
      <c r="AD14">
        <f t="shared" si="0"/>
        <v>0.81000000000000227</v>
      </c>
      <c r="AE14" s="128">
        <f t="shared" si="1"/>
        <v>5.0770966528770334E-3</v>
      </c>
    </row>
    <row r="15" spans="1:31" x14ac:dyDescent="0.25">
      <c r="H15" s="64"/>
      <c r="W15" s="124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87">
        <v>6397900</v>
      </c>
      <c r="AC15" s="10">
        <v>53.18</v>
      </c>
      <c r="AD15">
        <f t="shared" si="0"/>
        <v>1.0500000000000043</v>
      </c>
      <c r="AE15" s="128">
        <f t="shared" si="1"/>
        <v>-1.7913204062788513E-2</v>
      </c>
    </row>
    <row r="16" spans="1:31" x14ac:dyDescent="0.25">
      <c r="H16" s="64"/>
      <c r="W16" s="124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87">
        <v>4914500</v>
      </c>
      <c r="AC16" s="10">
        <v>54.15</v>
      </c>
      <c r="AD16">
        <f t="shared" si="0"/>
        <v>0.83999999999999631</v>
      </c>
      <c r="AE16" s="128">
        <f t="shared" si="1"/>
        <v>-2.5787437833855176E-3</v>
      </c>
    </row>
    <row r="17" spans="1:31" x14ac:dyDescent="0.25">
      <c r="W17" s="124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87">
        <v>9401800</v>
      </c>
      <c r="AC17" s="10">
        <v>54.29</v>
      </c>
      <c r="AD17">
        <f t="shared" si="0"/>
        <v>2.7999999999999972</v>
      </c>
      <c r="AE17" s="128">
        <f t="shared" si="1"/>
        <v>2.666414523449312E-2</v>
      </c>
    </row>
    <row r="18" spans="1:31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87">
        <v>9211700</v>
      </c>
      <c r="AC18" s="10">
        <v>52.88</v>
      </c>
      <c r="AD18">
        <f t="shared" si="0"/>
        <v>1.4200000000000017</v>
      </c>
      <c r="AE18" s="128">
        <f t="shared" si="1"/>
        <v>-2.9546705817581231E-2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87">
        <v>9417500</v>
      </c>
      <c r="AC19" s="10">
        <v>54.49</v>
      </c>
      <c r="AD19">
        <f t="shared" si="0"/>
        <v>1.7199999999999989</v>
      </c>
      <c r="AE19" s="128">
        <f t="shared" si="1"/>
        <v>-2.487473156764497E-2</v>
      </c>
    </row>
    <row r="20" spans="1:31" x14ac:dyDescent="0.25">
      <c r="W20" s="124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87">
        <v>12479300</v>
      </c>
      <c r="AC20" s="10">
        <v>55.88</v>
      </c>
      <c r="AD20">
        <f t="shared" si="0"/>
        <v>1.5800000000000054</v>
      </c>
      <c r="AE20" s="128">
        <f t="shared" si="1"/>
        <v>-8.5166784953867314E-3</v>
      </c>
    </row>
    <row r="21" spans="1:31" x14ac:dyDescent="0.25">
      <c r="W21" s="124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87">
        <v>7228200</v>
      </c>
      <c r="AC21" s="10">
        <v>56.36</v>
      </c>
      <c r="AD21">
        <f t="shared" si="0"/>
        <v>1.1000000000000014</v>
      </c>
      <c r="AE21" s="128">
        <f t="shared" si="1"/>
        <v>-5.6457304163726185E-3</v>
      </c>
    </row>
    <row r="22" spans="1:31" x14ac:dyDescent="0.25">
      <c r="W22" s="124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87">
        <v>6214700</v>
      </c>
      <c r="AC22" s="10">
        <v>56.68</v>
      </c>
      <c r="AD22">
        <f t="shared" si="0"/>
        <v>0.60000000000000142</v>
      </c>
      <c r="AE22" s="128">
        <f t="shared" si="1"/>
        <v>-2.6394509941931599E-3</v>
      </c>
    </row>
    <row r="23" spans="1:31" x14ac:dyDescent="0.25">
      <c r="W23" s="124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87">
        <v>5757300</v>
      </c>
      <c r="AC23" s="10">
        <v>56.83</v>
      </c>
      <c r="AD23">
        <f t="shared" si="0"/>
        <v>0.71999999999999886</v>
      </c>
      <c r="AE23" s="128" t="e">
        <f t="shared" si="1"/>
        <v>#DIV/0!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42801</v>
      </c>
      <c r="X24" s="10" t="s">
        <v>238</v>
      </c>
      <c r="Y24" s="10"/>
      <c r="Z24" s="10"/>
      <c r="AA24" s="10"/>
      <c r="AB24" s="87"/>
      <c r="AC24" s="10"/>
      <c r="AD24">
        <f t="shared" si="0"/>
        <v>0</v>
      </c>
      <c r="AE24" s="128">
        <f t="shared" si="1"/>
        <v>-1</v>
      </c>
    </row>
    <row r="25" spans="1:31" x14ac:dyDescent="0.25">
      <c r="B25" s="152">
        <v>42572</v>
      </c>
      <c r="C25" s="7">
        <v>140</v>
      </c>
      <c r="D25" s="37">
        <v>38.5229</v>
      </c>
      <c r="E25" s="33">
        <v>37.32</v>
      </c>
      <c r="F25" s="33">
        <f>C25*(E25-D25)</f>
        <v>-168.40599999999995</v>
      </c>
      <c r="G25" s="33">
        <f t="shared" ref="G25:G43" si="2">D25*C25</f>
        <v>5393.2060000000001</v>
      </c>
      <c r="H25" s="167">
        <f t="shared" ref="H25:H43" si="3">(E25-D25)/D25</f>
        <v>-3.1225582705351872E-2</v>
      </c>
      <c r="I25" s="33"/>
      <c r="W25" s="124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87">
        <v>5899500</v>
      </c>
      <c r="AC25" s="10">
        <v>57.46</v>
      </c>
      <c r="AD25">
        <f t="shared" si="0"/>
        <v>1.4400000000000048</v>
      </c>
      <c r="AE25" s="128">
        <f t="shared" si="1"/>
        <v>-2.2123893805309658E-2</v>
      </c>
    </row>
    <row r="26" spans="1:31" x14ac:dyDescent="0.25">
      <c r="B26" s="152">
        <v>42575</v>
      </c>
      <c r="C26" s="10">
        <v>140</v>
      </c>
      <c r="D26" s="33">
        <v>38.5229</v>
      </c>
      <c r="E26" s="33">
        <v>37.83</v>
      </c>
      <c r="F26" s="33">
        <f>C26*(E26-D26)</f>
        <v>-97.006000000000228</v>
      </c>
      <c r="G26" s="33">
        <f t="shared" si="2"/>
        <v>5393.2060000000001</v>
      </c>
      <c r="H26" s="167">
        <f t="shared" si="3"/>
        <v>-1.7986704012418631E-2</v>
      </c>
      <c r="I26" s="33"/>
      <c r="W26" s="124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87">
        <v>5136900</v>
      </c>
      <c r="AC26" s="10">
        <v>58.76</v>
      </c>
      <c r="AD26">
        <f t="shared" si="0"/>
        <v>1.3999999999999986</v>
      </c>
      <c r="AE26" s="128">
        <f t="shared" si="1"/>
        <v>2.2446493822864122E-2</v>
      </c>
    </row>
    <row r="27" spans="1:31" x14ac:dyDescent="0.25">
      <c r="B27" s="152">
        <v>42576</v>
      </c>
      <c r="C27" s="10">
        <v>170</v>
      </c>
      <c r="D27" s="33">
        <v>38.2806</v>
      </c>
      <c r="E27" s="33">
        <v>37.36</v>
      </c>
      <c r="F27" s="33">
        <f t="shared" ref="F27:F32" si="4">C27*(E27-D27)</f>
        <v>-156.50200000000007</v>
      </c>
      <c r="G27" s="33">
        <f t="shared" si="2"/>
        <v>6507.7020000000002</v>
      </c>
      <c r="H27" s="167">
        <f t="shared" si="3"/>
        <v>-2.4048734868314506E-2</v>
      </c>
      <c r="I27" s="33"/>
      <c r="W27" s="124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87">
        <v>4658700</v>
      </c>
      <c r="AC27" s="10">
        <v>57.47</v>
      </c>
      <c r="AD27">
        <f t="shared" si="0"/>
        <v>1.1999999999999957</v>
      </c>
      <c r="AE27" s="128">
        <f t="shared" si="1"/>
        <v>-2.2286492004083058E-2</v>
      </c>
    </row>
    <row r="28" spans="1:31" x14ac:dyDescent="0.25">
      <c r="B28" s="152">
        <v>42577</v>
      </c>
      <c r="C28" s="10">
        <v>170</v>
      </c>
      <c r="D28" s="33">
        <v>38.2806</v>
      </c>
      <c r="E28" s="33">
        <v>38.28</v>
      </c>
      <c r="F28" s="33">
        <f t="shared" si="4"/>
        <v>-0.10199999999976228</v>
      </c>
      <c r="G28" s="33">
        <f t="shared" si="2"/>
        <v>6507.7020000000002</v>
      </c>
      <c r="H28" s="167">
        <f t="shared" si="3"/>
        <v>-1.5673735521350285E-5</v>
      </c>
      <c r="I28" s="33"/>
      <c r="W28" s="124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87">
        <v>5382900</v>
      </c>
      <c r="AC28" s="10">
        <v>58.78</v>
      </c>
      <c r="AD28">
        <f t="shared" si="0"/>
        <v>1.25</v>
      </c>
      <c r="AE28" s="128">
        <f t="shared" si="1"/>
        <v>1.8717504332755652E-2</v>
      </c>
    </row>
    <row r="29" spans="1:31" x14ac:dyDescent="0.25">
      <c r="B29" s="152">
        <v>42580</v>
      </c>
      <c r="C29" s="10">
        <v>170</v>
      </c>
      <c r="D29" s="33">
        <v>38.2806</v>
      </c>
      <c r="E29" s="33">
        <v>37.01</v>
      </c>
      <c r="F29" s="33">
        <f t="shared" si="4"/>
        <v>-216.00200000000029</v>
      </c>
      <c r="G29" s="33">
        <f t="shared" si="2"/>
        <v>6507.7020000000002</v>
      </c>
      <c r="H29" s="167">
        <f t="shared" si="3"/>
        <v>-3.3191747255790181E-2</v>
      </c>
      <c r="I29" s="33"/>
      <c r="W29" s="124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87">
        <v>5733900</v>
      </c>
      <c r="AC29" s="10">
        <v>57.7</v>
      </c>
      <c r="AD29">
        <f t="shared" si="0"/>
        <v>0.86999999999999744</v>
      </c>
      <c r="AE29" s="128">
        <f t="shared" si="1"/>
        <v>-1.0800617178124416E-2</v>
      </c>
    </row>
    <row r="30" spans="1:31" x14ac:dyDescent="0.25">
      <c r="B30" s="152">
        <v>42585</v>
      </c>
      <c r="C30" s="10">
        <v>170</v>
      </c>
      <c r="D30" s="33">
        <v>38.2806</v>
      </c>
      <c r="E30" s="33">
        <v>35.54</v>
      </c>
      <c r="F30" s="33">
        <f t="shared" si="4"/>
        <v>-465.9020000000001</v>
      </c>
      <c r="G30" s="33">
        <f t="shared" si="2"/>
        <v>6507.7020000000002</v>
      </c>
      <c r="H30" s="167">
        <f t="shared" si="3"/>
        <v>-7.1592399283187849E-2</v>
      </c>
      <c r="I30" s="33"/>
      <c r="W30" s="124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87">
        <v>6309000</v>
      </c>
      <c r="AC30" s="10">
        <v>58.33</v>
      </c>
      <c r="AD30">
        <f t="shared" si="0"/>
        <v>0.90999999999999659</v>
      </c>
      <c r="AE30" s="128">
        <f t="shared" si="1"/>
        <v>-1.8822724161533522E-3</v>
      </c>
    </row>
    <row r="31" spans="1:31" x14ac:dyDescent="0.25">
      <c r="B31" s="152">
        <v>42593</v>
      </c>
      <c r="C31" s="10">
        <v>170</v>
      </c>
      <c r="D31" s="33">
        <v>38.2806</v>
      </c>
      <c r="E31" s="33">
        <v>36.99</v>
      </c>
      <c r="F31" s="33">
        <f t="shared" si="4"/>
        <v>-219.40199999999962</v>
      </c>
      <c r="G31" s="33">
        <f t="shared" si="2"/>
        <v>6507.7020000000002</v>
      </c>
      <c r="H31" s="167">
        <f t="shared" si="3"/>
        <v>-3.3714205106502977E-2</v>
      </c>
      <c r="I31" s="33"/>
      <c r="W31" s="124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87">
        <v>5513400</v>
      </c>
      <c r="AC31" s="10">
        <v>58.44</v>
      </c>
      <c r="AD31">
        <f t="shared" si="0"/>
        <v>2.1900000000000048</v>
      </c>
      <c r="AE31" s="128">
        <f t="shared" si="1"/>
        <v>2.2393282015395366E-2</v>
      </c>
    </row>
    <row r="32" spans="1:31" x14ac:dyDescent="0.25">
      <c r="B32" s="152">
        <v>42598</v>
      </c>
      <c r="C32" s="327">
        <v>200</v>
      </c>
      <c r="D32" s="329">
        <v>38.025500000000001</v>
      </c>
      <c r="E32" s="33">
        <v>36.520000000000003</v>
      </c>
      <c r="F32" s="33">
        <f t="shared" si="4"/>
        <v>-301.09999999999957</v>
      </c>
      <c r="G32" s="33">
        <f t="shared" si="2"/>
        <v>7605.1</v>
      </c>
      <c r="H32" s="167">
        <f t="shared" si="3"/>
        <v>-3.9591852835597109E-2</v>
      </c>
      <c r="I32" s="33"/>
      <c r="W32" s="124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87">
        <v>4664700</v>
      </c>
      <c r="AC32" s="10">
        <v>57.16</v>
      </c>
      <c r="AD32">
        <f t="shared" si="0"/>
        <v>1.4299999999999997</v>
      </c>
      <c r="AE32" s="128">
        <f t="shared" si="1"/>
        <v>-1.1243729458571328E-2</v>
      </c>
    </row>
    <row r="33" spans="2:31" x14ac:dyDescent="0.25">
      <c r="B33" s="152">
        <v>42599</v>
      </c>
      <c r="C33" s="10">
        <v>200</v>
      </c>
      <c r="D33" s="33">
        <v>38.025500000000001</v>
      </c>
      <c r="E33" s="33">
        <v>36.85</v>
      </c>
      <c r="F33" s="33">
        <f t="shared" ref="F33:F43" si="5">C33*(E33-D33)</f>
        <v>-235.09999999999991</v>
      </c>
      <c r="G33" s="33">
        <f t="shared" si="2"/>
        <v>7605.1</v>
      </c>
      <c r="H33" s="167">
        <f t="shared" si="3"/>
        <v>-3.0913465963629656E-2</v>
      </c>
      <c r="I33" s="172"/>
      <c r="W33" s="124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87">
        <v>4782100</v>
      </c>
      <c r="AC33" s="10">
        <v>57.81</v>
      </c>
      <c r="AD33">
        <f t="shared" si="0"/>
        <v>0.85999999999999943</v>
      </c>
      <c r="AE33" s="128">
        <f t="shared" si="1"/>
        <v>8.6565096952906373E-4</v>
      </c>
    </row>
    <row r="34" spans="2:31" x14ac:dyDescent="0.25">
      <c r="B34" s="152">
        <v>42601</v>
      </c>
      <c r="C34" s="10">
        <v>200</v>
      </c>
      <c r="D34" s="33">
        <v>38.025500000000001</v>
      </c>
      <c r="E34" s="33">
        <v>36.35</v>
      </c>
      <c r="F34" s="33">
        <f t="shared" si="5"/>
        <v>-335.09999999999991</v>
      </c>
      <c r="G34" s="33">
        <f t="shared" si="2"/>
        <v>7605.1</v>
      </c>
      <c r="H34" s="167">
        <f t="shared" si="3"/>
        <v>-4.4062536981762226E-2</v>
      </c>
      <c r="I34" s="33"/>
      <c r="W34" s="124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87">
        <v>4290600</v>
      </c>
      <c r="AC34" s="10">
        <v>57.76</v>
      </c>
      <c r="AD34">
        <f t="shared" si="0"/>
        <v>0.91000000000000369</v>
      </c>
      <c r="AE34" s="128">
        <f t="shared" si="1"/>
        <v>9.4372596994058977E-3</v>
      </c>
    </row>
    <row r="35" spans="2:31" x14ac:dyDescent="0.25">
      <c r="B35" s="152">
        <v>42605</v>
      </c>
      <c r="C35" s="10">
        <v>200</v>
      </c>
      <c r="D35" s="33">
        <v>38.025500000000001</v>
      </c>
      <c r="E35" s="33">
        <v>36.69</v>
      </c>
      <c r="F35" s="33">
        <f t="shared" si="5"/>
        <v>-267.10000000000065</v>
      </c>
      <c r="G35" s="33">
        <f t="shared" si="2"/>
        <v>7605.1</v>
      </c>
      <c r="H35" s="167">
        <f t="shared" si="3"/>
        <v>-3.5121168689432179E-2</v>
      </c>
      <c r="I35" s="33"/>
      <c r="W35" s="124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87">
        <v>6077200</v>
      </c>
      <c r="AC35" s="10">
        <v>57.22</v>
      </c>
      <c r="AD35">
        <f t="shared" si="0"/>
        <v>1.7700000000000031</v>
      </c>
      <c r="AE35" s="128">
        <f t="shared" si="1"/>
        <v>1.7425320056899007E-2</v>
      </c>
    </row>
    <row r="36" spans="2:31" x14ac:dyDescent="0.25">
      <c r="B36" s="152">
        <v>42611</v>
      </c>
      <c r="C36" s="10">
        <v>200</v>
      </c>
      <c r="D36" s="33">
        <v>38.025500000000001</v>
      </c>
      <c r="E36" s="33">
        <v>36.450000000000003</v>
      </c>
      <c r="F36" s="33">
        <f t="shared" si="5"/>
        <v>-315.09999999999962</v>
      </c>
      <c r="G36" s="33">
        <f t="shared" si="2"/>
        <v>7605.1</v>
      </c>
      <c r="H36" s="167">
        <f t="shared" si="3"/>
        <v>-4.1432722778135672E-2</v>
      </c>
      <c r="I36" s="33"/>
      <c r="W36" s="124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87">
        <v>5617900</v>
      </c>
      <c r="AC36" s="10">
        <v>56.24</v>
      </c>
      <c r="AD36">
        <f t="shared" si="0"/>
        <v>1.3399999999999963</v>
      </c>
      <c r="AE36" s="128">
        <f t="shared" si="1"/>
        <v>-1.661129568106301E-2</v>
      </c>
    </row>
    <row r="37" spans="2:31" x14ac:dyDescent="0.25">
      <c r="B37" s="152">
        <v>42612</v>
      </c>
      <c r="C37" s="10">
        <v>200</v>
      </c>
      <c r="D37" s="33">
        <v>38.025500000000001</v>
      </c>
      <c r="E37" s="33">
        <v>37.18</v>
      </c>
      <c r="F37" s="33">
        <f t="shared" si="5"/>
        <v>-169.10000000000025</v>
      </c>
      <c r="G37" s="33">
        <f t="shared" si="2"/>
        <v>7605.1</v>
      </c>
      <c r="H37" s="167">
        <f t="shared" si="3"/>
        <v>-2.2235079091662207E-2</v>
      </c>
      <c r="I37" s="33"/>
      <c r="W37" s="124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87">
        <v>9908500</v>
      </c>
      <c r="AC37" s="10">
        <v>57.19</v>
      </c>
      <c r="AD37">
        <f t="shared" si="0"/>
        <v>2.2600000000000051</v>
      </c>
      <c r="AE37" s="128">
        <f t="shared" si="1"/>
        <v>3.5863068284730959E-2</v>
      </c>
    </row>
    <row r="38" spans="2:31" x14ac:dyDescent="0.25">
      <c r="B38" s="152">
        <v>42615</v>
      </c>
      <c r="C38" s="10">
        <v>200</v>
      </c>
      <c r="D38" s="33">
        <v>38.025500000000001</v>
      </c>
      <c r="E38" s="33">
        <v>36.89</v>
      </c>
      <c r="F38" s="33">
        <f t="shared" si="5"/>
        <v>-227.10000000000008</v>
      </c>
      <c r="G38" s="33">
        <f t="shared" si="2"/>
        <v>7605.1</v>
      </c>
      <c r="H38" s="167">
        <f t="shared" si="3"/>
        <v>-2.9861540282179074E-2</v>
      </c>
      <c r="I38" s="33"/>
      <c r="W38" s="124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87">
        <v>4945100</v>
      </c>
      <c r="AC38" s="10">
        <v>55.21</v>
      </c>
      <c r="AD38">
        <f t="shared" si="0"/>
        <v>0.82000000000000028</v>
      </c>
      <c r="AE38" s="128">
        <f t="shared" si="1"/>
        <v>-7.5498831565702362E-3</v>
      </c>
    </row>
    <row r="39" spans="2:31" x14ac:dyDescent="0.25">
      <c r="B39" s="152">
        <v>42620</v>
      </c>
      <c r="C39" s="10">
        <v>100</v>
      </c>
      <c r="D39" s="33">
        <v>37.571800000000003</v>
      </c>
      <c r="E39" s="33">
        <v>38.68</v>
      </c>
      <c r="F39" s="33">
        <f t="shared" si="5"/>
        <v>110.81999999999965</v>
      </c>
      <c r="G39" s="33">
        <f t="shared" si="2"/>
        <v>3757.1800000000003</v>
      </c>
      <c r="H39" s="167">
        <f t="shared" si="3"/>
        <v>2.9495525899743861E-2</v>
      </c>
      <c r="I39" s="33"/>
      <c r="W39" s="124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87">
        <v>5412800</v>
      </c>
      <c r="AC39" s="10">
        <v>55.63</v>
      </c>
      <c r="AD39">
        <f t="shared" si="0"/>
        <v>1.4699999999999989</v>
      </c>
      <c r="AE39" s="128">
        <f t="shared" si="1"/>
        <v>1.8677897820911893E-2</v>
      </c>
    </row>
    <row r="40" spans="2:31" ht="20.25" thickBot="1" x14ac:dyDescent="0.35">
      <c r="B40" s="152">
        <v>42621</v>
      </c>
      <c r="C40" s="10">
        <v>100</v>
      </c>
      <c r="D40" s="33">
        <v>37.3718</v>
      </c>
      <c r="E40" s="33">
        <v>38.76</v>
      </c>
      <c r="F40" s="33">
        <f t="shared" si="5"/>
        <v>138.81999999999977</v>
      </c>
      <c r="G40" s="33">
        <f t="shared" si="2"/>
        <v>3737.18</v>
      </c>
      <c r="H40" s="167">
        <f t="shared" si="3"/>
        <v>3.7145655280184459E-2</v>
      </c>
      <c r="I40" s="33"/>
      <c r="O40" s="557" t="s">
        <v>54</v>
      </c>
      <c r="P40" s="557"/>
      <c r="W40" s="124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87">
        <v>3194400</v>
      </c>
      <c r="AC40" s="10">
        <v>54.61</v>
      </c>
      <c r="AD40">
        <f t="shared" si="0"/>
        <v>0.5</v>
      </c>
      <c r="AE40" s="128">
        <f t="shared" si="1"/>
        <v>3.3069998162778003E-3</v>
      </c>
    </row>
    <row r="41" spans="2:31" ht="15.75" thickTop="1" x14ac:dyDescent="0.25">
      <c r="B41" s="152">
        <v>42622</v>
      </c>
      <c r="C41" s="10">
        <v>100</v>
      </c>
      <c r="D41" s="33">
        <v>37.3718</v>
      </c>
      <c r="E41" s="33">
        <v>37.340000000000003</v>
      </c>
      <c r="F41" s="33">
        <f t="shared" si="5"/>
        <v>-3.1799999999996942</v>
      </c>
      <c r="G41" s="33">
        <f t="shared" si="2"/>
        <v>3737.18</v>
      </c>
      <c r="H41" s="167">
        <f t="shared" si="3"/>
        <v>-8.5090897414619962E-4</v>
      </c>
      <c r="I41" s="33"/>
      <c r="O41" s="75">
        <v>1.1000000000000001</v>
      </c>
      <c r="P41" s="75">
        <f>O41*$Q$4</f>
        <v>0</v>
      </c>
      <c r="Q41" s="2"/>
      <c r="W41" s="124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87">
        <v>7692200</v>
      </c>
      <c r="AC41" s="10">
        <v>54.43</v>
      </c>
      <c r="AD41">
        <f t="shared" si="0"/>
        <v>1.7700000000000031</v>
      </c>
      <c r="AE41" s="128">
        <f t="shared" si="1"/>
        <v>3.028582244936584E-2</v>
      </c>
    </row>
    <row r="42" spans="2:31" ht="20.25" thickBot="1" x14ac:dyDescent="0.35">
      <c r="B42" s="152">
        <v>42625</v>
      </c>
      <c r="C42" s="10">
        <v>100</v>
      </c>
      <c r="D42" s="33">
        <v>37.3718</v>
      </c>
      <c r="E42" s="33">
        <v>37.82</v>
      </c>
      <c r="F42" s="33">
        <f t="shared" si="5"/>
        <v>44.819999999999993</v>
      </c>
      <c r="G42" s="33">
        <f t="shared" si="2"/>
        <v>3737.18</v>
      </c>
      <c r="H42" s="167">
        <f t="shared" si="3"/>
        <v>1.1993000069571172E-2</v>
      </c>
      <c r="I42" s="33"/>
      <c r="O42" s="75">
        <v>1.0900000000000001</v>
      </c>
      <c r="P42" s="75">
        <f t="shared" ref="P42:P61" si="6">O42*$Q$4</f>
        <v>0</v>
      </c>
      <c r="Q42" s="2"/>
      <c r="T42" s="83" t="s">
        <v>84</v>
      </c>
      <c r="W42" s="124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87">
        <v>4076800</v>
      </c>
      <c r="AC42" s="10">
        <v>52.83</v>
      </c>
      <c r="AD42">
        <f t="shared" si="0"/>
        <v>1.1300000000000026</v>
      </c>
      <c r="AE42" s="128">
        <f t="shared" si="1"/>
        <v>-2.2662889518414442E-3</v>
      </c>
    </row>
    <row r="43" spans="2:31" ht="15.75" thickTop="1" x14ac:dyDescent="0.25">
      <c r="B43" s="152">
        <v>42635</v>
      </c>
      <c r="C43" s="10">
        <v>100</v>
      </c>
      <c r="D43" s="33">
        <v>37.3718</v>
      </c>
      <c r="E43" s="33">
        <v>37.33</v>
      </c>
      <c r="F43" s="33">
        <f t="shared" si="5"/>
        <v>-4.1800000000002058</v>
      </c>
      <c r="G43" s="33">
        <f t="shared" si="2"/>
        <v>3737.18</v>
      </c>
      <c r="H43" s="167">
        <f t="shared" si="3"/>
        <v>-1.1184904125571167E-3</v>
      </c>
      <c r="I43" s="33"/>
      <c r="O43" s="75">
        <v>1.08</v>
      </c>
      <c r="P43" s="75">
        <f t="shared" si="6"/>
        <v>0</v>
      </c>
      <c r="Q43" s="2"/>
      <c r="T43" s="119" t="s">
        <v>69</v>
      </c>
      <c r="U43" s="120">
        <v>53.07</v>
      </c>
      <c r="W43" s="124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87">
        <v>5231000</v>
      </c>
      <c r="AC43" s="10">
        <v>52.95</v>
      </c>
      <c r="AD43">
        <f t="shared" si="0"/>
        <v>0.97000000000000597</v>
      </c>
      <c r="AE43" s="128">
        <f t="shared" si="1"/>
        <v>-5.6625141562838266E-4</v>
      </c>
    </row>
    <row r="44" spans="2:31" x14ac:dyDescent="0.25">
      <c r="B44" s="152">
        <v>42640</v>
      </c>
      <c r="C44" s="10">
        <v>0</v>
      </c>
      <c r="D44" s="33"/>
      <c r="E44" s="33"/>
      <c r="F44" s="33">
        <v>117.74</v>
      </c>
      <c r="G44" s="33"/>
      <c r="H44" s="167"/>
      <c r="I44" s="33"/>
      <c r="O44" s="75">
        <v>1.07</v>
      </c>
      <c r="P44" s="75">
        <f t="shared" si="6"/>
        <v>0</v>
      </c>
      <c r="Q44" s="2"/>
      <c r="T44" s="85" t="s">
        <v>70</v>
      </c>
      <c r="U44" s="121">
        <v>53.49</v>
      </c>
      <c r="W44" s="124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87">
        <v>3335000</v>
      </c>
      <c r="AC44" s="10">
        <v>52.98</v>
      </c>
      <c r="AD44">
        <f t="shared" si="0"/>
        <v>0.48000000000000398</v>
      </c>
      <c r="AE44" s="128">
        <f t="shared" si="1"/>
        <v>3.5991665088084268E-3</v>
      </c>
    </row>
    <row r="45" spans="2:31" x14ac:dyDescent="0.25">
      <c r="B45" s="152"/>
      <c r="C45" s="10"/>
      <c r="D45" s="33"/>
      <c r="E45" s="33"/>
      <c r="F45" s="33"/>
      <c r="G45" s="33"/>
      <c r="H45" s="167"/>
      <c r="I45" s="33"/>
      <c r="O45" s="75">
        <v>1.06</v>
      </c>
      <c r="P45" s="75">
        <f t="shared" si="6"/>
        <v>0</v>
      </c>
      <c r="Q45" s="2"/>
      <c r="T45" s="85" t="s">
        <v>71</v>
      </c>
      <c r="U45" s="121" t="s">
        <v>100</v>
      </c>
      <c r="W45" s="124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87">
        <v>3631600</v>
      </c>
      <c r="AC45" s="10">
        <v>52.79</v>
      </c>
      <c r="AD45">
        <f t="shared" si="0"/>
        <v>0.97999999999999687</v>
      </c>
      <c r="AE45" s="128">
        <f t="shared" si="1"/>
        <v>3.7900322152739641E-4</v>
      </c>
    </row>
    <row r="46" spans="2:31" x14ac:dyDescent="0.25">
      <c r="B46" s="152"/>
      <c r="C46" s="10"/>
      <c r="D46" s="33"/>
      <c r="E46" s="33"/>
      <c r="F46" s="33"/>
      <c r="G46" s="33"/>
      <c r="H46" s="167"/>
      <c r="I46" s="33"/>
      <c r="O46" s="75">
        <v>1.05</v>
      </c>
      <c r="P46" s="75">
        <f t="shared" si="6"/>
        <v>0</v>
      </c>
      <c r="Q46" s="2"/>
      <c r="T46" s="85" t="s">
        <v>72</v>
      </c>
      <c r="U46" s="121" t="s">
        <v>100</v>
      </c>
      <c r="W46" s="124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87">
        <v>4563700</v>
      </c>
      <c r="AC46" s="10">
        <v>52.77</v>
      </c>
      <c r="AD46">
        <f t="shared" si="0"/>
        <v>1.1300000000000026</v>
      </c>
      <c r="AE46" s="128">
        <f t="shared" si="1"/>
        <v>2.469604863222008E-3</v>
      </c>
    </row>
    <row r="47" spans="2:31" x14ac:dyDescent="0.25">
      <c r="B47" s="152"/>
      <c r="C47" s="10"/>
      <c r="D47" s="33"/>
      <c r="E47" s="33"/>
      <c r="F47" s="33"/>
      <c r="G47" s="33"/>
      <c r="H47" s="167"/>
      <c r="I47" s="33"/>
      <c r="O47" s="75">
        <v>1.04</v>
      </c>
      <c r="P47" s="75">
        <f t="shared" si="6"/>
        <v>0</v>
      </c>
      <c r="Q47" s="2"/>
      <c r="T47" s="85" t="s">
        <v>73</v>
      </c>
      <c r="U47" s="121">
        <v>62.8</v>
      </c>
      <c r="W47" s="124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87">
        <v>4953400</v>
      </c>
      <c r="AC47" s="10">
        <v>52.64</v>
      </c>
      <c r="AD47">
        <f t="shared" si="0"/>
        <v>0.8300000000000054</v>
      </c>
      <c r="AE47" s="128">
        <f t="shared" si="1"/>
        <v>8.0428954423592547E-3</v>
      </c>
    </row>
    <row r="48" spans="2:31" x14ac:dyDescent="0.25">
      <c r="O48" s="75">
        <v>1.03</v>
      </c>
      <c r="P48" s="75">
        <f t="shared" si="6"/>
        <v>0</v>
      </c>
      <c r="Q48" s="2"/>
      <c r="T48" s="85" t="s">
        <v>74</v>
      </c>
      <c r="U48" s="121">
        <v>1.1985399999999999</v>
      </c>
      <c r="W48" s="124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87">
        <v>6604000</v>
      </c>
      <c r="AC48" s="10">
        <v>52.22</v>
      </c>
      <c r="AD48">
        <f t="shared" si="0"/>
        <v>0.89000000000000057</v>
      </c>
      <c r="AE48" s="128">
        <f t="shared" si="1"/>
        <v>-7.6540375047839948E-4</v>
      </c>
    </row>
    <row r="49" spans="1:31" x14ac:dyDescent="0.25">
      <c r="O49" s="75">
        <v>1.02</v>
      </c>
      <c r="P49" s="75">
        <f t="shared" si="6"/>
        <v>0</v>
      </c>
      <c r="Q49" s="2"/>
      <c r="T49" s="85" t="s">
        <v>75</v>
      </c>
      <c r="U49" s="121" t="s">
        <v>295</v>
      </c>
      <c r="W49" s="124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87">
        <v>8057600</v>
      </c>
      <c r="AC49" s="10">
        <v>52.26</v>
      </c>
      <c r="AD49">
        <f t="shared" si="0"/>
        <v>1.2299999999999969</v>
      </c>
      <c r="AE49" s="128">
        <f t="shared" si="1"/>
        <v>-6.6527276183235839E-3</v>
      </c>
    </row>
    <row r="50" spans="1:31" x14ac:dyDescent="0.25">
      <c r="O50" s="75">
        <v>1.01</v>
      </c>
      <c r="P50" s="75">
        <f t="shared" si="6"/>
        <v>0</v>
      </c>
      <c r="Q50" s="2"/>
      <c r="T50" s="85"/>
      <c r="U50" s="121"/>
      <c r="W50" s="124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87">
        <v>7687000</v>
      </c>
      <c r="AC50" s="10">
        <v>52.61</v>
      </c>
      <c r="AD50">
        <f t="shared" si="0"/>
        <v>1.7999999999999972</v>
      </c>
      <c r="AE50" s="128">
        <f t="shared" si="1"/>
        <v>-2.2663942039754748E-2</v>
      </c>
    </row>
    <row r="51" spans="1:31" x14ac:dyDescent="0.25">
      <c r="O51" s="75">
        <v>1</v>
      </c>
      <c r="P51" s="75">
        <f t="shared" si="6"/>
        <v>0</v>
      </c>
      <c r="Q51" s="2"/>
      <c r="T51" s="85" t="s">
        <v>76</v>
      </c>
      <c r="U51" s="121" t="s">
        <v>507</v>
      </c>
      <c r="W51" s="124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87">
        <v>15952600</v>
      </c>
      <c r="AC51" s="10">
        <v>53.83</v>
      </c>
      <c r="AD51">
        <f t="shared" si="0"/>
        <v>2.8500000000000014</v>
      </c>
      <c r="AE51" s="128">
        <f t="shared" si="1"/>
        <v>9.0338262102491518E-2</v>
      </c>
    </row>
    <row r="52" spans="1:31" x14ac:dyDescent="0.25">
      <c r="O52" s="75">
        <v>0.99</v>
      </c>
      <c r="P52" s="75">
        <f t="shared" si="6"/>
        <v>0</v>
      </c>
      <c r="Q52" s="2"/>
      <c r="T52" s="85" t="s">
        <v>77</v>
      </c>
      <c r="U52" s="121" t="s">
        <v>382</v>
      </c>
      <c r="W52" s="124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87">
        <v>8380800</v>
      </c>
      <c r="AC52" s="10">
        <v>49.37</v>
      </c>
      <c r="AD52">
        <f t="shared" si="0"/>
        <v>1.240000000000002</v>
      </c>
      <c r="AE52" s="128">
        <f t="shared" si="1"/>
        <v>-3.8337368845844377E-3</v>
      </c>
    </row>
    <row r="53" spans="1:31" x14ac:dyDescent="0.25">
      <c r="O53" s="75">
        <v>0.98</v>
      </c>
      <c r="P53" s="75">
        <f t="shared" si="6"/>
        <v>0</v>
      </c>
      <c r="Q53" s="2"/>
      <c r="T53" s="85" t="s">
        <v>78</v>
      </c>
      <c r="U53" s="122">
        <v>4822565</v>
      </c>
      <c r="W53" s="124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87">
        <v>6152400</v>
      </c>
      <c r="AC53" s="10">
        <v>49.56</v>
      </c>
      <c r="AD53">
        <f t="shared" si="0"/>
        <v>0.66000000000000369</v>
      </c>
      <c r="AE53" s="128">
        <f t="shared" si="1"/>
        <v>-5.8174523570712067E-3</v>
      </c>
    </row>
    <row r="54" spans="1:31" x14ac:dyDescent="0.25">
      <c r="O54" s="75">
        <v>0.97</v>
      </c>
      <c r="P54" s="75">
        <f t="shared" si="6"/>
        <v>0</v>
      </c>
      <c r="T54" s="85" t="s">
        <v>81</v>
      </c>
      <c r="U54" s="122">
        <v>5759600</v>
      </c>
      <c r="W54" s="124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87">
        <v>4222200</v>
      </c>
      <c r="AC54" s="10">
        <v>49.85</v>
      </c>
      <c r="AD54">
        <f t="shared" si="0"/>
        <v>1.3699999999999974</v>
      </c>
      <c r="AE54" s="128">
        <f t="shared" si="1"/>
        <v>-2.2549019607843057E-2</v>
      </c>
    </row>
    <row r="55" spans="1:31" x14ac:dyDescent="0.25">
      <c r="L55" t="s">
        <v>43</v>
      </c>
      <c r="M55" s="2">
        <f>M73+K73-F73</f>
        <v>117.73999999999978</v>
      </c>
      <c r="O55" s="75">
        <v>0.96</v>
      </c>
      <c r="P55" s="75">
        <f t="shared" si="6"/>
        <v>0</v>
      </c>
      <c r="T55" s="85" t="s">
        <v>79</v>
      </c>
      <c r="U55" s="121" t="s">
        <v>508</v>
      </c>
      <c r="W55" s="124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87">
        <v>5196500</v>
      </c>
      <c r="AC55" s="10">
        <v>51</v>
      </c>
      <c r="AD55">
        <f t="shared" si="0"/>
        <v>1.0300000000000011</v>
      </c>
      <c r="AE55" s="128">
        <f t="shared" si="1"/>
        <v>2.0408163265306145E-2</v>
      </c>
    </row>
    <row r="56" spans="1:31" x14ac:dyDescent="0.25">
      <c r="A56" s="242" t="s">
        <v>1</v>
      </c>
      <c r="B56" s="242" t="s">
        <v>2</v>
      </c>
      <c r="C56" s="242" t="s">
        <v>4</v>
      </c>
      <c r="D56" s="244" t="s">
        <v>5</v>
      </c>
      <c r="E56" s="244" t="s">
        <v>67</v>
      </c>
      <c r="F56" s="244" t="s">
        <v>38</v>
      </c>
      <c r="G56" s="242" t="s">
        <v>3</v>
      </c>
      <c r="H56" s="242" t="s">
        <v>6</v>
      </c>
      <c r="I56" s="244" t="s">
        <v>7</v>
      </c>
      <c r="J56" s="244" t="s">
        <v>68</v>
      </c>
      <c r="K56" s="244" t="s">
        <v>39</v>
      </c>
      <c r="L56" s="242" t="s">
        <v>21</v>
      </c>
      <c r="M56" s="242" t="s">
        <v>22</v>
      </c>
      <c r="O56" s="75">
        <v>0.95</v>
      </c>
      <c r="P56" s="75">
        <f t="shared" si="6"/>
        <v>0</v>
      </c>
      <c r="T56" s="85" t="s">
        <v>82</v>
      </c>
      <c r="U56" s="121">
        <v>15.04</v>
      </c>
      <c r="W56" s="124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87">
        <v>4237900</v>
      </c>
      <c r="AC56" s="10">
        <v>49.98</v>
      </c>
      <c r="AD56">
        <f t="shared" si="0"/>
        <v>0.89999999999999858</v>
      </c>
      <c r="AE56" s="128">
        <f t="shared" si="1"/>
        <v>-6.1642473652814278E-3</v>
      </c>
    </row>
    <row r="57" spans="1:31" x14ac:dyDescent="0.25">
      <c r="A57" s="245" t="s">
        <v>20</v>
      </c>
      <c r="B57" s="235">
        <v>42572</v>
      </c>
      <c r="C57" s="236">
        <v>60</v>
      </c>
      <c r="D57" s="237">
        <v>39.58</v>
      </c>
      <c r="E57" s="237">
        <v>0</v>
      </c>
      <c r="F57" s="237">
        <f>C57*D57+E57</f>
        <v>2374.7999999999997</v>
      </c>
      <c r="G57" s="235">
        <v>42620</v>
      </c>
      <c r="H57" s="240">
        <v>100</v>
      </c>
      <c r="I57" s="237">
        <v>38.479999999999997</v>
      </c>
      <c r="J57" s="237">
        <v>0.08</v>
      </c>
      <c r="K57" s="237">
        <f>I57*H57-J57</f>
        <v>3847.9199999999996</v>
      </c>
      <c r="L57" s="235">
        <v>42621</v>
      </c>
      <c r="M57" s="237">
        <v>20</v>
      </c>
      <c r="O57" s="75">
        <v>0.94</v>
      </c>
      <c r="P57" s="75">
        <f t="shared" si="6"/>
        <v>0</v>
      </c>
      <c r="T57" s="85" t="s">
        <v>83</v>
      </c>
      <c r="U57" s="121">
        <v>3.55</v>
      </c>
      <c r="W57" s="124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87">
        <v>5897000</v>
      </c>
      <c r="AC57" s="10">
        <v>50.29</v>
      </c>
      <c r="AD57">
        <f t="shared" si="0"/>
        <v>0.95999999999999375</v>
      </c>
      <c r="AE57" s="128">
        <f t="shared" si="1"/>
        <v>2.7916251246260515E-3</v>
      </c>
    </row>
    <row r="58" spans="1:31" x14ac:dyDescent="0.25">
      <c r="A58" s="246" t="s">
        <v>48</v>
      </c>
      <c r="B58" s="235">
        <v>42572</v>
      </c>
      <c r="C58" s="236">
        <v>40</v>
      </c>
      <c r="D58" s="237">
        <v>37.880000000000003</v>
      </c>
      <c r="E58" s="237">
        <v>0</v>
      </c>
      <c r="F58" s="237">
        <f>C58*D58+E58</f>
        <v>1515.2</v>
      </c>
      <c r="G58" s="235">
        <v>42640</v>
      </c>
      <c r="H58" s="240">
        <v>100</v>
      </c>
      <c r="I58" s="237">
        <v>38.549999999999997</v>
      </c>
      <c r="J58" s="237">
        <v>0.08</v>
      </c>
      <c r="K58" s="237">
        <f>I58*H58-J58</f>
        <v>3854.9199999999996</v>
      </c>
      <c r="L58" s="236"/>
      <c r="M58" s="236"/>
      <c r="O58" s="75">
        <v>0.93</v>
      </c>
      <c r="P58" s="75">
        <f t="shared" si="6"/>
        <v>0</v>
      </c>
      <c r="T58" s="85" t="s">
        <v>80</v>
      </c>
      <c r="U58" s="121" t="s">
        <v>452</v>
      </c>
      <c r="W58" s="124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87">
        <v>4219700</v>
      </c>
      <c r="AC58" s="10">
        <v>50.15</v>
      </c>
      <c r="AD58">
        <f t="shared" si="0"/>
        <v>1.1200000000000045</v>
      </c>
      <c r="AE58" s="128">
        <f t="shared" si="1"/>
        <v>-1.7822169996083104E-2</v>
      </c>
    </row>
    <row r="59" spans="1:31" x14ac:dyDescent="0.25">
      <c r="A59" s="236"/>
      <c r="B59" s="235">
        <v>42572</v>
      </c>
      <c r="C59" s="236">
        <v>40</v>
      </c>
      <c r="D59" s="237">
        <v>37.58</v>
      </c>
      <c r="E59" s="237">
        <v>0</v>
      </c>
      <c r="F59" s="237">
        <f>C59*D59+E59</f>
        <v>1503.1999999999998</v>
      </c>
      <c r="G59" s="236"/>
      <c r="H59" s="240"/>
      <c r="I59" s="237"/>
      <c r="J59" s="237"/>
      <c r="K59" s="237"/>
      <c r="L59" s="236"/>
      <c r="M59" s="236"/>
      <c r="O59" s="75">
        <v>0.92</v>
      </c>
      <c r="P59" s="75">
        <f t="shared" si="6"/>
        <v>0</v>
      </c>
      <c r="W59" s="124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87">
        <v>2611300</v>
      </c>
      <c r="AC59" s="10">
        <v>51.06</v>
      </c>
      <c r="AD59">
        <f t="shared" si="0"/>
        <v>0.56000000000000227</v>
      </c>
      <c r="AE59" s="128">
        <f t="shared" si="1"/>
        <v>2.74941084053415E-3</v>
      </c>
    </row>
    <row r="60" spans="1:31" x14ac:dyDescent="0.25">
      <c r="A60" s="236"/>
      <c r="B60" s="235">
        <v>42576</v>
      </c>
      <c r="C60" s="236">
        <v>30</v>
      </c>
      <c r="D60" s="237">
        <v>37.15</v>
      </c>
      <c r="E60" s="237">
        <v>0</v>
      </c>
      <c r="F60" s="237">
        <f>C60*D60+E60</f>
        <v>1114.5</v>
      </c>
      <c r="G60" s="236"/>
      <c r="H60" s="240"/>
      <c r="I60" s="237"/>
      <c r="J60" s="237"/>
      <c r="K60" s="237"/>
      <c r="L60" s="236"/>
      <c r="M60" s="236"/>
      <c r="O60" s="75">
        <v>0.91</v>
      </c>
      <c r="P60" s="75">
        <f t="shared" si="6"/>
        <v>0</v>
      </c>
      <c r="W60" s="124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87">
        <v>6059800</v>
      </c>
      <c r="AC60" s="10">
        <v>50.92</v>
      </c>
      <c r="AD60">
        <f t="shared" si="0"/>
        <v>1.6900000000000048</v>
      </c>
      <c r="AE60" s="128">
        <f t="shared" si="1"/>
        <v>-1.2987012987012991E-2</v>
      </c>
    </row>
    <row r="61" spans="1:31" x14ac:dyDescent="0.25">
      <c r="A61" s="236"/>
      <c r="B61" s="235">
        <v>42594</v>
      </c>
      <c r="C61" s="236">
        <v>30</v>
      </c>
      <c r="D61" s="237">
        <v>36.58</v>
      </c>
      <c r="E61" s="237">
        <v>0</v>
      </c>
      <c r="F61" s="237">
        <f>C61*D61+E61</f>
        <v>1097.3999999999999</v>
      </c>
      <c r="G61" s="236"/>
      <c r="H61" s="240"/>
      <c r="I61" s="237"/>
      <c r="J61" s="237"/>
      <c r="K61" s="237"/>
      <c r="L61" s="236"/>
      <c r="M61" s="236"/>
      <c r="O61" s="75">
        <v>0.9</v>
      </c>
      <c r="P61" s="75">
        <f t="shared" si="6"/>
        <v>0</v>
      </c>
      <c r="W61" s="124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87">
        <v>5941600</v>
      </c>
      <c r="AC61" s="10">
        <v>51.59</v>
      </c>
      <c r="AD61">
        <f t="shared" si="0"/>
        <v>0.73000000000000398</v>
      </c>
      <c r="AE61" s="128">
        <f t="shared" si="1"/>
        <v>6.6341463414634205E-3</v>
      </c>
    </row>
    <row r="62" spans="1:31" x14ac:dyDescent="0.25">
      <c r="A62" s="236"/>
      <c r="B62" s="236"/>
      <c r="C62" s="236"/>
      <c r="D62" s="237"/>
      <c r="E62" s="237"/>
      <c r="F62" s="237"/>
      <c r="G62" s="236"/>
      <c r="H62" s="240"/>
      <c r="I62" s="237"/>
      <c r="J62" s="237"/>
      <c r="K62" s="237"/>
      <c r="L62" s="236"/>
      <c r="M62" s="236"/>
      <c r="W62" s="124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87">
        <v>5569300</v>
      </c>
      <c r="AC62" s="10">
        <v>51.25</v>
      </c>
      <c r="AD62">
        <f t="shared" si="0"/>
        <v>1.3599999999999994</v>
      </c>
      <c r="AE62" s="128">
        <f t="shared" si="1"/>
        <v>2.0713005377414939E-2</v>
      </c>
    </row>
    <row r="63" spans="1:31" x14ac:dyDescent="0.25">
      <c r="A63" s="236"/>
      <c r="B63" s="236"/>
      <c r="C63" s="236"/>
      <c r="D63" s="237"/>
      <c r="E63" s="237"/>
      <c r="F63" s="237"/>
      <c r="G63" s="236"/>
      <c r="H63" s="240"/>
      <c r="I63" s="237"/>
      <c r="J63" s="237"/>
      <c r="K63" s="237"/>
      <c r="L63" s="236"/>
      <c r="M63" s="236"/>
      <c r="W63" s="124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87">
        <v>4965600</v>
      </c>
      <c r="AC63" s="10">
        <v>50.21</v>
      </c>
      <c r="AD63">
        <f t="shared" si="0"/>
        <v>1.1300000000000026</v>
      </c>
      <c r="AE63" s="128">
        <f t="shared" si="1"/>
        <v>7.4237560192615959E-3</v>
      </c>
    </row>
    <row r="64" spans="1:31" x14ac:dyDescent="0.25">
      <c r="A64" s="236"/>
      <c r="B64" s="236"/>
      <c r="C64" s="236"/>
      <c r="D64" s="237"/>
      <c r="E64" s="237"/>
      <c r="F64" s="237"/>
      <c r="G64" s="236"/>
      <c r="H64" s="240"/>
      <c r="I64" s="237"/>
      <c r="J64" s="237"/>
      <c r="K64" s="237"/>
      <c r="L64" s="236"/>
      <c r="M64" s="236"/>
      <c r="W64" s="124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87">
        <v>5691900</v>
      </c>
      <c r="AC64" s="10">
        <v>49.84</v>
      </c>
      <c r="AD64">
        <f t="shared" si="0"/>
        <v>1.1999999999999957</v>
      </c>
      <c r="AE64" s="128">
        <f t="shared" si="1"/>
        <v>-1.0718539102818614E-2</v>
      </c>
    </row>
    <row r="65" spans="1:31" x14ac:dyDescent="0.25">
      <c r="A65" s="236"/>
      <c r="B65" s="236"/>
      <c r="C65" s="236"/>
      <c r="D65" s="237"/>
      <c r="E65" s="237"/>
      <c r="F65" s="237"/>
      <c r="G65" s="236"/>
      <c r="H65" s="240"/>
      <c r="I65" s="237"/>
      <c r="J65" s="237"/>
      <c r="K65" s="237"/>
      <c r="L65" s="236"/>
      <c r="M65" s="236"/>
      <c r="W65" s="124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87">
        <v>7131500</v>
      </c>
      <c r="AC65" s="10">
        <v>50.38</v>
      </c>
      <c r="AD65">
        <f t="shared" si="0"/>
        <v>2</v>
      </c>
      <c r="AE65" s="128">
        <f t="shared" si="1"/>
        <v>-1.6207771919546921E-2</v>
      </c>
    </row>
    <row r="66" spans="1:31" x14ac:dyDescent="0.25">
      <c r="A66" s="236"/>
      <c r="B66" s="236"/>
      <c r="C66" s="236"/>
      <c r="D66" s="237"/>
      <c r="E66" s="237"/>
      <c r="F66" s="237"/>
      <c r="G66" s="236"/>
      <c r="H66" s="240"/>
      <c r="I66" s="237"/>
      <c r="J66" s="237"/>
      <c r="K66" s="237"/>
      <c r="L66" s="236"/>
      <c r="M66" s="236"/>
      <c r="W66" s="124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87">
        <v>4914400</v>
      </c>
      <c r="AC66" s="10">
        <v>51.21</v>
      </c>
      <c r="AD66">
        <f t="shared" si="0"/>
        <v>1.2700000000000031</v>
      </c>
      <c r="AE66" s="128">
        <f t="shared" si="1"/>
        <v>2.6458208057726917E-2</v>
      </c>
    </row>
    <row r="67" spans="1:31" x14ac:dyDescent="0.25">
      <c r="A67" s="236"/>
      <c r="B67" s="236"/>
      <c r="C67" s="236"/>
      <c r="D67" s="237"/>
      <c r="E67" s="237"/>
      <c r="F67" s="237"/>
      <c r="G67" s="236"/>
      <c r="H67" s="240"/>
      <c r="I67" s="237"/>
      <c r="J67" s="237"/>
      <c r="K67" s="237"/>
      <c r="L67" s="236"/>
      <c r="M67" s="236"/>
      <c r="W67" s="124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87">
        <v>4210300</v>
      </c>
      <c r="AC67" s="10">
        <v>49.89</v>
      </c>
      <c r="AD67">
        <f t="shared" si="0"/>
        <v>1.3499999999999943</v>
      </c>
      <c r="AE67" s="128" t="e">
        <f>AC67/#REF!-1</f>
        <v>#REF!</v>
      </c>
    </row>
    <row r="68" spans="1:31" x14ac:dyDescent="0.25">
      <c r="A68" s="236"/>
      <c r="B68" s="236"/>
      <c r="C68" s="236"/>
      <c r="D68" s="237"/>
      <c r="E68" s="237"/>
      <c r="F68" s="237"/>
      <c r="G68" s="236"/>
      <c r="H68" s="240"/>
      <c r="I68" s="237"/>
      <c r="J68" s="237"/>
      <c r="K68" s="237"/>
      <c r="L68" s="236"/>
      <c r="M68" s="236"/>
      <c r="W68" s="124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87">
        <v>3257200</v>
      </c>
      <c r="AC68" s="10">
        <v>49.75</v>
      </c>
      <c r="AD68" t="e">
        <f>#REF!-#REF!</f>
        <v>#REF!</v>
      </c>
      <c r="AE68" s="128" t="e">
        <f>#REF!/AC69-1</f>
        <v>#REF!</v>
      </c>
    </row>
    <row r="69" spans="1:31" x14ac:dyDescent="0.25">
      <c r="A69" s="236"/>
      <c r="B69" s="236"/>
      <c r="C69" s="236"/>
      <c r="D69" s="237"/>
      <c r="E69" s="237"/>
      <c r="F69" s="237"/>
      <c r="G69" s="236"/>
      <c r="H69" s="240"/>
      <c r="I69" s="237"/>
      <c r="J69" s="237"/>
      <c r="K69" s="237"/>
      <c r="L69" s="236"/>
      <c r="M69" s="236"/>
      <c r="W69" s="124" t="s">
        <v>92</v>
      </c>
      <c r="X69" s="10"/>
      <c r="Y69" s="10"/>
      <c r="Z69" s="10"/>
      <c r="AA69" s="10"/>
      <c r="AB69" s="87"/>
      <c r="AC69" s="10"/>
      <c r="AD69">
        <f>Y69-Z69</f>
        <v>0</v>
      </c>
      <c r="AE69" s="128" t="e">
        <f>AC69/AC70-1</f>
        <v>#DIV/0!</v>
      </c>
    </row>
    <row r="70" spans="1:31" x14ac:dyDescent="0.25">
      <c r="A70" s="236"/>
      <c r="B70" s="236"/>
      <c r="C70" s="236"/>
      <c r="D70" s="237"/>
      <c r="E70" s="237"/>
      <c r="F70" s="237"/>
      <c r="G70" s="236"/>
      <c r="H70" s="240"/>
      <c r="I70" s="237"/>
      <c r="J70" s="237"/>
      <c r="K70" s="237"/>
      <c r="L70" s="236"/>
      <c r="M70" s="236"/>
    </row>
    <row r="71" spans="1:31" x14ac:dyDescent="0.25">
      <c r="A71" s="236"/>
      <c r="B71" s="236"/>
      <c r="C71" s="236"/>
      <c r="D71" s="237"/>
      <c r="E71" s="237"/>
      <c r="F71" s="237"/>
      <c r="G71" s="236"/>
      <c r="H71" s="240"/>
      <c r="I71" s="237"/>
      <c r="J71" s="237"/>
      <c r="K71" s="237"/>
      <c r="L71" s="236"/>
      <c r="M71" s="236"/>
    </row>
    <row r="72" spans="1:31" x14ac:dyDescent="0.25">
      <c r="A72" s="236"/>
      <c r="B72" s="236"/>
      <c r="C72" s="236"/>
      <c r="D72" s="237"/>
      <c r="E72" s="237"/>
      <c r="F72" s="237"/>
      <c r="G72" s="236"/>
      <c r="H72" s="236"/>
      <c r="I72" s="237"/>
      <c r="J72" s="237"/>
      <c r="K72" s="237"/>
      <c r="L72" s="236"/>
      <c r="M72" s="236"/>
    </row>
    <row r="73" spans="1:31" x14ac:dyDescent="0.25">
      <c r="A73" s="21" t="s">
        <v>57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311"/>
      <c r="B74" s="312"/>
      <c r="C74" s="313"/>
      <c r="D74" s="313"/>
      <c r="E74" s="313"/>
      <c r="F74" s="314"/>
      <c r="G74" s="313"/>
      <c r="H74" s="313"/>
      <c r="I74" s="313"/>
      <c r="J74" s="313"/>
      <c r="K74" s="314"/>
      <c r="L74" s="313"/>
      <c r="M74" s="31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191" priority="15">
      <formula>F39&gt;0</formula>
    </cfRule>
    <cfRule type="expression" dxfId="1190" priority="16">
      <formula>F39&lt;0</formula>
    </cfRule>
  </conditionalFormatting>
  <conditionalFormatting sqref="Q7">
    <cfRule type="expression" dxfId="1189" priority="13">
      <formula>Q7&gt;0</formula>
    </cfRule>
    <cfRule type="expression" dxfId="1188" priority="14">
      <formula>Q7&lt;0</formula>
    </cfRule>
  </conditionalFormatting>
  <conditionalFormatting sqref="Q8">
    <cfRule type="expression" dxfId="1187" priority="11">
      <formula>Q8&gt;0</formula>
    </cfRule>
    <cfRule type="expression" dxfId="1186" priority="12">
      <formula>Q8&lt;0</formula>
    </cfRule>
  </conditionalFormatting>
  <conditionalFormatting sqref="F25:F38">
    <cfRule type="expression" dxfId="1185" priority="9">
      <formula>F25&gt;0</formula>
    </cfRule>
    <cfRule type="expression" dxfId="1184" priority="10">
      <formula>F25&lt;0</formula>
    </cfRule>
  </conditionalFormatting>
  <conditionalFormatting sqref="H25:H38">
    <cfRule type="expression" dxfId="1183" priority="7">
      <formula>H25&gt;0</formula>
    </cfRule>
    <cfRule type="expression" dxfId="1182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181" priority="3">
      <formula>M55&gt;0</formula>
    </cfRule>
    <cfRule type="expression" dxfId="1180" priority="4">
      <formula>M55&lt;0</formula>
    </cfRule>
  </conditionalFormatting>
  <conditionalFormatting sqref="Q10">
    <cfRule type="expression" dxfId="1179" priority="1">
      <formula>Q10&gt;0</formula>
    </cfRule>
    <cfRule type="expression" dxfId="1178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78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U1" s="76"/>
      <c r="W1" s="100" t="s">
        <v>85</v>
      </c>
      <c r="X1" s="100" t="s">
        <v>86</v>
      </c>
      <c r="Y1" s="100" t="s">
        <v>87</v>
      </c>
      <c r="Z1" s="100" t="s">
        <v>88</v>
      </c>
      <c r="AA1" s="100" t="s">
        <v>89</v>
      </c>
      <c r="AB1" s="100" t="s">
        <v>90</v>
      </c>
      <c r="AC1" s="100" t="s">
        <v>91</v>
      </c>
      <c r="AD1" s="85" t="s">
        <v>97</v>
      </c>
      <c r="AE1" s="85" t="s">
        <v>99</v>
      </c>
    </row>
    <row r="2" spans="1:31" x14ac:dyDescent="0.25">
      <c r="A2" s="6" t="s">
        <v>241</v>
      </c>
      <c r="B2" s="66"/>
      <c r="C2" s="4"/>
      <c r="D2" s="3"/>
      <c r="E2" s="3"/>
      <c r="F2" s="3"/>
      <c r="G2" s="66"/>
      <c r="H2" s="149"/>
      <c r="I2" s="3"/>
      <c r="J2" s="3"/>
      <c r="K2" s="3"/>
      <c r="L2" s="1"/>
      <c r="O2" s="11" t="s">
        <v>35</v>
      </c>
      <c r="Q2">
        <f>C18-H18</f>
        <v>0</v>
      </c>
      <c r="T2" s="1"/>
      <c r="W2" s="102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96">
        <v>1471100</v>
      </c>
      <c r="AC2" s="9">
        <v>37.49</v>
      </c>
      <c r="AD2" s="33">
        <f>Y2-Z2</f>
        <v>0.38000000000000256</v>
      </c>
      <c r="AE2" s="142">
        <f>AC2/AC3-1</f>
        <v>-5.3064473335101559E-3</v>
      </c>
    </row>
    <row r="3" spans="1:31" x14ac:dyDescent="0.25">
      <c r="A3" s="22" t="s">
        <v>48</v>
      </c>
      <c r="G3" s="66"/>
      <c r="H3" s="149"/>
      <c r="I3" s="3"/>
      <c r="J3" s="3"/>
      <c r="K3" s="3"/>
      <c r="O3" s="11" t="s">
        <v>36</v>
      </c>
      <c r="Q3" s="328">
        <f>IF(Q2=0, Q4, (F18-K18-M18)/Q2)</f>
        <v>0</v>
      </c>
      <c r="T3" s="1"/>
      <c r="W3" s="102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96">
        <v>1753700</v>
      </c>
      <c r="AC3" s="9">
        <v>37.69</v>
      </c>
      <c r="AD3" s="33">
        <f t="shared" ref="AD3:AD66" si="0">Y3-Z3</f>
        <v>0.49000000000000199</v>
      </c>
      <c r="AE3" s="142">
        <f t="shared" ref="AE3:AE66" si="1">AC3/AC4-1</f>
        <v>4.5309168443494752E-3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O4" s="11" t="s">
        <v>44</v>
      </c>
      <c r="Q4" s="48">
        <v>0</v>
      </c>
      <c r="R4" s="336">
        <v>0</v>
      </c>
      <c r="T4" s="143"/>
      <c r="W4" s="102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96">
        <v>893000</v>
      </c>
      <c r="AC4" s="9">
        <v>37.520000000000003</v>
      </c>
      <c r="AD4" s="33">
        <f t="shared" si="0"/>
        <v>0.46999999999999886</v>
      </c>
      <c r="AE4" s="142">
        <f t="shared" si="1"/>
        <v>-4.5104802334835492E-3</v>
      </c>
    </row>
    <row r="5" spans="1:31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O5" s="11" t="s">
        <v>45</v>
      </c>
      <c r="Q5" s="3">
        <f>Q4*Q2</f>
        <v>0</v>
      </c>
      <c r="W5" s="102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96">
        <v>1244300</v>
      </c>
      <c r="AC5" s="9">
        <v>37.69</v>
      </c>
      <c r="AD5" s="33">
        <f t="shared" si="0"/>
        <v>0.30000000000000426</v>
      </c>
      <c r="AE5" s="142">
        <f t="shared" si="1"/>
        <v>-2.6525198939009176E-4</v>
      </c>
    </row>
    <row r="6" spans="1:31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O6" s="11" t="s">
        <v>42</v>
      </c>
      <c r="Q6" s="2">
        <f>Q3*Q2</f>
        <v>0</v>
      </c>
      <c r="W6" s="102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96">
        <v>1373500</v>
      </c>
      <c r="AC6" s="9">
        <v>37.700000000000003</v>
      </c>
      <c r="AD6" s="33">
        <f t="shared" si="0"/>
        <v>0.41000000000000369</v>
      </c>
      <c r="AE6" s="142">
        <f t="shared" si="1"/>
        <v>1.3280212483401943E-3</v>
      </c>
    </row>
    <row r="7" spans="1:31" x14ac:dyDescent="0.25">
      <c r="B7" s="66"/>
      <c r="C7" s="4"/>
      <c r="D7" s="3"/>
      <c r="E7" s="3"/>
      <c r="F7" s="3"/>
      <c r="G7" s="4"/>
      <c r="H7" s="149"/>
      <c r="I7" s="3"/>
      <c r="J7" s="3"/>
      <c r="K7" s="3"/>
      <c r="O7" s="11" t="s">
        <v>136</v>
      </c>
      <c r="Q7" s="2">
        <f>Q10+Q8</f>
        <v>264.92000000000007</v>
      </c>
      <c r="R7">
        <v>0</v>
      </c>
      <c r="W7" s="102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96">
        <v>2757300</v>
      </c>
      <c r="AC7" s="9">
        <v>37.65</v>
      </c>
      <c r="AD7" s="33">
        <f t="shared" si="0"/>
        <v>0.59000000000000341</v>
      </c>
      <c r="AE7" s="142">
        <f t="shared" si="1"/>
        <v>-7.120253164557E-3</v>
      </c>
    </row>
    <row r="8" spans="1:31" x14ac:dyDescent="0.25">
      <c r="B8" s="66"/>
      <c r="C8" s="4"/>
      <c r="D8" s="3"/>
      <c r="E8" s="3"/>
      <c r="F8" s="3"/>
      <c r="G8" s="4"/>
      <c r="H8" s="149"/>
      <c r="I8" s="3"/>
      <c r="J8" s="3"/>
      <c r="K8" s="3"/>
      <c r="O8" s="11" t="s">
        <v>137</v>
      </c>
      <c r="P8" s="27"/>
      <c r="Q8" s="2">
        <f>K18+M18-F18+Q2*Q4</f>
        <v>0</v>
      </c>
      <c r="W8" s="102">
        <v>42822</v>
      </c>
      <c r="X8" s="9">
        <v>37.92</v>
      </c>
      <c r="Y8" s="9">
        <v>38.24</v>
      </c>
      <c r="Z8" s="9">
        <v>37.79</v>
      </c>
      <c r="AA8" s="9">
        <v>37.92</v>
      </c>
      <c r="AB8" s="96">
        <v>1599900</v>
      </c>
      <c r="AC8" s="9">
        <v>37.92</v>
      </c>
      <c r="AD8" s="33">
        <f t="shared" si="0"/>
        <v>0.45000000000000284</v>
      </c>
      <c r="AE8" s="142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O9" s="11" t="s">
        <v>156</v>
      </c>
      <c r="Q9" s="128">
        <f>IF(Q2=0, 0, Q8/Q6)</f>
        <v>0</v>
      </c>
      <c r="W9" s="102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96">
        <v>1712100</v>
      </c>
      <c r="AC9" s="9">
        <v>37.78</v>
      </c>
      <c r="AD9" s="33">
        <f t="shared" si="0"/>
        <v>0.50999999999999801</v>
      </c>
      <c r="AE9" s="142">
        <f t="shared" si="1"/>
        <v>2.3879013000795979E-3</v>
      </c>
    </row>
    <row r="10" spans="1:31" x14ac:dyDescent="0.25">
      <c r="O10" s="11" t="s">
        <v>155</v>
      </c>
      <c r="P10" s="27"/>
      <c r="Q10" s="2">
        <f>M41</f>
        <v>264.92000000000007</v>
      </c>
      <c r="W10" s="102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96">
        <v>2086600</v>
      </c>
      <c r="AC10" s="9">
        <v>37.69</v>
      </c>
      <c r="AD10" s="33">
        <f t="shared" si="0"/>
        <v>0.71000000000000085</v>
      </c>
      <c r="AE10" s="142">
        <f t="shared" si="1"/>
        <v>7.754010695187219E-3</v>
      </c>
    </row>
    <row r="11" spans="1:31" x14ac:dyDescent="0.25">
      <c r="O11" s="11" t="s">
        <v>133</v>
      </c>
      <c r="P11" s="27"/>
      <c r="Q11" s="128">
        <f>VALUE(TRIM(CLEAN(MID(U58, FIND("(", U58)+1, 5))))</f>
        <v>3.4200000000000001E-2</v>
      </c>
      <c r="W11" s="102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96">
        <v>2137000</v>
      </c>
      <c r="AC11" s="9">
        <v>37.4</v>
      </c>
      <c r="AD11" s="33">
        <f t="shared" si="0"/>
        <v>0.77999999999999403</v>
      </c>
      <c r="AE11" s="142">
        <f t="shared" si="1"/>
        <v>1.3275535085342849E-2</v>
      </c>
    </row>
    <row r="12" spans="1:31" x14ac:dyDescent="0.25">
      <c r="W12" s="102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96">
        <v>1393000</v>
      </c>
      <c r="AC12" s="9">
        <v>36.909999999999997</v>
      </c>
      <c r="AD12" s="33">
        <f t="shared" si="0"/>
        <v>0.60999999999999943</v>
      </c>
      <c r="AE12" s="142">
        <f t="shared" si="1"/>
        <v>1.456844420010972E-2</v>
      </c>
    </row>
    <row r="13" spans="1:31" x14ac:dyDescent="0.25">
      <c r="W13" s="102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96">
        <v>2101400</v>
      </c>
      <c r="AC13" s="9">
        <v>36.380000000000003</v>
      </c>
      <c r="AD13" s="33">
        <f t="shared" si="0"/>
        <v>1.1799999999999997</v>
      </c>
      <c r="AE13" s="142">
        <f t="shared" si="1"/>
        <v>1.0274923632324517E-2</v>
      </c>
    </row>
    <row r="14" spans="1:31" x14ac:dyDescent="0.25">
      <c r="W14" s="102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96">
        <v>1522900</v>
      </c>
      <c r="AC14" s="9">
        <v>36.01</v>
      </c>
      <c r="AD14" s="33">
        <f t="shared" si="0"/>
        <v>0.39000000000000057</v>
      </c>
      <c r="AE14" s="142">
        <f t="shared" si="1"/>
        <v>-1.6634322151373171E-3</v>
      </c>
    </row>
    <row r="15" spans="1:31" x14ac:dyDescent="0.25">
      <c r="W15" s="102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96">
        <v>1863100</v>
      </c>
      <c r="AC15" s="9">
        <v>36.07</v>
      </c>
      <c r="AD15" s="33">
        <f t="shared" si="0"/>
        <v>0.42000000000000171</v>
      </c>
      <c r="AE15" s="142">
        <f t="shared" si="1"/>
        <v>-3.5911602209945936E-3</v>
      </c>
    </row>
    <row r="16" spans="1:31" x14ac:dyDescent="0.25">
      <c r="W16" s="102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96">
        <v>1168600</v>
      </c>
      <c r="AC16" s="9">
        <v>36.200000000000003</v>
      </c>
      <c r="AD16" s="33">
        <f t="shared" si="0"/>
        <v>0.32999999999999829</v>
      </c>
      <c r="AE16" s="142">
        <f t="shared" si="1"/>
        <v>7.5146117450599625E-3</v>
      </c>
    </row>
    <row r="17" spans="1:31" x14ac:dyDescent="0.25">
      <c r="H17" s="64"/>
      <c r="W17" s="102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96">
        <v>2808500</v>
      </c>
      <c r="AC17" s="9">
        <v>35.93</v>
      </c>
      <c r="AD17" s="33">
        <f t="shared" si="0"/>
        <v>0.61999999999999744</v>
      </c>
      <c r="AE17" s="142">
        <f t="shared" si="1"/>
        <v>1.3540197461212822E-2</v>
      </c>
    </row>
    <row r="18" spans="1:31" x14ac:dyDescent="0.25">
      <c r="A18" s="25" t="s">
        <v>57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2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96">
        <v>1089200</v>
      </c>
      <c r="AC18" s="9">
        <v>35.450000000000003</v>
      </c>
      <c r="AD18" s="33">
        <f t="shared" si="0"/>
        <v>0.20999999999999375</v>
      </c>
      <c r="AE18" s="142">
        <f t="shared" si="1"/>
        <v>-8.3916083916083517E-3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408">
        <f>SumByColor($A$19,M2:M17)</f>
        <v>0</v>
      </c>
      <c r="W19" s="102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96">
        <v>2029400</v>
      </c>
      <c r="AC19" s="9">
        <v>35.75</v>
      </c>
      <c r="AD19" s="33">
        <f t="shared" si="0"/>
        <v>0.32999999999999829</v>
      </c>
      <c r="AE19" s="142">
        <f t="shared" si="1"/>
        <v>1.9618834080716852E-3</v>
      </c>
    </row>
    <row r="20" spans="1:31" x14ac:dyDescent="0.25">
      <c r="W20" s="102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96">
        <v>729300</v>
      </c>
      <c r="AC20" s="9">
        <v>35.68</v>
      </c>
      <c r="AD20" s="33">
        <f t="shared" si="0"/>
        <v>0.20000000000000284</v>
      </c>
      <c r="AE20" s="142">
        <f t="shared" si="1"/>
        <v>9.0497737556560764E-3</v>
      </c>
    </row>
    <row r="21" spans="1:31" x14ac:dyDescent="0.25">
      <c r="B21" s="345" t="s">
        <v>85</v>
      </c>
      <c r="C21" s="345" t="s">
        <v>106</v>
      </c>
      <c r="D21" s="346" t="s">
        <v>105</v>
      </c>
      <c r="E21" s="347" t="s">
        <v>107</v>
      </c>
      <c r="F21" s="348" t="s">
        <v>43</v>
      </c>
      <c r="G21" s="349" t="s">
        <v>110</v>
      </c>
      <c r="H21" s="348" t="s">
        <v>61</v>
      </c>
      <c r="I21" s="349" t="s">
        <v>111</v>
      </c>
      <c r="W21" s="102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96">
        <v>1974600</v>
      </c>
      <c r="AC21" s="9">
        <v>35.36</v>
      </c>
      <c r="AD21" s="33">
        <f t="shared" si="0"/>
        <v>0.45000000000000284</v>
      </c>
      <c r="AE21" s="142">
        <f t="shared" si="1"/>
        <v>-3.3821871476887866E-3</v>
      </c>
    </row>
    <row r="22" spans="1:31" x14ac:dyDescent="0.25">
      <c r="A22" t="s">
        <v>275</v>
      </c>
      <c r="B22" s="152">
        <v>42754</v>
      </c>
      <c r="C22" s="10">
        <v>50</v>
      </c>
      <c r="D22" s="161">
        <v>31.18</v>
      </c>
      <c r="E22" s="33">
        <v>33.86</v>
      </c>
      <c r="F22" s="172">
        <f>C22*(E22-D22)</f>
        <v>134</v>
      </c>
      <c r="G22" s="33">
        <f>D22*C22</f>
        <v>1559</v>
      </c>
      <c r="H22" s="168">
        <f>(E22-D22)/D22</f>
        <v>8.5952533675432957E-2</v>
      </c>
      <c r="I22" s="33"/>
      <c r="W22" s="102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96">
        <v>703800</v>
      </c>
      <c r="AC22" s="9">
        <v>35.479999999999997</v>
      </c>
      <c r="AD22" s="33">
        <f t="shared" si="0"/>
        <v>0.56000000000000227</v>
      </c>
      <c r="AE22" s="142">
        <f t="shared" si="1"/>
        <v>2.543091268719877E-3</v>
      </c>
    </row>
    <row r="23" spans="1:31" x14ac:dyDescent="0.25">
      <c r="B23" s="152"/>
      <c r="C23" s="10"/>
      <c r="D23" s="161"/>
      <c r="E23" s="33"/>
      <c r="F23" s="172"/>
      <c r="G23" s="33"/>
      <c r="H23" s="168"/>
      <c r="I23" s="33"/>
      <c r="W23" s="102">
        <v>42801</v>
      </c>
      <c r="X23" s="9">
        <v>35</v>
      </c>
      <c r="Y23" s="9">
        <v>35.49</v>
      </c>
      <c r="Z23" s="9">
        <v>35</v>
      </c>
      <c r="AA23" s="9">
        <v>35.39</v>
      </c>
      <c r="AB23" s="96">
        <v>1047300</v>
      </c>
      <c r="AC23" s="9">
        <v>35.39</v>
      </c>
      <c r="AD23" s="33">
        <f t="shared" si="0"/>
        <v>0.49000000000000199</v>
      </c>
      <c r="AE23" s="142">
        <f t="shared" si="1"/>
        <v>1.287922152261034E-2</v>
      </c>
    </row>
    <row r="24" spans="1:31" x14ac:dyDescent="0.25">
      <c r="B24" s="152"/>
      <c r="C24" s="10"/>
      <c r="D24" s="161"/>
      <c r="E24" s="33"/>
      <c r="F24" s="172"/>
      <c r="G24" s="33"/>
      <c r="H24" s="168"/>
      <c r="I24" s="33"/>
      <c r="W24" s="102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96">
        <v>605900</v>
      </c>
      <c r="AC24" s="9">
        <v>34.94</v>
      </c>
      <c r="AD24" s="33">
        <f t="shared" si="0"/>
        <v>0.38000000000000256</v>
      </c>
      <c r="AE24" s="142">
        <f t="shared" si="1"/>
        <v>-5.4084827782523437E-3</v>
      </c>
    </row>
    <row r="25" spans="1:31" x14ac:dyDescent="0.25">
      <c r="B25" s="152"/>
      <c r="C25" s="10"/>
      <c r="D25" s="161"/>
      <c r="E25" s="33"/>
      <c r="F25" s="172"/>
      <c r="G25" s="33"/>
      <c r="H25" s="168"/>
      <c r="I25" s="33"/>
      <c r="W25" s="102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96">
        <v>869400</v>
      </c>
      <c r="AC25" s="9">
        <v>35.130000000000003</v>
      </c>
      <c r="AD25" s="33">
        <f t="shared" si="0"/>
        <v>0.82999999999999829</v>
      </c>
      <c r="AE25" s="142">
        <f t="shared" si="1"/>
        <v>1.5317919075144459E-2</v>
      </c>
    </row>
    <row r="26" spans="1:31" x14ac:dyDescent="0.25">
      <c r="B26" s="152"/>
      <c r="C26" s="10"/>
      <c r="D26" s="161"/>
      <c r="E26" s="33"/>
      <c r="F26" s="172"/>
      <c r="G26" s="33"/>
      <c r="H26" s="168"/>
      <c r="I26" s="33"/>
      <c r="W26" s="102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96">
        <v>985800</v>
      </c>
      <c r="AC26" s="9">
        <v>34.6</v>
      </c>
      <c r="AD26" s="33">
        <f t="shared" si="0"/>
        <v>0.40000000000000568</v>
      </c>
      <c r="AE26" s="142">
        <f t="shared" si="1"/>
        <v>3.1893302406493795E-3</v>
      </c>
    </row>
    <row r="27" spans="1:31" x14ac:dyDescent="0.25">
      <c r="B27" s="152"/>
      <c r="C27" s="10"/>
      <c r="D27" s="161"/>
      <c r="E27" s="33"/>
      <c r="F27" s="172"/>
      <c r="G27" s="33"/>
      <c r="H27" s="168"/>
      <c r="I27" s="33"/>
      <c r="W27" s="102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96">
        <v>1355800</v>
      </c>
      <c r="AC27" s="9">
        <v>34.49</v>
      </c>
      <c r="AD27" s="33">
        <f t="shared" si="0"/>
        <v>0.69999999999999574</v>
      </c>
      <c r="AE27" s="142">
        <f t="shared" si="1"/>
        <v>-5.7653502450272232E-3</v>
      </c>
    </row>
    <row r="28" spans="1:31" x14ac:dyDescent="0.25">
      <c r="B28" s="152"/>
      <c r="C28" s="10"/>
      <c r="D28" s="161"/>
      <c r="E28" s="33"/>
      <c r="F28" s="172"/>
      <c r="G28" s="33"/>
      <c r="H28" s="168"/>
      <c r="I28" s="33"/>
      <c r="W28" s="102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96">
        <v>1075400</v>
      </c>
      <c r="AC28" s="9">
        <v>34.69</v>
      </c>
      <c r="AD28" s="33">
        <f t="shared" si="0"/>
        <v>0.53000000000000114</v>
      </c>
      <c r="AE28" s="142">
        <f t="shared" si="1"/>
        <v>-8.8571428571428967E-3</v>
      </c>
    </row>
    <row r="29" spans="1:31" x14ac:dyDescent="0.25">
      <c r="B29" s="152"/>
      <c r="C29" s="10"/>
      <c r="D29" s="161"/>
      <c r="E29" s="33"/>
      <c r="F29" s="172"/>
      <c r="G29" s="33"/>
      <c r="H29" s="168"/>
      <c r="I29" s="33"/>
      <c r="W29" s="102">
        <v>42793</v>
      </c>
      <c r="X29" s="9">
        <v>34.94</v>
      </c>
      <c r="Y29" s="9">
        <v>35.1</v>
      </c>
      <c r="Z29" s="9">
        <v>34.79</v>
      </c>
      <c r="AA29" s="9">
        <v>35</v>
      </c>
      <c r="AB29" s="96">
        <v>638300</v>
      </c>
      <c r="AC29" s="9">
        <v>35</v>
      </c>
      <c r="AD29" s="33">
        <f t="shared" si="0"/>
        <v>0.31000000000000227</v>
      </c>
      <c r="AE29" s="142">
        <f t="shared" si="1"/>
        <v>1.4306151645206988E-3</v>
      </c>
    </row>
    <row r="30" spans="1:31" x14ac:dyDescent="0.25">
      <c r="B30" s="152"/>
      <c r="C30" s="10"/>
      <c r="D30" s="161"/>
      <c r="E30" s="33"/>
      <c r="F30" s="172"/>
      <c r="G30" s="33"/>
      <c r="H30" s="168"/>
      <c r="I30" s="33"/>
      <c r="W30" s="102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96">
        <v>1052800</v>
      </c>
      <c r="AC30" s="9">
        <v>34.950000000000003</v>
      </c>
      <c r="AD30" s="33">
        <f t="shared" si="0"/>
        <v>0.60000000000000142</v>
      </c>
      <c r="AE30" s="142">
        <f t="shared" si="1"/>
        <v>-1.8258426966292096E-2</v>
      </c>
    </row>
    <row r="31" spans="1:31" x14ac:dyDescent="0.25">
      <c r="B31" s="152"/>
      <c r="C31" s="10"/>
      <c r="D31" s="161"/>
      <c r="E31" s="33"/>
      <c r="F31" s="172"/>
      <c r="G31" s="33"/>
      <c r="H31" s="168"/>
      <c r="I31" s="33"/>
      <c r="W31" s="102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96">
        <v>778100</v>
      </c>
      <c r="AC31" s="9">
        <v>35.6</v>
      </c>
      <c r="AD31" s="33">
        <f t="shared" si="0"/>
        <v>0.48000000000000398</v>
      </c>
      <c r="AE31" s="142">
        <f t="shared" si="1"/>
        <v>2.8097780275349038E-4</v>
      </c>
    </row>
    <row r="32" spans="1:31" x14ac:dyDescent="0.25">
      <c r="B32" s="152"/>
      <c r="C32" s="10"/>
      <c r="D32" s="161"/>
      <c r="E32" s="33"/>
      <c r="F32" s="172"/>
      <c r="G32" s="33"/>
      <c r="H32" s="168"/>
      <c r="I32" s="33"/>
      <c r="W32" s="102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96">
        <v>537800</v>
      </c>
      <c r="AC32" s="9">
        <v>35.590000000000003</v>
      </c>
      <c r="AD32" s="33">
        <f t="shared" si="0"/>
        <v>0.44000000000000483</v>
      </c>
      <c r="AE32" s="142">
        <f t="shared" si="1"/>
        <v>5.6513139304890103E-3</v>
      </c>
    </row>
    <row r="33" spans="1:31" x14ac:dyDescent="0.25">
      <c r="B33" s="152"/>
      <c r="C33" s="10"/>
      <c r="D33" s="161"/>
      <c r="E33" s="33"/>
      <c r="F33" s="172"/>
      <c r="G33" s="33"/>
      <c r="H33" s="168"/>
      <c r="I33" s="33"/>
      <c r="W33" s="102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96">
        <v>1530300</v>
      </c>
      <c r="AC33" s="9">
        <v>35.39</v>
      </c>
      <c r="AD33" s="33">
        <f t="shared" si="0"/>
        <v>0.25</v>
      </c>
      <c r="AE33" s="142">
        <f t="shared" si="1"/>
        <v>-2.8248587570611772E-4</v>
      </c>
    </row>
    <row r="34" spans="1:31" x14ac:dyDescent="0.25">
      <c r="B34" s="152"/>
      <c r="C34" s="10"/>
      <c r="D34" s="161"/>
      <c r="E34" s="33"/>
      <c r="F34" s="172"/>
      <c r="G34" s="33"/>
      <c r="H34" s="168"/>
      <c r="I34" s="33"/>
      <c r="W34" s="102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96">
        <v>1090200</v>
      </c>
      <c r="AC34" s="9">
        <v>35.4</v>
      </c>
      <c r="AD34" s="33">
        <f t="shared" si="0"/>
        <v>0.39000000000000057</v>
      </c>
      <c r="AE34" s="142">
        <f t="shared" si="1"/>
        <v>-1.4104372355431272E-3</v>
      </c>
    </row>
    <row r="35" spans="1:31" x14ac:dyDescent="0.25">
      <c r="B35" s="152"/>
      <c r="C35" s="10"/>
      <c r="D35" s="161"/>
      <c r="E35" s="33"/>
      <c r="F35" s="172"/>
      <c r="G35" s="33"/>
      <c r="H35" s="168"/>
      <c r="I35" s="33"/>
      <c r="W35" s="102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96">
        <v>980300</v>
      </c>
      <c r="AC35" s="9">
        <v>35.450000000000003</v>
      </c>
      <c r="AD35" s="33">
        <f t="shared" si="0"/>
        <v>0.35999999999999943</v>
      </c>
      <c r="AE35" s="142">
        <f t="shared" si="1"/>
        <v>-2.8200789622101485E-4</v>
      </c>
    </row>
    <row r="36" spans="1:31" x14ac:dyDescent="0.25">
      <c r="B36" s="152"/>
      <c r="C36" s="10"/>
      <c r="D36" s="161"/>
      <c r="E36" s="33"/>
      <c r="F36" s="172"/>
      <c r="G36" s="33"/>
      <c r="H36" s="168"/>
      <c r="I36" s="33"/>
      <c r="W36" s="102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96">
        <v>1306900</v>
      </c>
      <c r="AC36" s="9">
        <v>35.46</v>
      </c>
      <c r="AD36" s="33">
        <f t="shared" si="0"/>
        <v>0.71999999999999886</v>
      </c>
      <c r="AE36" s="142">
        <f t="shared" si="1"/>
        <v>1.0544314619549633E-2</v>
      </c>
    </row>
    <row r="37" spans="1:31" x14ac:dyDescent="0.25">
      <c r="B37" s="66"/>
      <c r="C37" s="4"/>
      <c r="D37" s="411"/>
      <c r="E37" s="3"/>
      <c r="F37" s="3"/>
      <c r="G37" s="3"/>
      <c r="H37" s="169"/>
      <c r="I37" s="3"/>
      <c r="W37" s="102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96">
        <v>853100</v>
      </c>
      <c r="AC37" s="9">
        <v>35.090000000000003</v>
      </c>
      <c r="AD37" s="33">
        <f t="shared" si="0"/>
        <v>0.30999999999999517</v>
      </c>
      <c r="AE37" s="142">
        <f t="shared" si="1"/>
        <v>-3.1249999999999334E-3</v>
      </c>
    </row>
    <row r="38" spans="1:31" x14ac:dyDescent="0.25">
      <c r="B38" s="66"/>
      <c r="C38" s="4"/>
      <c r="D38" s="411"/>
      <c r="E38" s="3"/>
      <c r="F38" s="3"/>
      <c r="G38" s="3"/>
      <c r="H38" s="169"/>
      <c r="I38" s="3"/>
      <c r="W38" s="102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96">
        <v>731100</v>
      </c>
      <c r="AC38" s="9">
        <v>35.200000000000003</v>
      </c>
      <c r="AD38" s="33">
        <f t="shared" si="0"/>
        <v>0.32999999999999829</v>
      </c>
      <c r="AE38" s="142">
        <f t="shared" si="1"/>
        <v>4.8529831572938775E-3</v>
      </c>
    </row>
    <row r="39" spans="1:31" x14ac:dyDescent="0.25">
      <c r="W39" s="102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96">
        <v>2010700</v>
      </c>
      <c r="AC39" s="9">
        <v>35.03</v>
      </c>
      <c r="AD39" s="33">
        <f t="shared" si="0"/>
        <v>0.25</v>
      </c>
      <c r="AE39" s="142">
        <f t="shared" si="1"/>
        <v>-3.6973833902160802E-3</v>
      </c>
    </row>
    <row r="40" spans="1:31" ht="20.25" thickBot="1" x14ac:dyDescent="0.35">
      <c r="O40" s="557" t="s">
        <v>54</v>
      </c>
      <c r="P40" s="557"/>
      <c r="W40" s="102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96">
        <v>1702500</v>
      </c>
      <c r="AC40" s="9">
        <v>35.159999999999997</v>
      </c>
      <c r="AD40" s="33">
        <f t="shared" si="0"/>
        <v>0.64000000000000057</v>
      </c>
      <c r="AE40" s="142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43</v>
      </c>
      <c r="M41" s="2">
        <f>M59+K59-F59</f>
        <v>264.92000000000007</v>
      </c>
      <c r="O41" s="75">
        <v>1.1000000000000001</v>
      </c>
      <c r="P41" s="75">
        <f>O41*$Q$4</f>
        <v>0</v>
      </c>
      <c r="Q41" s="2"/>
      <c r="W41" s="102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96">
        <v>1808600</v>
      </c>
      <c r="AC41" s="9">
        <v>35.65</v>
      </c>
      <c r="AD41" s="33">
        <f t="shared" si="0"/>
        <v>0.48000000000000398</v>
      </c>
      <c r="AE41" s="142">
        <f t="shared" si="1"/>
        <v>9.0574582507783052E-3</v>
      </c>
    </row>
    <row r="42" spans="1:31" ht="20.25" thickBot="1" x14ac:dyDescent="0.35">
      <c r="A42" s="242" t="s">
        <v>1</v>
      </c>
      <c r="B42" s="242" t="s">
        <v>2</v>
      </c>
      <c r="C42" s="242" t="s">
        <v>4</v>
      </c>
      <c r="D42" s="244" t="s">
        <v>5</v>
      </c>
      <c r="E42" s="244" t="s">
        <v>67</v>
      </c>
      <c r="F42" s="244" t="s">
        <v>38</v>
      </c>
      <c r="G42" s="242" t="s">
        <v>3</v>
      </c>
      <c r="H42" s="242" t="s">
        <v>6</v>
      </c>
      <c r="I42" s="244" t="s">
        <v>7</v>
      </c>
      <c r="J42" s="244" t="s">
        <v>68</v>
      </c>
      <c r="K42" s="244" t="s">
        <v>39</v>
      </c>
      <c r="L42" s="242" t="s">
        <v>21</v>
      </c>
      <c r="M42" s="242" t="s">
        <v>22</v>
      </c>
      <c r="O42" s="75">
        <v>1.0900000000000001</v>
      </c>
      <c r="P42" s="75">
        <f t="shared" ref="P42:P61" si="2">O42*$Q$4</f>
        <v>0</v>
      </c>
      <c r="Q42" s="2"/>
      <c r="T42" s="83" t="s">
        <v>84</v>
      </c>
      <c r="W42" s="102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96">
        <v>2441100</v>
      </c>
      <c r="AC42" s="9">
        <v>35.33</v>
      </c>
      <c r="AD42" s="33">
        <f t="shared" si="0"/>
        <v>0.42999999999999972</v>
      </c>
      <c r="AE42" s="142">
        <f t="shared" si="1"/>
        <v>5.9794988610477606E-3</v>
      </c>
    </row>
    <row r="43" spans="1:31" ht="15.75" thickTop="1" x14ac:dyDescent="0.25">
      <c r="A43" s="245" t="s">
        <v>241</v>
      </c>
      <c r="B43" s="235">
        <v>42719</v>
      </c>
      <c r="C43" s="236">
        <v>50</v>
      </c>
      <c r="D43" s="237">
        <v>31.18</v>
      </c>
      <c r="E43" s="237">
        <v>0</v>
      </c>
      <c r="F43" s="237">
        <f>C43*D43+E43</f>
        <v>1559</v>
      </c>
      <c r="G43" s="235">
        <v>42753</v>
      </c>
      <c r="H43" s="236">
        <v>50</v>
      </c>
      <c r="I43" s="237">
        <v>32.92</v>
      </c>
      <c r="J43" s="237">
        <v>0.04</v>
      </c>
      <c r="K43" s="237">
        <f>H43*I43-J43</f>
        <v>1645.96</v>
      </c>
      <c r="L43" s="235">
        <v>42748</v>
      </c>
      <c r="M43" s="236">
        <v>18</v>
      </c>
      <c r="O43" s="75">
        <v>1.08</v>
      </c>
      <c r="P43" s="75">
        <f t="shared" si="2"/>
        <v>0</v>
      </c>
      <c r="Q43" s="2"/>
      <c r="T43" s="119" t="s">
        <v>69</v>
      </c>
      <c r="U43" s="120">
        <v>37.69</v>
      </c>
      <c r="W43" s="102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96">
        <v>888300</v>
      </c>
      <c r="AC43" s="9">
        <v>35.119999999999997</v>
      </c>
      <c r="AD43" s="33">
        <f t="shared" si="0"/>
        <v>0.5</v>
      </c>
      <c r="AE43" s="142">
        <f t="shared" si="1"/>
        <v>8.3261556129772263E-3</v>
      </c>
    </row>
    <row r="44" spans="1:31" x14ac:dyDescent="0.25">
      <c r="A44" s="246" t="s">
        <v>48</v>
      </c>
      <c r="B44" s="66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66">
        <v>42759</v>
      </c>
      <c r="H44" s="149">
        <v>50</v>
      </c>
      <c r="I44" s="3">
        <v>34.380000000000003</v>
      </c>
      <c r="J44" s="3">
        <v>0.04</v>
      </c>
      <c r="K44" s="3">
        <f>H44*I44-J44</f>
        <v>1718.9600000000003</v>
      </c>
      <c r="L44" s="236"/>
      <c r="M44" s="236"/>
      <c r="O44" s="75">
        <v>1.07</v>
      </c>
      <c r="P44" s="75">
        <f t="shared" si="2"/>
        <v>0</v>
      </c>
      <c r="Q44" s="2"/>
      <c r="T44" s="85" t="s">
        <v>70</v>
      </c>
      <c r="U44" s="121">
        <v>37.67</v>
      </c>
      <c r="W44" s="102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96">
        <v>616800</v>
      </c>
      <c r="AC44" s="9">
        <v>34.83</v>
      </c>
      <c r="AD44" s="33">
        <f t="shared" si="0"/>
        <v>0.31000000000000227</v>
      </c>
      <c r="AE44" s="142">
        <f t="shared" si="1"/>
        <v>-3.4334763948499214E-3</v>
      </c>
    </row>
    <row r="45" spans="1:31" x14ac:dyDescent="0.25">
      <c r="A45" s="236"/>
      <c r="B45" s="235"/>
      <c r="C45" s="236"/>
      <c r="D45" s="237"/>
      <c r="E45" s="237"/>
      <c r="F45" s="237"/>
      <c r="G45" s="235"/>
      <c r="H45" s="240"/>
      <c r="I45" s="237"/>
      <c r="J45" s="237"/>
      <c r="K45" s="237"/>
      <c r="L45" s="236"/>
      <c r="M45" s="236"/>
      <c r="O45" s="75">
        <v>1.06</v>
      </c>
      <c r="P45" s="75">
        <f t="shared" si="2"/>
        <v>0</v>
      </c>
      <c r="Q45" s="2"/>
      <c r="T45" s="85" t="s">
        <v>71</v>
      </c>
      <c r="U45" s="121" t="s">
        <v>100</v>
      </c>
      <c r="W45" s="102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96">
        <v>1082700</v>
      </c>
      <c r="AC45" s="9">
        <v>34.950000000000003</v>
      </c>
      <c r="AD45" s="33">
        <f t="shared" si="0"/>
        <v>0.43999999999999773</v>
      </c>
      <c r="AE45" s="142">
        <f t="shared" si="1"/>
        <v>6.044905008635526E-3</v>
      </c>
    </row>
    <row r="46" spans="1:31" x14ac:dyDescent="0.25">
      <c r="A46" s="236"/>
      <c r="B46" s="235"/>
      <c r="C46" s="236"/>
      <c r="D46" s="237"/>
      <c r="E46" s="237"/>
      <c r="F46" s="237"/>
      <c r="G46" s="235"/>
      <c r="H46" s="240"/>
      <c r="I46" s="237"/>
      <c r="J46" s="237"/>
      <c r="K46" s="237"/>
      <c r="L46" s="236"/>
      <c r="M46" s="236"/>
      <c r="O46" s="75">
        <v>1.05</v>
      </c>
      <c r="P46" s="75">
        <f t="shared" si="2"/>
        <v>0</v>
      </c>
      <c r="Q46" s="2"/>
      <c r="T46" s="85" t="s">
        <v>72</v>
      </c>
      <c r="U46" s="121" t="s">
        <v>100</v>
      </c>
      <c r="W46" s="102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96">
        <v>1052200</v>
      </c>
      <c r="AC46" s="9">
        <v>34.74</v>
      </c>
      <c r="AD46" s="33">
        <f t="shared" si="0"/>
        <v>0.64999999999999858</v>
      </c>
      <c r="AE46" s="142">
        <f t="shared" si="1"/>
        <v>6.0816681146829144E-3</v>
      </c>
    </row>
    <row r="47" spans="1:31" x14ac:dyDescent="0.25">
      <c r="A47" s="236"/>
      <c r="B47" s="235"/>
      <c r="C47" s="236"/>
      <c r="D47" s="237"/>
      <c r="E47" s="237"/>
      <c r="F47" s="237"/>
      <c r="G47" s="235"/>
      <c r="H47" s="240"/>
      <c r="I47" s="237"/>
      <c r="J47" s="237"/>
      <c r="K47" s="237"/>
      <c r="L47" s="236"/>
      <c r="M47" s="236"/>
      <c r="O47" s="75">
        <v>1.04</v>
      </c>
      <c r="P47" s="75">
        <f t="shared" si="2"/>
        <v>0</v>
      </c>
      <c r="Q47" s="2"/>
      <c r="T47" s="85" t="s">
        <v>73</v>
      </c>
      <c r="U47" s="121">
        <v>41.2</v>
      </c>
      <c r="W47" s="102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96">
        <v>1470300</v>
      </c>
      <c r="AC47" s="9">
        <v>34.53</v>
      </c>
      <c r="AD47" s="33">
        <f t="shared" si="0"/>
        <v>0.51999999999999602</v>
      </c>
      <c r="AE47" s="142">
        <f t="shared" si="1"/>
        <v>1.1719894520949348E-2</v>
      </c>
    </row>
    <row r="48" spans="1:31" x14ac:dyDescent="0.25">
      <c r="A48" s="236"/>
      <c r="B48" s="235"/>
      <c r="C48" s="236"/>
      <c r="D48" s="237"/>
      <c r="E48" s="237"/>
      <c r="F48" s="237"/>
      <c r="G48" s="236"/>
      <c r="H48" s="240"/>
      <c r="I48" s="237"/>
      <c r="J48" s="237"/>
      <c r="K48" s="237"/>
      <c r="L48" s="236"/>
      <c r="M48" s="236"/>
      <c r="O48" s="75">
        <v>1.03</v>
      </c>
      <c r="P48" s="75">
        <f t="shared" si="2"/>
        <v>0</v>
      </c>
      <c r="Q48" s="2"/>
      <c r="T48" s="85" t="s">
        <v>74</v>
      </c>
      <c r="U48" s="121">
        <v>0.90102199999999999</v>
      </c>
      <c r="W48" s="102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96">
        <v>1123400</v>
      </c>
      <c r="AC48" s="9">
        <v>34.130000000000003</v>
      </c>
      <c r="AD48" s="33">
        <f t="shared" si="0"/>
        <v>0.38000000000000256</v>
      </c>
      <c r="AE48" s="142">
        <f t="shared" si="1"/>
        <v>-5.8258083309057351E-3</v>
      </c>
    </row>
    <row r="49" spans="1:31" x14ac:dyDescent="0.25">
      <c r="A49" s="236"/>
      <c r="B49" s="235"/>
      <c r="C49" s="236"/>
      <c r="D49" s="237"/>
      <c r="E49" s="237"/>
      <c r="F49" s="237"/>
      <c r="G49" s="236"/>
      <c r="H49" s="240"/>
      <c r="I49" s="237"/>
      <c r="J49" s="237"/>
      <c r="K49" s="237"/>
      <c r="L49" s="236"/>
      <c r="M49" s="236"/>
      <c r="O49" s="75">
        <v>1.02</v>
      </c>
      <c r="P49" s="75">
        <f t="shared" si="2"/>
        <v>0</v>
      </c>
      <c r="Q49" s="2"/>
      <c r="T49" s="85" t="s">
        <v>75</v>
      </c>
      <c r="U49" s="121" t="s">
        <v>509</v>
      </c>
      <c r="W49" s="102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96">
        <v>921700</v>
      </c>
      <c r="AC49" s="9">
        <v>34.33</v>
      </c>
      <c r="AD49" s="33">
        <f t="shared" si="0"/>
        <v>0.40999999999999659</v>
      </c>
      <c r="AE49" s="142">
        <f t="shared" si="1"/>
        <v>-2.9044437990125571E-3</v>
      </c>
    </row>
    <row r="50" spans="1:31" x14ac:dyDescent="0.25">
      <c r="A50" s="236"/>
      <c r="B50" s="236"/>
      <c r="C50" s="236"/>
      <c r="D50" s="237"/>
      <c r="E50" s="237"/>
      <c r="F50" s="237"/>
      <c r="G50" s="236"/>
      <c r="H50" s="240"/>
      <c r="I50" s="237"/>
      <c r="J50" s="237"/>
      <c r="K50" s="237"/>
      <c r="L50" s="236"/>
      <c r="M50" s="236"/>
      <c r="O50" s="75">
        <v>1.01</v>
      </c>
      <c r="P50" s="75">
        <f t="shared" si="2"/>
        <v>0</v>
      </c>
      <c r="Q50" s="2"/>
      <c r="T50" s="85"/>
      <c r="U50" s="121"/>
      <c r="W50" s="102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96">
        <v>1378000</v>
      </c>
      <c r="AC50" s="9">
        <v>34.43</v>
      </c>
      <c r="AD50" s="33">
        <f t="shared" si="0"/>
        <v>0.56000000000000227</v>
      </c>
      <c r="AE50" s="142">
        <f t="shared" si="1"/>
        <v>-1.0916403332375868E-2</v>
      </c>
    </row>
    <row r="51" spans="1:31" x14ac:dyDescent="0.25">
      <c r="A51" s="236"/>
      <c r="B51" s="236"/>
      <c r="C51" s="236"/>
      <c r="D51" s="237"/>
      <c r="E51" s="237"/>
      <c r="F51" s="237"/>
      <c r="G51" s="236"/>
      <c r="H51" s="236"/>
      <c r="I51" s="237"/>
      <c r="J51" s="237"/>
      <c r="K51" s="237"/>
      <c r="L51" s="236"/>
      <c r="M51" s="236"/>
      <c r="O51" s="75">
        <v>1</v>
      </c>
      <c r="P51" s="75">
        <f t="shared" si="2"/>
        <v>0</v>
      </c>
      <c r="Q51" s="2"/>
      <c r="T51" s="85" t="s">
        <v>76</v>
      </c>
      <c r="U51" s="121" t="s">
        <v>510</v>
      </c>
      <c r="W51" s="102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96">
        <v>2817300</v>
      </c>
      <c r="AC51" s="9">
        <v>34.81</v>
      </c>
      <c r="AD51" s="33">
        <f t="shared" si="0"/>
        <v>0.38000000000000256</v>
      </c>
      <c r="AE51" s="142">
        <f t="shared" si="1"/>
        <v>7.5253256150507042E-3</v>
      </c>
    </row>
    <row r="52" spans="1:31" x14ac:dyDescent="0.25">
      <c r="A52" s="236"/>
      <c r="B52" s="236"/>
      <c r="C52" s="236"/>
      <c r="D52" s="237"/>
      <c r="E52" s="237"/>
      <c r="F52" s="237"/>
      <c r="G52" s="236"/>
      <c r="H52" s="236"/>
      <c r="I52" s="237"/>
      <c r="J52" s="237"/>
      <c r="K52" s="237"/>
      <c r="L52" s="236"/>
      <c r="M52" s="236"/>
      <c r="O52" s="75">
        <v>0.99</v>
      </c>
      <c r="P52" s="75">
        <f t="shared" si="2"/>
        <v>0</v>
      </c>
      <c r="Q52" s="2"/>
      <c r="T52" s="85" t="s">
        <v>77</v>
      </c>
      <c r="U52" s="121" t="s">
        <v>242</v>
      </c>
      <c r="W52" s="102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96">
        <v>2927000</v>
      </c>
      <c r="AC52" s="9">
        <v>34.549999999999997</v>
      </c>
      <c r="AD52" s="33">
        <f t="shared" si="0"/>
        <v>0.8300000000000054</v>
      </c>
      <c r="AE52" s="142">
        <f t="shared" si="1"/>
        <v>8.7591240875910525E-3</v>
      </c>
    </row>
    <row r="53" spans="1:31" x14ac:dyDescent="0.25">
      <c r="A53" s="236"/>
      <c r="B53" s="236"/>
      <c r="C53" s="236"/>
      <c r="D53" s="237"/>
      <c r="E53" s="237"/>
      <c r="F53" s="237"/>
      <c r="G53" s="236"/>
      <c r="H53" s="236"/>
      <c r="I53" s="237"/>
      <c r="J53" s="237"/>
      <c r="K53" s="237"/>
      <c r="L53" s="236"/>
      <c r="M53" s="236"/>
      <c r="O53" s="75">
        <v>0.98</v>
      </c>
      <c r="P53" s="75">
        <f t="shared" si="2"/>
        <v>0</v>
      </c>
      <c r="Q53" s="2"/>
      <c r="T53" s="85" t="s">
        <v>78</v>
      </c>
      <c r="U53" s="122">
        <v>1471133</v>
      </c>
      <c r="W53" s="102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96">
        <v>1454400</v>
      </c>
      <c r="AC53" s="9">
        <v>34.25</v>
      </c>
      <c r="AD53" s="33">
        <f t="shared" si="0"/>
        <v>0.35000000000000142</v>
      </c>
      <c r="AE53" s="142">
        <f t="shared" si="1"/>
        <v>6.4648839259475732E-3</v>
      </c>
    </row>
    <row r="54" spans="1:31" x14ac:dyDescent="0.25">
      <c r="A54" s="236"/>
      <c r="B54" s="236"/>
      <c r="C54" s="236"/>
      <c r="D54" s="237"/>
      <c r="E54" s="237"/>
      <c r="F54" s="237"/>
      <c r="G54" s="236"/>
      <c r="H54" s="236"/>
      <c r="I54" s="237"/>
      <c r="J54" s="237"/>
      <c r="K54" s="237"/>
      <c r="L54" s="236"/>
      <c r="M54" s="236"/>
      <c r="O54" s="75">
        <v>0.97</v>
      </c>
      <c r="P54" s="75">
        <f t="shared" si="2"/>
        <v>0</v>
      </c>
      <c r="T54" s="85" t="s">
        <v>81</v>
      </c>
      <c r="U54" s="122">
        <v>1550960</v>
      </c>
      <c r="W54" s="102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96">
        <v>2005100</v>
      </c>
      <c r="AC54" s="9">
        <v>34.03</v>
      </c>
      <c r="AD54" s="33">
        <f t="shared" si="0"/>
        <v>0.42000000000000171</v>
      </c>
      <c r="AE54" s="142">
        <f t="shared" si="1"/>
        <v>5.0206733608979537E-3</v>
      </c>
    </row>
    <row r="55" spans="1:31" x14ac:dyDescent="0.25">
      <c r="A55" s="236"/>
      <c r="B55" s="236"/>
      <c r="C55" s="236"/>
      <c r="D55" s="237"/>
      <c r="E55" s="237"/>
      <c r="F55" s="237"/>
      <c r="G55" s="236"/>
      <c r="H55" s="236"/>
      <c r="I55" s="237"/>
      <c r="J55" s="237"/>
      <c r="K55" s="237"/>
      <c r="L55" s="236"/>
      <c r="M55" s="236"/>
      <c r="O55" s="75">
        <v>0.96</v>
      </c>
      <c r="P55" s="75">
        <f t="shared" si="2"/>
        <v>0</v>
      </c>
      <c r="T55" s="85" t="s">
        <v>79</v>
      </c>
      <c r="U55" s="121" t="s">
        <v>511</v>
      </c>
      <c r="W55" s="102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96">
        <v>5042600</v>
      </c>
      <c r="AC55" s="9">
        <v>33.86</v>
      </c>
      <c r="AD55" s="33">
        <f t="shared" si="0"/>
        <v>0.84999999999999432</v>
      </c>
      <c r="AE55" s="142">
        <f t="shared" si="1"/>
        <v>2.668283808368721E-2</v>
      </c>
    </row>
    <row r="56" spans="1:31" x14ac:dyDescent="0.25">
      <c r="A56" s="236"/>
      <c r="B56" s="236"/>
      <c r="C56" s="236"/>
      <c r="D56" s="237"/>
      <c r="E56" s="237"/>
      <c r="F56" s="237"/>
      <c r="G56" s="236"/>
      <c r="H56" s="236"/>
      <c r="I56" s="237"/>
      <c r="J56" s="237"/>
      <c r="K56" s="237"/>
      <c r="L56" s="236"/>
      <c r="M56" s="236"/>
      <c r="O56" s="75">
        <v>0.95</v>
      </c>
      <c r="P56" s="75">
        <f t="shared" si="2"/>
        <v>0</v>
      </c>
      <c r="T56" s="85" t="s">
        <v>82</v>
      </c>
      <c r="U56" s="121">
        <v>24.49</v>
      </c>
      <c r="W56" s="102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96">
        <v>3065100</v>
      </c>
      <c r="AC56" s="9">
        <v>32.979999999999997</v>
      </c>
      <c r="AD56" s="33">
        <f t="shared" si="0"/>
        <v>0.81000000000000227</v>
      </c>
      <c r="AE56" s="142">
        <f t="shared" si="1"/>
        <v>2.3905619372865505E-2</v>
      </c>
    </row>
    <row r="57" spans="1:31" x14ac:dyDescent="0.25">
      <c r="A57" s="236"/>
      <c r="B57" s="236"/>
      <c r="C57" s="236"/>
      <c r="D57" s="237"/>
      <c r="E57" s="237"/>
      <c r="F57" s="237"/>
      <c r="G57" s="236"/>
      <c r="H57" s="236"/>
      <c r="I57" s="237"/>
      <c r="J57" s="237"/>
      <c r="K57" s="237"/>
      <c r="L57" s="236"/>
      <c r="M57" s="236"/>
      <c r="O57" s="75">
        <v>0.94</v>
      </c>
      <c r="P57" s="75">
        <f t="shared" si="2"/>
        <v>0</v>
      </c>
      <c r="T57" s="85" t="s">
        <v>83</v>
      </c>
      <c r="U57" s="121">
        <v>1.53</v>
      </c>
      <c r="W57" s="102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96">
        <v>2929200</v>
      </c>
      <c r="AC57" s="9">
        <v>32.21</v>
      </c>
      <c r="AD57" s="33">
        <f t="shared" si="0"/>
        <v>0.63000000000000256</v>
      </c>
      <c r="AE57" s="142">
        <f t="shared" si="1"/>
        <v>1.8662519440124647E-3</v>
      </c>
    </row>
    <row r="58" spans="1:31" x14ac:dyDescent="0.25">
      <c r="A58" s="236"/>
      <c r="B58" s="236"/>
      <c r="C58" s="236"/>
      <c r="D58" s="237"/>
      <c r="E58" s="237"/>
      <c r="F58" s="237"/>
      <c r="G58" s="236"/>
      <c r="H58" s="240"/>
      <c r="I58" s="237"/>
      <c r="J58" s="237"/>
      <c r="K58" s="237"/>
      <c r="L58" s="236"/>
      <c r="M58" s="236"/>
      <c r="O58" s="75">
        <v>0.93</v>
      </c>
      <c r="P58" s="75">
        <f t="shared" si="2"/>
        <v>0</v>
      </c>
      <c r="T58" s="85" t="s">
        <v>80</v>
      </c>
      <c r="U58" s="121" t="s">
        <v>422</v>
      </c>
      <c r="W58" s="102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96">
        <v>1090500</v>
      </c>
      <c r="AC58" s="9">
        <v>32.15</v>
      </c>
      <c r="AD58" s="33">
        <f t="shared" si="0"/>
        <v>0.42999999999999972</v>
      </c>
      <c r="AE58" s="142">
        <f t="shared" si="1"/>
        <v>-2.7915632754343944E-3</v>
      </c>
    </row>
    <row r="59" spans="1:31" x14ac:dyDescent="0.25">
      <c r="A59" s="21" t="s">
        <v>57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75">
        <v>0.92</v>
      </c>
      <c r="P59" s="75">
        <f t="shared" si="2"/>
        <v>0</v>
      </c>
      <c r="W59" s="102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96">
        <v>1078500</v>
      </c>
      <c r="AC59" s="9">
        <v>32.24</v>
      </c>
      <c r="AD59" s="33">
        <f t="shared" si="0"/>
        <v>0.53000000000000114</v>
      </c>
      <c r="AE59" s="142">
        <f t="shared" si="1"/>
        <v>-7.9999999999998961E-3</v>
      </c>
    </row>
    <row r="60" spans="1:31" ht="15.75" thickBot="1" x14ac:dyDescent="0.3">
      <c r="A60" s="311"/>
      <c r="B60" s="312"/>
      <c r="C60" s="313"/>
      <c r="D60" s="313"/>
      <c r="E60" s="313"/>
      <c r="F60" s="314"/>
      <c r="G60" s="313"/>
      <c r="H60" s="313"/>
      <c r="I60" s="313"/>
      <c r="J60" s="313"/>
      <c r="K60" s="314"/>
      <c r="L60" s="313"/>
      <c r="M60" s="417"/>
      <c r="O60" s="75">
        <v>0.91</v>
      </c>
      <c r="P60" s="75">
        <f t="shared" si="2"/>
        <v>0</v>
      </c>
      <c r="W60" s="102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96">
        <v>2540700</v>
      </c>
      <c r="AC60" s="9">
        <v>32.5</v>
      </c>
      <c r="AD60" s="33">
        <f t="shared" si="0"/>
        <v>0.97000000000000242</v>
      </c>
      <c r="AE60" s="142">
        <f t="shared" si="1"/>
        <v>3.1746031746031855E-2</v>
      </c>
    </row>
    <row r="61" spans="1:31" x14ac:dyDescent="0.25">
      <c r="O61" s="75">
        <v>0.9</v>
      </c>
      <c r="P61" s="75">
        <f t="shared" si="2"/>
        <v>0</v>
      </c>
      <c r="W61" s="102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96">
        <v>1377100</v>
      </c>
      <c r="AC61" s="9">
        <v>31.5</v>
      </c>
      <c r="AD61" s="33">
        <f t="shared" si="0"/>
        <v>0.98999999999999844</v>
      </c>
      <c r="AE61" s="142">
        <f t="shared" si="1"/>
        <v>-1.4392991239048802E-2</v>
      </c>
    </row>
    <row r="62" spans="1:31" x14ac:dyDescent="0.25">
      <c r="W62" s="102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96">
        <v>985600</v>
      </c>
      <c r="AC62" s="9">
        <v>31.96</v>
      </c>
      <c r="AD62" s="33">
        <f t="shared" si="0"/>
        <v>0.39000000000000412</v>
      </c>
      <c r="AE62" s="142">
        <f t="shared" si="1"/>
        <v>9.3955527716893528E-4</v>
      </c>
    </row>
    <row r="63" spans="1:31" x14ac:dyDescent="0.25">
      <c r="W63" s="102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96">
        <v>2405500</v>
      </c>
      <c r="AC63" s="9">
        <v>31.93</v>
      </c>
      <c r="AD63" s="33">
        <f t="shared" si="0"/>
        <v>0.32999999999999829</v>
      </c>
      <c r="AE63" s="142">
        <f t="shared" si="1"/>
        <v>-6.2597809076680999E-4</v>
      </c>
    </row>
    <row r="64" spans="1:31" x14ac:dyDescent="0.25">
      <c r="W64" s="102">
        <v>42740</v>
      </c>
      <c r="X64" s="9">
        <v>31.7</v>
      </c>
      <c r="Y64" s="9">
        <v>31.96</v>
      </c>
      <c r="Z64" s="9">
        <v>31.6</v>
      </c>
      <c r="AA64" s="9">
        <v>31.95</v>
      </c>
      <c r="AB64" s="96">
        <v>1781000</v>
      </c>
      <c r="AC64" s="9">
        <v>31.95</v>
      </c>
      <c r="AD64" s="33">
        <f t="shared" si="0"/>
        <v>0.35999999999999943</v>
      </c>
      <c r="AE64" s="142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78" t="str">
        <f>MID(U58,FIND("(",U58)+1,6)</f>
        <v>3.42%)</v>
      </c>
      <c r="W65" s="102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96">
        <v>1113100</v>
      </c>
      <c r="AC65" s="9">
        <v>31.59</v>
      </c>
      <c r="AD65" s="33">
        <f t="shared" si="0"/>
        <v>0.25</v>
      </c>
      <c r="AE65" s="142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2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96">
        <v>2219700</v>
      </c>
      <c r="AC66" s="9">
        <v>31.37</v>
      </c>
      <c r="AD66" s="33">
        <f t="shared" si="0"/>
        <v>0.39999999999999858</v>
      </c>
      <c r="AE66" s="142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2">
        <v>42734</v>
      </c>
      <c r="X67" s="9">
        <v>31.6</v>
      </c>
      <c r="Y67" s="9">
        <v>31.7</v>
      </c>
      <c r="Z67" s="9">
        <v>31.19</v>
      </c>
      <c r="AA67" s="9">
        <v>31.4</v>
      </c>
      <c r="AB67" s="96">
        <v>1592700</v>
      </c>
      <c r="AC67" s="9">
        <v>31.4</v>
      </c>
      <c r="AD67" s="33">
        <f>Y67-Z67</f>
        <v>0.50999999999999801</v>
      </c>
      <c r="AE67" s="142" t="e">
        <f>AC67/#REF!-1</f>
        <v>#REF!</v>
      </c>
    </row>
    <row r="68" spans="1:31" x14ac:dyDescent="0.25">
      <c r="A68" s="4"/>
      <c r="B68" s="281"/>
      <c r="C68" s="281"/>
      <c r="D68" s="412"/>
      <c r="E68" s="412"/>
      <c r="F68" s="412"/>
      <c r="G68" s="281"/>
      <c r="H68" s="281"/>
      <c r="I68" s="412"/>
      <c r="J68" s="3"/>
      <c r="K68" s="3"/>
      <c r="L68" s="4"/>
      <c r="M68" s="3"/>
      <c r="N68" s="4"/>
      <c r="W68" s="102" t="s">
        <v>92</v>
      </c>
      <c r="X68" s="9"/>
      <c r="Y68" s="9"/>
      <c r="Z68" s="9"/>
      <c r="AA68" s="9"/>
      <c r="AB68" s="96"/>
      <c r="AC68" s="9"/>
      <c r="AD68" s="33" t="e">
        <f>#REF!-#REF!</f>
        <v>#REF!</v>
      </c>
      <c r="AE68" s="142" t="e">
        <f>#REF!/AC68-1</f>
        <v>#REF!</v>
      </c>
    </row>
    <row r="69" spans="1:31" x14ac:dyDescent="0.25">
      <c r="A69" s="281"/>
      <c r="B69" s="66"/>
      <c r="C69" s="4"/>
      <c r="D69" s="3"/>
      <c r="E69" s="3"/>
      <c r="F69" s="3"/>
      <c r="G69" s="66"/>
      <c r="H69" s="149"/>
      <c r="I69" s="3"/>
      <c r="J69" s="412"/>
      <c r="K69" s="412"/>
      <c r="L69" s="281"/>
      <c r="M69" s="281"/>
      <c r="N69" s="4"/>
      <c r="AD69" s="33">
        <f>Y68-Z68</f>
        <v>0</v>
      </c>
      <c r="AE69" s="142" t="e">
        <f>AC68/AC69-1</f>
        <v>#DIV/0!</v>
      </c>
    </row>
    <row r="70" spans="1:31" x14ac:dyDescent="0.25">
      <c r="A70" s="413"/>
      <c r="B70" s="66"/>
      <c r="C70" s="4"/>
      <c r="D70" s="3"/>
      <c r="E70" s="3"/>
      <c r="F70" s="3"/>
      <c r="G70" s="66"/>
      <c r="H70" s="149"/>
      <c r="I70" s="3"/>
      <c r="J70" s="3"/>
      <c r="K70" s="3"/>
      <c r="L70" s="4"/>
      <c r="M70" s="4"/>
      <c r="N70" s="4"/>
    </row>
    <row r="71" spans="1:31" x14ac:dyDescent="0.25">
      <c r="A71" s="414"/>
      <c r="B71" s="66"/>
      <c r="C71" s="4"/>
      <c r="D71" s="3"/>
      <c r="E71" s="3"/>
      <c r="F71" s="3"/>
      <c r="G71" s="66"/>
      <c r="H71" s="149"/>
      <c r="I71" s="3"/>
      <c r="J71" s="3"/>
      <c r="K71" s="3"/>
      <c r="L71" s="4"/>
      <c r="M71" s="4"/>
      <c r="N71" s="4"/>
    </row>
    <row r="72" spans="1:31" x14ac:dyDescent="0.25">
      <c r="A72" s="4"/>
      <c r="B72" s="66"/>
      <c r="C72" s="4"/>
      <c r="D72" s="3"/>
      <c r="E72" s="3"/>
      <c r="F72" s="3"/>
      <c r="G72" s="4"/>
      <c r="H72" s="149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49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49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49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49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177" priority="27">
      <formula>F27&gt;0</formula>
    </cfRule>
    <cfRule type="expression" dxfId="1176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175" priority="15">
      <formula>Q8&gt;0</formula>
    </cfRule>
    <cfRule type="expression" dxfId="1174" priority="16">
      <formula>Q8&lt;0</formula>
    </cfRule>
  </conditionalFormatting>
  <conditionalFormatting sqref="Q7">
    <cfRule type="expression" dxfId="1173" priority="17">
      <formula>Q7&gt;0</formula>
    </cfRule>
    <cfRule type="expression" dxfId="1172" priority="18">
      <formula>Q7&lt;0</formula>
    </cfRule>
  </conditionalFormatting>
  <conditionalFormatting sqref="F37:F38">
    <cfRule type="expression" dxfId="1171" priority="13">
      <formula>F37&gt;0</formula>
    </cfRule>
    <cfRule type="expression" dxfId="1170" priority="14">
      <formula>F37&lt;0</formula>
    </cfRule>
  </conditionalFormatting>
  <conditionalFormatting sqref="H37:H38">
    <cfRule type="expression" dxfId="1169" priority="11">
      <formula>H37&gt;0</formula>
    </cfRule>
    <cfRule type="expression" dxfId="1168" priority="12">
      <formula>H37&lt;0</formula>
    </cfRule>
  </conditionalFormatting>
  <conditionalFormatting sqref="F23:F26 H23:H26">
    <cfRule type="expression" dxfId="1167" priority="9">
      <formula>F23&gt;0</formula>
    </cfRule>
    <cfRule type="expression" dxfId="1166" priority="10">
      <formula>F23&lt;0</formula>
    </cfRule>
  </conditionalFormatting>
  <conditionalFormatting sqref="Q10">
    <cfRule type="expression" dxfId="1165" priority="3">
      <formula>Q10&gt;0</formula>
    </cfRule>
    <cfRule type="expression" dxfId="1164" priority="4">
      <formula>Q10&lt;0</formula>
    </cfRule>
  </conditionalFormatting>
  <conditionalFormatting sqref="F22 H22">
    <cfRule type="expression" dxfId="1163" priority="1">
      <formula>F22&gt;0</formula>
    </cfRule>
    <cfRule type="expression" dxfId="1162" priority="2">
      <formula>F22&lt;0</formula>
    </cfRule>
  </conditionalFormatting>
  <conditionalFormatting sqref="M41">
    <cfRule type="expression" dxfId="1161" priority="5">
      <formula>M41&gt;0</formula>
    </cfRule>
    <cfRule type="expression" dxfId="1160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226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  <c r="W2" s="124">
        <v>42830</v>
      </c>
      <c r="X2" s="10">
        <v>53.99</v>
      </c>
      <c r="Y2" s="10">
        <v>54.13</v>
      </c>
      <c r="Z2" s="10">
        <v>53</v>
      </c>
      <c r="AA2" s="10">
        <v>53.08</v>
      </c>
      <c r="AB2" s="87">
        <v>10018200</v>
      </c>
      <c r="AC2" s="10">
        <v>53.08</v>
      </c>
      <c r="AD2" s="2">
        <f>Y2-Z2</f>
        <v>1.1300000000000026</v>
      </c>
      <c r="AE2" s="128" t="e">
        <f>AC2/AC3-1</f>
        <v>#DIV/0!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T3" s="1"/>
      <c r="W3" s="124">
        <v>42830</v>
      </c>
      <c r="X3" s="10" t="s">
        <v>256</v>
      </c>
      <c r="Y3" s="10"/>
      <c r="Z3" s="10"/>
      <c r="AA3" s="10"/>
      <c r="AB3" s="87"/>
      <c r="AC3" s="10"/>
      <c r="AD3" s="2">
        <f t="shared" ref="AD3:AD66" si="0">Y3-Z3</f>
        <v>0</v>
      </c>
      <c r="AE3" s="128">
        <f t="shared" ref="AE3:AE66" si="1">AC3/AC4-1</f>
        <v>-1</v>
      </c>
    </row>
    <row r="4" spans="1:31" x14ac:dyDescent="0.25">
      <c r="B4" s="66"/>
      <c r="C4" s="4"/>
      <c r="D4" s="3"/>
      <c r="E4" s="3"/>
      <c r="F4" s="3"/>
      <c r="G4" s="4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U4" s="1"/>
      <c r="W4" s="124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87">
        <v>8996700</v>
      </c>
      <c r="AC4" s="10">
        <v>53.75</v>
      </c>
      <c r="AD4" s="2">
        <f t="shared" si="0"/>
        <v>0.39999999999999858</v>
      </c>
      <c r="AE4" s="128">
        <f t="shared" si="1"/>
        <v>-1.3006317354143926E-3</v>
      </c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87">
        <v>16315800</v>
      </c>
      <c r="AC5" s="10">
        <v>53.82</v>
      </c>
      <c r="AD5" s="2">
        <f t="shared" si="0"/>
        <v>1.2899999999999991</v>
      </c>
      <c r="AE5" s="128">
        <f t="shared" si="1"/>
        <v>-3.1487312465271478E-3</v>
      </c>
    </row>
    <row r="6" spans="1:31" x14ac:dyDescent="0.25">
      <c r="G6" s="4"/>
      <c r="H6" s="149"/>
      <c r="I6" s="3"/>
      <c r="J6" s="3"/>
      <c r="K6" s="3"/>
      <c r="L6" s="4"/>
      <c r="O6" s="11" t="s">
        <v>42</v>
      </c>
      <c r="Q6" s="2">
        <f>Q3*Q2</f>
        <v>0</v>
      </c>
      <c r="W6" s="124">
        <v>42825</v>
      </c>
      <c r="X6" s="10">
        <v>55.3</v>
      </c>
      <c r="Y6" s="10">
        <v>55.67</v>
      </c>
      <c r="Z6" s="10">
        <v>54.16</v>
      </c>
      <c r="AA6" s="10">
        <v>54.38</v>
      </c>
      <c r="AB6" s="87">
        <v>12390400</v>
      </c>
      <c r="AC6" s="10">
        <v>53.99</v>
      </c>
      <c r="AD6" s="2">
        <f t="shared" si="0"/>
        <v>1.5100000000000051</v>
      </c>
      <c r="AE6" s="128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O7" s="11" t="s">
        <v>136</v>
      </c>
      <c r="Q7" s="2">
        <f>Q10+Q8</f>
        <v>910.79999999999927</v>
      </c>
      <c r="R7">
        <v>0</v>
      </c>
      <c r="W7" s="124">
        <v>42824</v>
      </c>
      <c r="X7" s="10">
        <v>55.96</v>
      </c>
      <c r="Y7" s="10">
        <v>56</v>
      </c>
      <c r="Z7" s="10">
        <v>55.25</v>
      </c>
      <c r="AA7" s="10">
        <v>55.36</v>
      </c>
      <c r="AB7" s="87">
        <v>8147500</v>
      </c>
      <c r="AC7" s="10">
        <v>54.96</v>
      </c>
      <c r="AD7" s="2">
        <f t="shared" si="0"/>
        <v>0.75</v>
      </c>
      <c r="AE7" s="128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O8" s="11" t="s">
        <v>137</v>
      </c>
      <c r="P8" s="27"/>
      <c r="Q8" s="2">
        <f>K18+M18-F18+Q2*Q4</f>
        <v>0</v>
      </c>
      <c r="W8" s="124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87">
        <v>6136200</v>
      </c>
      <c r="AC8" s="10">
        <v>55.55</v>
      </c>
      <c r="AD8" s="2">
        <f t="shared" si="0"/>
        <v>0.61999999999999744</v>
      </c>
      <c r="AE8" s="128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O9" s="11" t="s">
        <v>156</v>
      </c>
      <c r="Q9" s="128">
        <f>IF(Q2=0, 0, Q8/Q6)</f>
        <v>0</v>
      </c>
      <c r="W9" s="124">
        <v>42822</v>
      </c>
      <c r="X9" s="10">
        <v>56.04</v>
      </c>
      <c r="Y9" s="10">
        <v>56.37</v>
      </c>
      <c r="Z9" s="10">
        <v>55.93</v>
      </c>
      <c r="AA9" s="10">
        <v>56.2</v>
      </c>
      <c r="AB9" s="87">
        <v>8525900</v>
      </c>
      <c r="AC9" s="10">
        <v>55.8</v>
      </c>
      <c r="AD9" s="2">
        <f t="shared" si="0"/>
        <v>0.43999999999999773</v>
      </c>
      <c r="AE9" s="128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49"/>
      <c r="I10" s="3"/>
      <c r="J10" s="3"/>
      <c r="K10" s="3"/>
      <c r="L10" s="4"/>
      <c r="O10" s="11" t="s">
        <v>155</v>
      </c>
      <c r="P10" s="27"/>
      <c r="Q10" s="2">
        <f>M46</f>
        <v>910.79999999999927</v>
      </c>
      <c r="W10" s="124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87">
        <v>11139700</v>
      </c>
      <c r="AC10" s="10">
        <v>55.64</v>
      </c>
      <c r="AD10" s="2">
        <f t="shared" si="0"/>
        <v>0.82000000000000028</v>
      </c>
      <c r="AE10" s="128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49"/>
      <c r="I11" s="3"/>
      <c r="J11" s="3"/>
      <c r="K11" s="3"/>
      <c r="L11" s="4"/>
      <c r="O11" s="11" t="s">
        <v>133</v>
      </c>
      <c r="P11" s="27"/>
      <c r="Q11" s="128">
        <f>IF(U58="N/A (N/A)", 0, VALUE(TRIM(CLEAN(MID(U58, FIND("(", U58)+1, 5)))))</f>
        <v>2.87E-2</v>
      </c>
      <c r="W11" s="124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87">
        <v>6170600</v>
      </c>
      <c r="AC11" s="10">
        <v>55.49</v>
      </c>
      <c r="AD11" s="2">
        <f t="shared" si="0"/>
        <v>0.57000000000000028</v>
      </c>
      <c r="AE11" s="128">
        <f t="shared" si="1"/>
        <v>2.1672385768467528E-3</v>
      </c>
    </row>
    <row r="12" spans="1:31" x14ac:dyDescent="0.25">
      <c r="H12" s="64"/>
      <c r="W12" s="124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87">
        <v>7624700</v>
      </c>
      <c r="AC12" s="10">
        <v>55.37</v>
      </c>
      <c r="AD12" s="2">
        <f t="shared" si="0"/>
        <v>0.85000000000000142</v>
      </c>
      <c r="AE12" s="128">
        <f t="shared" si="1"/>
        <v>-1.036639857015198E-2</v>
      </c>
    </row>
    <row r="13" spans="1:31" x14ac:dyDescent="0.25">
      <c r="H13" s="64"/>
      <c r="W13" s="124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87">
        <v>9808300</v>
      </c>
      <c r="AC13" s="10">
        <v>55.95</v>
      </c>
      <c r="AD13" s="2">
        <f t="shared" si="0"/>
        <v>1.25</v>
      </c>
      <c r="AE13" s="128">
        <f t="shared" si="1"/>
        <v>1.157114445850671E-2</v>
      </c>
    </row>
    <row r="14" spans="1:31" x14ac:dyDescent="0.25">
      <c r="H14" s="64"/>
      <c r="W14" s="124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87">
        <v>9394500</v>
      </c>
      <c r="AC14" s="10">
        <v>55.31</v>
      </c>
      <c r="AD14" s="2">
        <f t="shared" si="0"/>
        <v>1.279999999999994</v>
      </c>
      <c r="AE14" s="128">
        <f t="shared" si="1"/>
        <v>-1.2321428571428483E-2</v>
      </c>
    </row>
    <row r="15" spans="1:31" x14ac:dyDescent="0.25">
      <c r="H15" s="64"/>
      <c r="W15" s="124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87">
        <v>8481400</v>
      </c>
      <c r="AC15" s="10">
        <v>56</v>
      </c>
      <c r="AD15" s="2">
        <f t="shared" si="0"/>
        <v>0.46999999999999886</v>
      </c>
      <c r="AE15" s="128">
        <f t="shared" si="1"/>
        <v>2.1474588403722628E-3</v>
      </c>
    </row>
    <row r="16" spans="1:31" x14ac:dyDescent="0.25">
      <c r="H16" s="64"/>
      <c r="W16" s="124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87">
        <v>15881900</v>
      </c>
      <c r="AC16" s="10">
        <v>55.88</v>
      </c>
      <c r="AD16" s="2">
        <f t="shared" si="0"/>
        <v>1.1400000000000006</v>
      </c>
      <c r="AE16" s="128">
        <f t="shared" si="1"/>
        <v>-1.792618629173981E-2</v>
      </c>
    </row>
    <row r="17" spans="1:31" x14ac:dyDescent="0.25">
      <c r="W17" s="124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87">
        <v>9903900</v>
      </c>
      <c r="AC17" s="10">
        <v>56.9</v>
      </c>
      <c r="AD17" s="2">
        <f t="shared" si="0"/>
        <v>0.46000000000000085</v>
      </c>
      <c r="AE17" s="128">
        <f t="shared" si="1"/>
        <v>-5.766206535034013E-3</v>
      </c>
    </row>
    <row r="18" spans="1:31" x14ac:dyDescent="0.25">
      <c r="A18" s="25" t="s">
        <v>57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87">
        <v>10337700</v>
      </c>
      <c r="AC18" s="10">
        <v>57.23</v>
      </c>
      <c r="AD18" s="2">
        <f t="shared" si="0"/>
        <v>1.259999999999998</v>
      </c>
      <c r="AE18" s="128">
        <f t="shared" si="1"/>
        <v>1.6879886282871182E-2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87">
        <v>11746400</v>
      </c>
      <c r="AC19" s="10">
        <v>56.28</v>
      </c>
      <c r="AD19" s="2">
        <f t="shared" si="0"/>
        <v>1.0200000000000031</v>
      </c>
      <c r="AE19" s="128">
        <f t="shared" si="1"/>
        <v>-4.2462845010615702E-3</v>
      </c>
    </row>
    <row r="20" spans="1:31" x14ac:dyDescent="0.25">
      <c r="W20" s="124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87">
        <v>11689400</v>
      </c>
      <c r="AC20" s="10">
        <v>56.52</v>
      </c>
      <c r="AD20" s="2">
        <f t="shared" si="0"/>
        <v>1.4399999999999977</v>
      </c>
      <c r="AE20" s="128">
        <f t="shared" si="1"/>
        <v>-2.3834196891191595E-2</v>
      </c>
    </row>
    <row r="21" spans="1:31" x14ac:dyDescent="0.25">
      <c r="W21" s="124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87">
        <v>8547300</v>
      </c>
      <c r="AC21" s="10">
        <v>57.9</v>
      </c>
      <c r="AD21" s="2">
        <f t="shared" si="0"/>
        <v>0.72999999999999687</v>
      </c>
      <c r="AE21" s="128">
        <f t="shared" si="1"/>
        <v>5.7321521625846028E-3</v>
      </c>
    </row>
    <row r="22" spans="1:31" x14ac:dyDescent="0.25">
      <c r="W22" s="124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87">
        <v>7535200</v>
      </c>
      <c r="AC22" s="10">
        <v>57.57</v>
      </c>
      <c r="AD22" s="2">
        <f t="shared" si="0"/>
        <v>0.84999999999999432</v>
      </c>
      <c r="AE22" s="128">
        <f t="shared" si="1"/>
        <v>1.5164873919943478E-2</v>
      </c>
    </row>
    <row r="23" spans="1:31" x14ac:dyDescent="0.25">
      <c r="W23" s="124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87">
        <v>13556400</v>
      </c>
      <c r="AC23" s="10">
        <v>56.71</v>
      </c>
      <c r="AD23" s="2">
        <f t="shared" si="0"/>
        <v>1.2800000000000011</v>
      </c>
      <c r="AE23" s="128">
        <f t="shared" si="1"/>
        <v>1.4127324749642289E-2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87">
        <v>16970300</v>
      </c>
      <c r="AC24" s="10">
        <v>55.92</v>
      </c>
      <c r="AD24" s="2">
        <f t="shared" si="0"/>
        <v>0.85000000000000142</v>
      </c>
      <c r="AE24" s="128">
        <f t="shared" si="1"/>
        <v>-1.1315417256011373E-2</v>
      </c>
    </row>
    <row r="25" spans="1:31" x14ac:dyDescent="0.25">
      <c r="A25" s="4"/>
      <c r="B25" s="152"/>
      <c r="C25" s="10"/>
      <c r="D25" s="434"/>
      <c r="E25" s="33"/>
      <c r="F25" s="33"/>
      <c r="G25" s="33"/>
      <c r="H25" s="167"/>
      <c r="I25" s="33"/>
      <c r="W25" s="124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87">
        <v>7917200</v>
      </c>
      <c r="AC25" s="10">
        <v>56.56</v>
      </c>
      <c r="AD25" s="2">
        <f t="shared" si="0"/>
        <v>1</v>
      </c>
      <c r="AE25" s="128">
        <f t="shared" si="1"/>
        <v>-5.1011433597185629E-3</v>
      </c>
    </row>
    <row r="26" spans="1:31" x14ac:dyDescent="0.25">
      <c r="A26" s="4"/>
      <c r="B26" s="152"/>
      <c r="C26" s="10"/>
      <c r="D26" s="434"/>
      <c r="E26" s="33"/>
      <c r="F26" s="33"/>
      <c r="G26" s="33"/>
      <c r="H26" s="167"/>
      <c r="I26" s="33"/>
      <c r="W26" s="124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87">
        <v>9645800</v>
      </c>
      <c r="AC26" s="10">
        <v>56.85</v>
      </c>
      <c r="AD26" s="2">
        <f t="shared" si="0"/>
        <v>0.71000000000000085</v>
      </c>
      <c r="AE26" s="128">
        <f t="shared" si="1"/>
        <v>7.0859167404782042E-3</v>
      </c>
    </row>
    <row r="27" spans="1:31" x14ac:dyDescent="0.25">
      <c r="A27" s="4"/>
      <c r="B27" s="152"/>
      <c r="C27" s="10"/>
      <c r="D27" s="33"/>
      <c r="E27" s="33"/>
      <c r="F27" s="33"/>
      <c r="G27" s="33"/>
      <c r="H27" s="167"/>
      <c r="I27" s="33"/>
      <c r="W27" s="124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87">
        <v>12103700</v>
      </c>
      <c r="AC27" s="10">
        <v>56.45</v>
      </c>
      <c r="AD27" s="2">
        <f t="shared" si="0"/>
        <v>0.89999999999999858</v>
      </c>
      <c r="AE27" s="128">
        <f t="shared" si="1"/>
        <v>-5.6367799894310178E-3</v>
      </c>
    </row>
    <row r="28" spans="1:31" x14ac:dyDescent="0.25">
      <c r="A28" s="4"/>
      <c r="B28" s="152"/>
      <c r="C28" s="10"/>
      <c r="D28" s="33"/>
      <c r="E28" s="33"/>
      <c r="F28" s="33"/>
      <c r="G28" s="33"/>
      <c r="H28" s="167"/>
      <c r="I28" s="33"/>
      <c r="W28" s="124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87">
        <v>13349300</v>
      </c>
      <c r="AC28" s="10">
        <v>56.77</v>
      </c>
      <c r="AD28" s="2">
        <f t="shared" si="0"/>
        <v>0.71999999999999886</v>
      </c>
      <c r="AE28" s="128">
        <f t="shared" si="1"/>
        <v>8.3481349911191938E-3</v>
      </c>
    </row>
    <row r="29" spans="1:31" x14ac:dyDescent="0.25">
      <c r="A29" s="4"/>
      <c r="B29" s="152"/>
      <c r="C29" s="10"/>
      <c r="D29" s="33"/>
      <c r="E29" s="33"/>
      <c r="F29" s="33"/>
      <c r="G29" s="33"/>
      <c r="H29" s="167"/>
      <c r="I29" s="33"/>
      <c r="W29" s="124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87">
        <v>9046000</v>
      </c>
      <c r="AC29" s="10">
        <v>56.3</v>
      </c>
      <c r="AD29" s="2">
        <f t="shared" si="0"/>
        <v>0.71999999999999886</v>
      </c>
      <c r="AE29" s="128">
        <f t="shared" si="1"/>
        <v>2.6714158504006491E-3</v>
      </c>
    </row>
    <row r="30" spans="1:31" x14ac:dyDescent="0.25">
      <c r="A30" s="4"/>
      <c r="B30" s="152"/>
      <c r="C30" s="10"/>
      <c r="D30" s="33"/>
      <c r="E30" s="33"/>
      <c r="F30" s="33"/>
      <c r="G30" s="33"/>
      <c r="H30" s="167"/>
      <c r="I30" s="33"/>
      <c r="W30" s="124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87">
        <v>11285300</v>
      </c>
      <c r="AC30" s="10">
        <v>56.15</v>
      </c>
      <c r="AD30" s="2">
        <f t="shared" si="0"/>
        <v>0.75999999999999801</v>
      </c>
      <c r="AE30" s="128">
        <f t="shared" si="1"/>
        <v>2.1417097983222888E-3</v>
      </c>
    </row>
    <row r="31" spans="1:31" x14ac:dyDescent="0.25">
      <c r="A31" s="4"/>
      <c r="B31" s="152"/>
      <c r="C31" s="10"/>
      <c r="D31" s="33"/>
      <c r="E31" s="33"/>
      <c r="F31" s="33"/>
      <c r="G31" s="33"/>
      <c r="H31" s="167"/>
      <c r="I31" s="33"/>
      <c r="W31" s="124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87">
        <v>11382500</v>
      </c>
      <c r="AC31" s="10">
        <v>56.03</v>
      </c>
      <c r="AD31" s="2">
        <f t="shared" si="0"/>
        <v>0.58999999999999631</v>
      </c>
      <c r="AE31" s="128">
        <f t="shared" si="1"/>
        <v>1.1919812172656696E-2</v>
      </c>
    </row>
    <row r="32" spans="1:31" x14ac:dyDescent="0.25">
      <c r="A32" s="4"/>
      <c r="B32" s="152"/>
      <c r="C32" s="10"/>
      <c r="D32" s="33"/>
      <c r="E32" s="33"/>
      <c r="F32" s="33"/>
      <c r="G32" s="33"/>
      <c r="H32" s="167"/>
      <c r="I32" s="33"/>
      <c r="W32" s="124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87">
        <v>14410400</v>
      </c>
      <c r="AC32" s="10">
        <v>55.37</v>
      </c>
      <c r="AD32" s="2">
        <f t="shared" si="0"/>
        <v>1.0700000000000003</v>
      </c>
      <c r="AE32" s="128">
        <f t="shared" si="1"/>
        <v>7.6433121019108263E-3</v>
      </c>
    </row>
    <row r="33" spans="1:31" x14ac:dyDescent="0.25">
      <c r="A33" s="4"/>
      <c r="B33" s="152"/>
      <c r="C33" s="10"/>
      <c r="D33" s="33"/>
      <c r="E33" s="33"/>
      <c r="F33" s="33"/>
      <c r="G33" s="33"/>
      <c r="H33" s="167"/>
      <c r="I33" s="33"/>
      <c r="W33" s="124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87">
        <v>21293700</v>
      </c>
      <c r="AC33" s="10">
        <v>54.95</v>
      </c>
      <c r="AD33" s="2">
        <f t="shared" si="0"/>
        <v>1.1600000000000037</v>
      </c>
      <c r="AE33" s="128">
        <f t="shared" si="1"/>
        <v>1.0296010296010349E-2</v>
      </c>
    </row>
    <row r="34" spans="1:31" x14ac:dyDescent="0.25">
      <c r="A34" s="4"/>
      <c r="B34" s="152"/>
      <c r="C34" s="10"/>
      <c r="D34" s="434"/>
      <c r="E34" s="33"/>
      <c r="F34" s="33"/>
      <c r="G34" s="33"/>
      <c r="H34" s="167"/>
      <c r="I34" s="33"/>
      <c r="W34" s="124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87">
        <v>26919300</v>
      </c>
      <c r="AC34" s="10">
        <v>54.39</v>
      </c>
      <c r="AD34" s="2">
        <f t="shared" si="0"/>
        <v>3.8000000000000043</v>
      </c>
      <c r="AE34" s="128">
        <f t="shared" si="1"/>
        <v>3.5055350553505615E-3</v>
      </c>
    </row>
    <row r="35" spans="1:31" x14ac:dyDescent="0.25">
      <c r="A35" s="4"/>
      <c r="B35" s="152"/>
      <c r="C35" s="10"/>
      <c r="D35" s="434"/>
      <c r="E35" s="33"/>
      <c r="F35" s="33"/>
      <c r="G35" s="33"/>
      <c r="H35" s="167"/>
      <c r="I35" s="33"/>
      <c r="W35" s="124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87">
        <v>9706100</v>
      </c>
      <c r="AC35" s="10">
        <v>54.2</v>
      </c>
      <c r="AD35" s="2">
        <f t="shared" si="0"/>
        <v>0.64000000000000057</v>
      </c>
      <c r="AE35" s="128">
        <f t="shared" si="1"/>
        <v>5.7524587121915438E-3</v>
      </c>
    </row>
    <row r="36" spans="1:31" x14ac:dyDescent="0.25">
      <c r="B36" s="152"/>
      <c r="C36" s="10"/>
      <c r="D36" s="33"/>
      <c r="E36" s="33"/>
      <c r="F36" s="33"/>
      <c r="G36" s="33"/>
      <c r="H36" s="167"/>
      <c r="I36" s="33"/>
      <c r="W36" s="124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87">
        <v>9917100</v>
      </c>
      <c r="AC36" s="10">
        <v>53.89</v>
      </c>
      <c r="AD36" s="2">
        <f t="shared" si="0"/>
        <v>1.2399999999999949</v>
      </c>
      <c r="AE36" s="128">
        <f t="shared" si="1"/>
        <v>-1.3545670876807692E-2</v>
      </c>
    </row>
    <row r="37" spans="1:31" x14ac:dyDescent="0.25">
      <c r="B37" s="152"/>
      <c r="C37" s="10"/>
      <c r="D37" s="33"/>
      <c r="E37" s="33"/>
      <c r="F37" s="33"/>
      <c r="G37" s="33"/>
      <c r="H37" s="167"/>
      <c r="I37" s="33"/>
      <c r="W37" s="124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87">
        <v>11860800</v>
      </c>
      <c r="AC37" s="10">
        <v>54.63</v>
      </c>
      <c r="AD37" s="2">
        <f t="shared" si="0"/>
        <v>1.740000000000002</v>
      </c>
      <c r="AE37" s="128">
        <f t="shared" si="1"/>
        <v>2.4568642160540222E-2</v>
      </c>
    </row>
    <row r="38" spans="1:31" x14ac:dyDescent="0.25">
      <c r="B38" s="152"/>
      <c r="C38" s="10"/>
      <c r="D38" s="33"/>
      <c r="E38" s="33"/>
      <c r="F38" s="33"/>
      <c r="G38" s="33"/>
      <c r="H38" s="167"/>
      <c r="I38" s="33"/>
      <c r="W38" s="124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87">
        <v>19785200</v>
      </c>
      <c r="AC38" s="10">
        <v>53.32</v>
      </c>
      <c r="AD38" s="2">
        <f t="shared" si="0"/>
        <v>2.1799999999999997</v>
      </c>
      <c r="AE38" s="128">
        <f t="shared" si="1"/>
        <v>3.2133178474641921E-2</v>
      </c>
    </row>
    <row r="39" spans="1:31" x14ac:dyDescent="0.25">
      <c r="B39" s="152"/>
      <c r="C39" s="10"/>
      <c r="D39" s="33"/>
      <c r="E39" s="33"/>
      <c r="F39" s="33"/>
      <c r="G39" s="33"/>
      <c r="H39" s="167"/>
      <c r="I39" s="33"/>
      <c r="W39" s="124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87">
        <v>6769700</v>
      </c>
      <c r="AC39" s="10">
        <v>51.66</v>
      </c>
      <c r="AD39" s="2">
        <f t="shared" si="0"/>
        <v>0.47000000000000597</v>
      </c>
      <c r="AE39" s="128">
        <f t="shared" si="1"/>
        <v>7.4102964118563097E-3</v>
      </c>
    </row>
    <row r="40" spans="1:31" ht="20.25" thickBot="1" x14ac:dyDescent="0.35">
      <c r="B40" s="152"/>
      <c r="C40" s="10"/>
      <c r="D40" s="33"/>
      <c r="E40" s="33"/>
      <c r="F40" s="33"/>
      <c r="G40" s="33"/>
      <c r="H40" s="167"/>
      <c r="I40" s="33"/>
      <c r="O40" s="557" t="s">
        <v>54</v>
      </c>
      <c r="P40" s="557"/>
      <c r="W40" s="124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87">
        <v>5845600</v>
      </c>
      <c r="AC40" s="10">
        <v>51.28</v>
      </c>
      <c r="AD40" s="2">
        <f t="shared" si="0"/>
        <v>0.44999999999999574</v>
      </c>
      <c r="AE40" s="128">
        <f t="shared" si="1"/>
        <v>2.7375831052014465E-3</v>
      </c>
    </row>
    <row r="41" spans="1:31" ht="15.75" thickTop="1" x14ac:dyDescent="0.25">
      <c r="B41" s="152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0</v>
      </c>
      <c r="Q41" s="2"/>
      <c r="W41" s="124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87">
        <v>5813100</v>
      </c>
      <c r="AC41" s="10">
        <v>51.14</v>
      </c>
      <c r="AD41" s="2">
        <f t="shared" si="0"/>
        <v>0.78999999999999915</v>
      </c>
      <c r="AE41" s="128">
        <f t="shared" si="1"/>
        <v>-9.4906062366841848E-3</v>
      </c>
    </row>
    <row r="42" spans="1:31" ht="20.25" thickBot="1" x14ac:dyDescent="0.35">
      <c r="B42" s="152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2">O42*$Q$4</f>
        <v>0</v>
      </c>
      <c r="Q42" s="2"/>
      <c r="T42" s="83" t="s">
        <v>84</v>
      </c>
      <c r="W42" s="124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87">
        <v>12236500</v>
      </c>
      <c r="AC42" s="10">
        <v>51.63</v>
      </c>
      <c r="AD42" s="2">
        <f t="shared" si="0"/>
        <v>1</v>
      </c>
      <c r="AE42" s="128">
        <f t="shared" si="1"/>
        <v>6.6289725092611995E-3</v>
      </c>
    </row>
    <row r="43" spans="1:31" ht="15.75" thickTop="1" x14ac:dyDescent="0.25">
      <c r="O43" s="75">
        <v>1.08</v>
      </c>
      <c r="P43" s="75">
        <f t="shared" si="2"/>
        <v>0</v>
      </c>
      <c r="Q43" s="2"/>
      <c r="T43" s="119" t="s">
        <v>69</v>
      </c>
      <c r="U43" s="120">
        <v>53.75</v>
      </c>
      <c r="V43" s="368"/>
      <c r="W43" s="124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87">
        <v>15747800</v>
      </c>
      <c r="AC43" s="10">
        <v>51.29</v>
      </c>
      <c r="AD43" s="2">
        <f t="shared" si="0"/>
        <v>1.0600000000000023</v>
      </c>
      <c r="AE43" s="128">
        <f t="shared" si="1"/>
        <v>1.2236037102822062E-2</v>
      </c>
    </row>
    <row r="44" spans="1:31" x14ac:dyDescent="0.25">
      <c r="O44" s="75">
        <v>1.07</v>
      </c>
      <c r="P44" s="75">
        <f t="shared" si="2"/>
        <v>0</v>
      </c>
      <c r="Q44" s="2"/>
      <c r="T44" s="85" t="s">
        <v>70</v>
      </c>
      <c r="U44" s="121">
        <v>53.99</v>
      </c>
      <c r="W44" s="124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87">
        <v>8263400</v>
      </c>
      <c r="AC44" s="10">
        <v>50.67</v>
      </c>
      <c r="AD44" s="2">
        <f t="shared" si="0"/>
        <v>0.53000000000000114</v>
      </c>
      <c r="AE44" s="128">
        <f t="shared" si="1"/>
        <v>5.1577068042056862E-3</v>
      </c>
    </row>
    <row r="45" spans="1:31" x14ac:dyDescent="0.25">
      <c r="O45" s="75">
        <v>1.06</v>
      </c>
      <c r="P45" s="75">
        <f t="shared" si="2"/>
        <v>0</v>
      </c>
      <c r="Q45" s="2"/>
      <c r="T45" s="85" t="s">
        <v>71</v>
      </c>
      <c r="U45" s="121" t="s">
        <v>100</v>
      </c>
      <c r="W45" s="124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87">
        <v>10934000</v>
      </c>
      <c r="AC45" s="10">
        <v>50.41</v>
      </c>
      <c r="AD45" s="2">
        <f t="shared" si="0"/>
        <v>0.54999999999999716</v>
      </c>
      <c r="AE45" s="128">
        <f t="shared" si="1"/>
        <v>5.384922217790189E-3</v>
      </c>
    </row>
    <row r="46" spans="1:31" x14ac:dyDescent="0.25">
      <c r="L46" t="s">
        <v>43</v>
      </c>
      <c r="M46" s="2">
        <f>M64+K64-F64</f>
        <v>910.79999999999927</v>
      </c>
      <c r="O46" s="75">
        <v>1.05</v>
      </c>
      <c r="P46" s="75">
        <f t="shared" si="2"/>
        <v>0</v>
      </c>
      <c r="Q46" s="2"/>
      <c r="T46" s="85" t="s">
        <v>72</v>
      </c>
      <c r="U46" s="121" t="s">
        <v>100</v>
      </c>
      <c r="W46" s="124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87">
        <v>18610200</v>
      </c>
      <c r="AC46" s="10">
        <v>50.14</v>
      </c>
      <c r="AD46" s="2">
        <f t="shared" si="0"/>
        <v>1.6199999999999974</v>
      </c>
      <c r="AE46" s="128">
        <f t="shared" si="1"/>
        <v>2.4729204986715825E-2</v>
      </c>
    </row>
    <row r="47" spans="1:31" x14ac:dyDescent="0.25">
      <c r="A47" s="242" t="s">
        <v>1</v>
      </c>
      <c r="B47" s="242" t="s">
        <v>2</v>
      </c>
      <c r="C47" s="242" t="s">
        <v>4</v>
      </c>
      <c r="D47" s="244" t="s">
        <v>5</v>
      </c>
      <c r="E47" s="244" t="s">
        <v>67</v>
      </c>
      <c r="F47" s="244" t="s">
        <v>38</v>
      </c>
      <c r="G47" s="242" t="s">
        <v>3</v>
      </c>
      <c r="H47" s="242" t="s">
        <v>6</v>
      </c>
      <c r="I47" s="244" t="s">
        <v>7</v>
      </c>
      <c r="J47" s="244" t="s">
        <v>68</v>
      </c>
      <c r="K47" s="244" t="s">
        <v>39</v>
      </c>
      <c r="L47" s="242" t="s">
        <v>21</v>
      </c>
      <c r="M47" s="242" t="s">
        <v>22</v>
      </c>
      <c r="O47" s="75">
        <v>1.04</v>
      </c>
      <c r="P47" s="75">
        <f t="shared" si="2"/>
        <v>0</v>
      </c>
      <c r="Q47" s="2"/>
      <c r="T47" s="85" t="s">
        <v>73</v>
      </c>
      <c r="U47" s="121">
        <v>55.41</v>
      </c>
      <c r="W47" s="124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87">
        <v>16021900</v>
      </c>
      <c r="AC47" s="10">
        <v>48.93</v>
      </c>
      <c r="AD47" s="2">
        <f t="shared" si="0"/>
        <v>1</v>
      </c>
      <c r="AE47" s="128">
        <f t="shared" si="1"/>
        <v>2.4585125998770607E-3</v>
      </c>
    </row>
    <row r="48" spans="1:31" x14ac:dyDescent="0.25">
      <c r="A48" s="245" t="s">
        <v>226</v>
      </c>
      <c r="B48" s="235">
        <v>42669</v>
      </c>
      <c r="C48" s="236">
        <v>20</v>
      </c>
      <c r="D48" s="237">
        <v>49.18</v>
      </c>
      <c r="E48" s="237">
        <v>0</v>
      </c>
      <c r="F48" s="237">
        <f t="shared" ref="F48:F53" si="3">C48*D48+E48</f>
        <v>983.6</v>
      </c>
      <c r="G48" s="235">
        <v>42710</v>
      </c>
      <c r="H48" s="240">
        <v>20</v>
      </c>
      <c r="I48" s="237">
        <v>55.88</v>
      </c>
      <c r="J48" s="237">
        <v>0.02</v>
      </c>
      <c r="K48" s="237">
        <f>I48*H48-J48</f>
        <v>1117.5800000000002</v>
      </c>
      <c r="L48" s="235"/>
      <c r="M48" s="236"/>
      <c r="O48" s="75">
        <v>1.03</v>
      </c>
      <c r="P48" s="75">
        <f t="shared" si="2"/>
        <v>0</v>
      </c>
      <c r="Q48" s="2"/>
      <c r="T48" s="85" t="s">
        <v>74</v>
      </c>
      <c r="U48" s="121">
        <v>0.95877900000000005</v>
      </c>
      <c r="W48" s="124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87">
        <v>15094000</v>
      </c>
      <c r="AC48" s="10">
        <v>48.81</v>
      </c>
      <c r="AD48" s="2">
        <f t="shared" si="0"/>
        <v>1.2100000000000009</v>
      </c>
      <c r="AE48" s="128">
        <f t="shared" si="1"/>
        <v>9.722796855606175E-3</v>
      </c>
    </row>
    <row r="49" spans="1:31" x14ac:dyDescent="0.25">
      <c r="A49" s="246" t="s">
        <v>48</v>
      </c>
      <c r="B49" s="235">
        <v>42669</v>
      </c>
      <c r="C49" s="236">
        <v>30</v>
      </c>
      <c r="D49" s="237">
        <v>49.18</v>
      </c>
      <c r="E49" s="237">
        <v>0</v>
      </c>
      <c r="F49" s="237">
        <f t="shared" si="3"/>
        <v>1475.4</v>
      </c>
      <c r="G49" s="235">
        <v>42713</v>
      </c>
      <c r="H49" s="240">
        <v>30</v>
      </c>
      <c r="I49" s="237">
        <v>56.28</v>
      </c>
      <c r="J49" s="237">
        <v>0.04</v>
      </c>
      <c r="K49" s="237">
        <f>I49*H49-J49</f>
        <v>1688.3600000000001</v>
      </c>
      <c r="L49" s="236"/>
      <c r="M49" s="236"/>
      <c r="O49" s="75">
        <v>1.02</v>
      </c>
      <c r="P49" s="75">
        <f t="shared" si="2"/>
        <v>0</v>
      </c>
      <c r="Q49" s="2"/>
      <c r="T49" s="85" t="s">
        <v>75</v>
      </c>
      <c r="U49" s="121" t="s">
        <v>392</v>
      </c>
      <c r="W49" s="124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87">
        <v>15738200</v>
      </c>
      <c r="AC49" s="10">
        <v>48.34</v>
      </c>
      <c r="AD49" s="2">
        <f t="shared" si="0"/>
        <v>1.1400000000000006</v>
      </c>
      <c r="AE49" s="128">
        <f t="shared" si="1"/>
        <v>1.9831223628692163E-2</v>
      </c>
    </row>
    <row r="50" spans="1:31" x14ac:dyDescent="0.25">
      <c r="A50" s="236"/>
      <c r="B50" s="435">
        <v>42711</v>
      </c>
      <c r="C50" s="436">
        <v>20</v>
      </c>
      <c r="D50" s="437">
        <v>55.06</v>
      </c>
      <c r="E50" s="437">
        <v>0</v>
      </c>
      <c r="F50" s="437">
        <f t="shared" si="3"/>
        <v>1101.2</v>
      </c>
      <c r="G50" s="435">
        <v>42780</v>
      </c>
      <c r="H50" s="438">
        <v>20</v>
      </c>
      <c r="I50" s="437">
        <v>52.48</v>
      </c>
      <c r="J50" s="437">
        <v>0.02</v>
      </c>
      <c r="K50" s="437">
        <f>I50*H50-J50</f>
        <v>1049.58</v>
      </c>
      <c r="L50" s="435">
        <v>42768</v>
      </c>
      <c r="M50" s="437">
        <v>7.8</v>
      </c>
      <c r="O50" s="75">
        <v>1.01</v>
      </c>
      <c r="P50" s="75">
        <f t="shared" si="2"/>
        <v>0</v>
      </c>
      <c r="Q50" s="2"/>
      <c r="T50" s="85"/>
      <c r="U50" s="121"/>
      <c r="W50" s="124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87">
        <v>22918700</v>
      </c>
      <c r="AC50" s="10">
        <v>47.4</v>
      </c>
      <c r="AD50" s="2">
        <f t="shared" si="0"/>
        <v>1.5</v>
      </c>
      <c r="AE50" s="128">
        <f t="shared" si="1"/>
        <v>1.9793459552495785E-2</v>
      </c>
    </row>
    <row r="51" spans="1:31" x14ac:dyDescent="0.25">
      <c r="A51" s="236"/>
      <c r="B51" s="435">
        <v>42755</v>
      </c>
      <c r="C51" s="436">
        <v>20</v>
      </c>
      <c r="D51" s="437">
        <v>51.33</v>
      </c>
      <c r="E51" s="437">
        <v>0</v>
      </c>
      <c r="F51" s="437">
        <f t="shared" si="3"/>
        <v>1026.5999999999999</v>
      </c>
      <c r="G51" s="435">
        <v>42787</v>
      </c>
      <c r="H51" s="438">
        <v>80</v>
      </c>
      <c r="I51" s="437">
        <v>55.58</v>
      </c>
      <c r="J51" s="437">
        <v>0.1</v>
      </c>
      <c r="K51" s="437">
        <f>I51*H51-J51</f>
        <v>4446.2999999999993</v>
      </c>
      <c r="L51" s="236"/>
      <c r="M51" s="236"/>
      <c r="O51" s="75">
        <v>1</v>
      </c>
      <c r="P51" s="75">
        <f t="shared" si="2"/>
        <v>0</v>
      </c>
      <c r="Q51" s="2"/>
      <c r="T51" s="85" t="s">
        <v>76</v>
      </c>
      <c r="U51" s="121" t="s">
        <v>512</v>
      </c>
      <c r="W51" s="124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87">
        <v>44800800</v>
      </c>
      <c r="AC51" s="10">
        <v>46.48</v>
      </c>
      <c r="AD51" s="2">
        <f t="shared" si="0"/>
        <v>3.5</v>
      </c>
      <c r="AE51" s="128">
        <f t="shared" si="1"/>
        <v>-5.5092498475299845E-2</v>
      </c>
    </row>
    <row r="52" spans="1:31" x14ac:dyDescent="0.25">
      <c r="A52" s="236"/>
      <c r="B52" s="435">
        <v>42755</v>
      </c>
      <c r="C52" s="436">
        <v>20</v>
      </c>
      <c r="D52" s="437">
        <v>51.44</v>
      </c>
      <c r="E52" s="437">
        <v>0</v>
      </c>
      <c r="F52" s="437">
        <f t="shared" si="3"/>
        <v>1028.8</v>
      </c>
      <c r="G52" s="436"/>
      <c r="H52" s="438"/>
      <c r="I52" s="437"/>
      <c r="J52" s="437"/>
      <c r="K52" s="437"/>
      <c r="L52" s="236"/>
      <c r="M52" s="236"/>
      <c r="O52" s="75">
        <v>0.99</v>
      </c>
      <c r="P52" s="75">
        <f t="shared" si="2"/>
        <v>0</v>
      </c>
      <c r="Q52" s="2"/>
      <c r="T52" s="85" t="s">
        <v>77</v>
      </c>
      <c r="U52" s="121" t="s">
        <v>292</v>
      </c>
      <c r="W52" s="124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87">
        <v>15978500</v>
      </c>
      <c r="AC52" s="10">
        <v>49.19</v>
      </c>
      <c r="AD52" s="2">
        <f t="shared" si="0"/>
        <v>0.77000000000000313</v>
      </c>
      <c r="AE52" s="128">
        <f t="shared" si="1"/>
        <v>1.1931701296029606E-2</v>
      </c>
    </row>
    <row r="53" spans="1:31" x14ac:dyDescent="0.25">
      <c r="A53" s="236"/>
      <c r="B53" s="435">
        <v>42755</v>
      </c>
      <c r="C53" s="436">
        <v>40</v>
      </c>
      <c r="D53" s="437">
        <v>49.68</v>
      </c>
      <c r="E53" s="437">
        <v>0</v>
      </c>
      <c r="F53" s="437">
        <f t="shared" si="3"/>
        <v>1987.2</v>
      </c>
      <c r="G53" s="436"/>
      <c r="H53" s="438"/>
      <c r="I53" s="437"/>
      <c r="J53" s="437"/>
      <c r="K53" s="437"/>
      <c r="L53" s="236"/>
      <c r="M53" s="236"/>
      <c r="O53" s="75">
        <v>0.98</v>
      </c>
      <c r="P53" s="75">
        <f t="shared" si="2"/>
        <v>0</v>
      </c>
      <c r="Q53" s="2"/>
      <c r="T53" s="85" t="s">
        <v>78</v>
      </c>
      <c r="U53" s="122">
        <v>10095811</v>
      </c>
      <c r="W53" s="124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87">
        <v>17172800</v>
      </c>
      <c r="AC53" s="10">
        <v>48.61</v>
      </c>
      <c r="AD53" s="2">
        <f t="shared" si="0"/>
        <v>1.2100000000000009</v>
      </c>
      <c r="AE53" s="128">
        <f t="shared" si="1"/>
        <v>-2.0749395648670399E-2</v>
      </c>
    </row>
    <row r="54" spans="1:31" x14ac:dyDescent="0.25">
      <c r="A54" s="236"/>
      <c r="B54" s="66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66">
        <v>42796</v>
      </c>
      <c r="H54" s="149">
        <v>20</v>
      </c>
      <c r="I54" s="3">
        <v>57.3</v>
      </c>
      <c r="J54" s="3">
        <v>0.02</v>
      </c>
      <c r="K54" s="3">
        <f>H54*I54-J54</f>
        <v>1145.98</v>
      </c>
      <c r="L54" s="236"/>
      <c r="M54" s="236"/>
      <c r="O54" s="75">
        <v>0.97</v>
      </c>
      <c r="P54" s="75">
        <f t="shared" si="2"/>
        <v>0</v>
      </c>
      <c r="T54" s="85" t="s">
        <v>81</v>
      </c>
      <c r="U54" s="122">
        <v>13460800</v>
      </c>
      <c r="W54" s="124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87">
        <v>23886100</v>
      </c>
      <c r="AC54" s="10">
        <v>49.64</v>
      </c>
      <c r="AD54" s="2">
        <f t="shared" si="0"/>
        <v>1.1600000000000037</v>
      </c>
      <c r="AE54" s="128">
        <f t="shared" si="1"/>
        <v>1.5548281505728179E-2</v>
      </c>
    </row>
    <row r="55" spans="1:31" x14ac:dyDescent="0.25">
      <c r="A55" s="236"/>
      <c r="B55" s="236"/>
      <c r="C55" s="236"/>
      <c r="D55" s="237"/>
      <c r="E55" s="237"/>
      <c r="F55" s="237"/>
      <c r="G55" s="236"/>
      <c r="H55" s="240"/>
      <c r="I55" s="237"/>
      <c r="J55" s="237"/>
      <c r="K55" s="237"/>
      <c r="L55" s="236"/>
      <c r="M55" s="236"/>
      <c r="O55" s="75">
        <v>0.96</v>
      </c>
      <c r="P55" s="75">
        <f t="shared" si="2"/>
        <v>0</v>
      </c>
      <c r="T55" s="85" t="s">
        <v>79</v>
      </c>
      <c r="U55" s="121" t="s">
        <v>513</v>
      </c>
      <c r="W55" s="124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87">
        <v>77021200</v>
      </c>
      <c r="AC55" s="10">
        <v>48.88</v>
      </c>
      <c r="AD55" s="2">
        <f t="shared" si="0"/>
        <v>6.57</v>
      </c>
      <c r="AE55" s="128">
        <f t="shared" si="1"/>
        <v>-0.1127246324196769</v>
      </c>
    </row>
    <row r="56" spans="1:31" x14ac:dyDescent="0.25">
      <c r="A56" s="236"/>
      <c r="B56" s="236"/>
      <c r="C56" s="236"/>
      <c r="D56" s="237"/>
      <c r="E56" s="237"/>
      <c r="F56" s="237"/>
      <c r="G56" s="236"/>
      <c r="H56" s="240"/>
      <c r="I56" s="237"/>
      <c r="J56" s="237"/>
      <c r="K56" s="237"/>
      <c r="L56" s="236"/>
      <c r="M56" s="236"/>
      <c r="O56" s="75">
        <v>0.95</v>
      </c>
      <c r="P56" s="75">
        <f t="shared" si="2"/>
        <v>0</v>
      </c>
      <c r="T56" s="85" t="s">
        <v>82</v>
      </c>
      <c r="U56" s="121">
        <v>20.03</v>
      </c>
      <c r="W56" s="124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87">
        <v>7122300</v>
      </c>
      <c r="AC56" s="10">
        <v>55.09</v>
      </c>
      <c r="AD56" s="2">
        <f t="shared" si="0"/>
        <v>0.96999999999999886</v>
      </c>
      <c r="AE56" s="128">
        <f t="shared" si="1"/>
        <v>-1.0418537812106998E-2</v>
      </c>
    </row>
    <row r="57" spans="1:31" x14ac:dyDescent="0.25">
      <c r="A57" s="236"/>
      <c r="B57" s="236"/>
      <c r="C57" s="236"/>
      <c r="D57" s="237"/>
      <c r="E57" s="237"/>
      <c r="F57" s="237"/>
      <c r="G57" s="236"/>
      <c r="H57" s="240"/>
      <c r="I57" s="237"/>
      <c r="J57" s="237"/>
      <c r="K57" s="237"/>
      <c r="L57" s="236"/>
      <c r="M57" s="236"/>
      <c r="O57" s="75">
        <v>0.94</v>
      </c>
      <c r="P57" s="75">
        <f t="shared" si="2"/>
        <v>0</v>
      </c>
      <c r="T57" s="85" t="s">
        <v>83</v>
      </c>
      <c r="U57" s="121">
        <v>2.65</v>
      </c>
      <c r="W57" s="124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87">
        <v>6639200</v>
      </c>
      <c r="AC57" s="10">
        <v>55.67</v>
      </c>
      <c r="AD57" s="2">
        <f t="shared" si="0"/>
        <v>0.65999999999999659</v>
      </c>
      <c r="AE57" s="128">
        <f t="shared" si="1"/>
        <v>-3.5797386790763497E-3</v>
      </c>
    </row>
    <row r="58" spans="1:31" x14ac:dyDescent="0.25">
      <c r="A58" s="236"/>
      <c r="B58" s="236"/>
      <c r="C58" s="236"/>
      <c r="D58" s="237"/>
      <c r="E58" s="237"/>
      <c r="F58" s="237"/>
      <c r="G58" s="236"/>
      <c r="H58" s="240"/>
      <c r="I58" s="237"/>
      <c r="J58" s="237"/>
      <c r="K58" s="237"/>
      <c r="L58" s="236"/>
      <c r="M58" s="236"/>
      <c r="O58" s="75">
        <v>0.93</v>
      </c>
      <c r="P58" s="75">
        <f t="shared" si="2"/>
        <v>0</v>
      </c>
      <c r="T58" s="85" t="s">
        <v>80</v>
      </c>
      <c r="U58" s="121" t="s">
        <v>459</v>
      </c>
      <c r="W58" s="124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87">
        <v>10416300</v>
      </c>
      <c r="AC58" s="10">
        <v>55.87</v>
      </c>
      <c r="AD58" s="2">
        <f t="shared" si="0"/>
        <v>1.3699999999999974</v>
      </c>
      <c r="AE58" s="128">
        <f t="shared" si="1"/>
        <v>8.9573629523465037E-4</v>
      </c>
    </row>
    <row r="59" spans="1:31" x14ac:dyDescent="0.25">
      <c r="A59" s="236"/>
      <c r="B59" s="236"/>
      <c r="C59" s="236"/>
      <c r="D59" s="237"/>
      <c r="E59" s="237"/>
      <c r="F59" s="237"/>
      <c r="G59" s="236"/>
      <c r="H59" s="240"/>
      <c r="I59" s="237"/>
      <c r="J59" s="237"/>
      <c r="K59" s="237"/>
      <c r="L59" s="236"/>
      <c r="M59" s="236"/>
      <c r="O59" s="75">
        <v>0.92</v>
      </c>
      <c r="P59" s="75">
        <f t="shared" si="2"/>
        <v>0</v>
      </c>
      <c r="W59" s="124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87">
        <v>7660200</v>
      </c>
      <c r="AC59" s="10">
        <v>55.82</v>
      </c>
      <c r="AD59" s="2">
        <f t="shared" si="0"/>
        <v>0.67999999999999972</v>
      </c>
      <c r="AE59" s="128">
        <f t="shared" si="1"/>
        <v>-5.7000356252226991E-3</v>
      </c>
    </row>
    <row r="60" spans="1:31" x14ac:dyDescent="0.25">
      <c r="A60" s="236"/>
      <c r="B60" s="236"/>
      <c r="C60" s="236"/>
      <c r="D60" s="237"/>
      <c r="E60" s="237"/>
      <c r="F60" s="237"/>
      <c r="G60" s="236"/>
      <c r="H60" s="240"/>
      <c r="I60" s="237"/>
      <c r="J60" s="237"/>
      <c r="K60" s="237"/>
      <c r="L60" s="236"/>
      <c r="M60" s="236"/>
      <c r="O60" s="75">
        <v>0.91</v>
      </c>
      <c r="P60" s="75">
        <f t="shared" si="2"/>
        <v>0</v>
      </c>
      <c r="W60" s="124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87">
        <v>9977900</v>
      </c>
      <c r="AC60" s="10">
        <v>56.14</v>
      </c>
      <c r="AD60" s="2">
        <f t="shared" si="0"/>
        <v>0.75999999999999801</v>
      </c>
      <c r="AE60" s="128">
        <f t="shared" si="1"/>
        <v>-4.4334101791098091E-3</v>
      </c>
    </row>
    <row r="61" spans="1:31" x14ac:dyDescent="0.25">
      <c r="A61" s="236"/>
      <c r="B61" s="236"/>
      <c r="C61" s="236"/>
      <c r="D61" s="237"/>
      <c r="E61" s="237"/>
      <c r="F61" s="237"/>
      <c r="G61" s="236"/>
      <c r="H61" s="240"/>
      <c r="I61" s="237"/>
      <c r="J61" s="237"/>
      <c r="K61" s="237"/>
      <c r="L61" s="236"/>
      <c r="M61" s="236"/>
      <c r="O61" s="75">
        <v>0.9</v>
      </c>
      <c r="P61" s="75">
        <f t="shared" si="2"/>
        <v>0</v>
      </c>
      <c r="W61" s="124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87">
        <v>20497900</v>
      </c>
      <c r="AC61" s="10">
        <v>56.39</v>
      </c>
      <c r="AD61" s="2">
        <f t="shared" si="0"/>
        <v>2.3399999999999963</v>
      </c>
      <c r="AE61" s="128">
        <f t="shared" si="1"/>
        <v>-5.3064651553316522E-2</v>
      </c>
    </row>
    <row r="62" spans="1:31" x14ac:dyDescent="0.25">
      <c r="A62" s="236"/>
      <c r="B62" s="236"/>
      <c r="C62" s="236"/>
      <c r="D62" s="237"/>
      <c r="E62" s="237"/>
      <c r="F62" s="237"/>
      <c r="G62" s="236"/>
      <c r="H62" s="240"/>
      <c r="I62" s="237"/>
      <c r="J62" s="237"/>
      <c r="K62" s="237"/>
      <c r="L62" s="236"/>
      <c r="M62" s="236"/>
      <c r="W62" s="124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87">
        <v>6103700</v>
      </c>
      <c r="AC62" s="10">
        <v>59.55</v>
      </c>
      <c r="AD62" s="2">
        <f t="shared" si="0"/>
        <v>0.73000000000000398</v>
      </c>
      <c r="AE62" s="128">
        <f t="shared" si="1"/>
        <v>4.2158516020236458E-3</v>
      </c>
    </row>
    <row r="63" spans="1:31" x14ac:dyDescent="0.25">
      <c r="A63" s="236"/>
      <c r="B63" s="236"/>
      <c r="C63" s="236"/>
      <c r="D63" s="237"/>
      <c r="E63" s="237"/>
      <c r="F63" s="237"/>
      <c r="G63" s="236"/>
      <c r="H63" s="236"/>
      <c r="I63" s="237"/>
      <c r="J63" s="237"/>
      <c r="K63" s="237"/>
      <c r="L63" s="236"/>
      <c r="M63" s="236"/>
      <c r="W63" s="124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87">
        <v>5256500</v>
      </c>
      <c r="AC63" s="10">
        <v>59.3</v>
      </c>
      <c r="AD63" s="2">
        <f t="shared" si="0"/>
        <v>0.27000000000000313</v>
      </c>
      <c r="AE63" s="128">
        <f t="shared" si="1"/>
        <v>-3.6962365591398649E-3</v>
      </c>
    </row>
    <row r="64" spans="1:31" x14ac:dyDescent="0.25">
      <c r="A64" s="21" t="s">
        <v>57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69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24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87">
        <v>10104600</v>
      </c>
      <c r="AC64" s="10">
        <v>59.52</v>
      </c>
      <c r="AD64" s="2">
        <f t="shared" si="0"/>
        <v>1.4799999999999969</v>
      </c>
      <c r="AE64" s="128">
        <f t="shared" si="1"/>
        <v>-3.0150753768843908E-3</v>
      </c>
    </row>
    <row r="65" spans="1:31" ht="15.75" thickBot="1" x14ac:dyDescent="0.3">
      <c r="A65" s="311" t="s">
        <v>143</v>
      </c>
      <c r="B65" s="312"/>
      <c r="C65" s="313">
        <f>SumByColor($A$19,C48:C63)</f>
        <v>0</v>
      </c>
      <c r="D65" s="313"/>
      <c r="E65" s="313"/>
      <c r="F65" s="314">
        <f>SumByColor($A$19,F48:F63)</f>
        <v>0</v>
      </c>
      <c r="G65" s="313"/>
      <c r="H65" s="313">
        <f>SumByColor($A$19,H48:H63)</f>
        <v>0</v>
      </c>
      <c r="I65" s="313"/>
      <c r="J65" s="313"/>
      <c r="K65" s="314">
        <f>SumByColor($A$19,K48:K63)</f>
        <v>0</v>
      </c>
      <c r="L65" s="313"/>
      <c r="M65" s="314">
        <f>SumByColor($A$19,M48:M63)</f>
        <v>0</v>
      </c>
      <c r="W65" s="124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87">
        <v>8422300</v>
      </c>
      <c r="AC65" s="10">
        <v>59.7</v>
      </c>
      <c r="AD65" s="2">
        <f t="shared" si="0"/>
        <v>1.1099999999999994</v>
      </c>
      <c r="AE65" s="128">
        <f t="shared" si="1"/>
        <v>1.6862544711292893E-2</v>
      </c>
    </row>
    <row r="66" spans="1:31" x14ac:dyDescent="0.25">
      <c r="W66" s="124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87">
        <v>6703400</v>
      </c>
      <c r="AC66" s="10">
        <v>58.71</v>
      </c>
      <c r="AD66" s="2">
        <f t="shared" si="0"/>
        <v>0.71999999999999886</v>
      </c>
      <c r="AE66" s="128" t="e">
        <f t="shared" si="1"/>
        <v>#DIV/0!</v>
      </c>
    </row>
    <row r="67" spans="1:31" x14ac:dyDescent="0.25">
      <c r="W67" s="124">
        <v>42739</v>
      </c>
      <c r="X67" s="10" t="s">
        <v>256</v>
      </c>
      <c r="Y67" s="10"/>
      <c r="Z67" s="10"/>
      <c r="AA67" s="10"/>
      <c r="AB67" s="87"/>
      <c r="AC67" s="10"/>
      <c r="AD67" s="2">
        <f>Y67-Z67</f>
        <v>0</v>
      </c>
      <c r="AE67" s="128" t="e">
        <f>AC67/#REF!-1</f>
        <v>#REF!</v>
      </c>
    </row>
    <row r="68" spans="1:31" x14ac:dyDescent="0.25">
      <c r="W68" s="124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87">
        <v>10061700</v>
      </c>
      <c r="AC68" s="10">
        <v>58.63</v>
      </c>
      <c r="AD68" s="2" t="e">
        <f>#REF!-#REF!</f>
        <v>#REF!</v>
      </c>
      <c r="AE68" s="128" t="e">
        <f>#REF!/AC71-1</f>
        <v>#REF!</v>
      </c>
    </row>
    <row r="69" spans="1:31" x14ac:dyDescent="0.25">
      <c r="W69" s="124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87">
        <v>7008900</v>
      </c>
      <c r="AC69" s="10">
        <v>57.64</v>
      </c>
      <c r="AD69" s="2">
        <f>Y71-Z71</f>
        <v>0</v>
      </c>
      <c r="AE69" s="128" t="e">
        <f>AC71/AC72-1</f>
        <v>#DIV/0!</v>
      </c>
    </row>
    <row r="70" spans="1:31" x14ac:dyDescent="0.25">
      <c r="B70" s="150" t="s">
        <v>85</v>
      </c>
      <c r="C70" s="150" t="s">
        <v>106</v>
      </c>
      <c r="D70" s="151" t="s">
        <v>105</v>
      </c>
      <c r="E70" s="153" t="s">
        <v>107</v>
      </c>
      <c r="F70" s="153" t="s">
        <v>43</v>
      </c>
      <c r="G70" s="165" t="s">
        <v>110</v>
      </c>
      <c r="H70" s="165" t="s">
        <v>61</v>
      </c>
      <c r="I70" s="165" t="s">
        <v>111</v>
      </c>
      <c r="W70" s="124" t="s">
        <v>92</v>
      </c>
      <c r="X70" s="10"/>
      <c r="Y70" s="10"/>
      <c r="Z70" s="10"/>
      <c r="AA70" s="10"/>
      <c r="AB70" s="87"/>
      <c r="AC70" s="10"/>
    </row>
    <row r="71" spans="1:31" x14ac:dyDescent="0.25">
      <c r="A71" s="319" t="s">
        <v>264</v>
      </c>
      <c r="B71" s="318">
        <v>42754</v>
      </c>
      <c r="C71" s="319">
        <v>20</v>
      </c>
      <c r="D71" s="439">
        <v>55.06</v>
      </c>
      <c r="E71" s="320">
        <v>55.49</v>
      </c>
      <c r="F71" s="320">
        <f t="shared" ref="F71:F78" si="4">C71*(E71-D71)</f>
        <v>8.5999999999999943</v>
      </c>
      <c r="G71" s="320">
        <f t="shared" ref="G71:G78" si="5">D71*C71</f>
        <v>1101.2</v>
      </c>
      <c r="H71" s="440">
        <f t="shared" ref="H71:H78" si="6">(E71-D71)/D71</f>
        <v>7.8096621867054065E-3</v>
      </c>
      <c r="I71" s="320"/>
      <c r="W71" s="124"/>
      <c r="X71" s="10"/>
      <c r="Y71" s="10"/>
      <c r="Z71" s="10"/>
      <c r="AA71" s="10"/>
      <c r="AB71" s="87"/>
      <c r="AC71" s="10"/>
    </row>
    <row r="72" spans="1:31" x14ac:dyDescent="0.25">
      <c r="A72" s="319" t="s">
        <v>274</v>
      </c>
      <c r="B72" s="318">
        <v>42755</v>
      </c>
      <c r="C72" s="319">
        <v>100</v>
      </c>
      <c r="D72" s="439">
        <v>51.438000000000002</v>
      </c>
      <c r="E72" s="320">
        <v>49.23</v>
      </c>
      <c r="F72" s="320">
        <f t="shared" si="4"/>
        <v>-220.80000000000055</v>
      </c>
      <c r="G72" s="320">
        <f t="shared" si="5"/>
        <v>5143.8</v>
      </c>
      <c r="H72" s="440">
        <f t="shared" si="6"/>
        <v>-4.2925463664994855E-2</v>
      </c>
      <c r="I72" s="320">
        <v>50</v>
      </c>
    </row>
    <row r="73" spans="1:31" x14ac:dyDescent="0.25">
      <c r="A73" s="319" t="s">
        <v>290</v>
      </c>
      <c r="B73" s="318">
        <v>42761</v>
      </c>
      <c r="C73" s="319">
        <v>120</v>
      </c>
      <c r="D73" s="439">
        <v>50.715000000000003</v>
      </c>
      <c r="E73" s="320">
        <v>46.82</v>
      </c>
      <c r="F73" s="320">
        <f t="shared" si="4"/>
        <v>-467.40000000000038</v>
      </c>
      <c r="G73" s="320">
        <f t="shared" si="5"/>
        <v>6085.8</v>
      </c>
      <c r="H73" s="440">
        <f t="shared" si="6"/>
        <v>-7.680173518682841E-2</v>
      </c>
      <c r="I73" s="320"/>
    </row>
    <row r="74" spans="1:31" x14ac:dyDescent="0.25">
      <c r="A74" s="319" t="s">
        <v>290</v>
      </c>
      <c r="B74" s="318">
        <v>42764</v>
      </c>
      <c r="C74" s="319">
        <v>120</v>
      </c>
      <c r="D74" s="439">
        <v>50.715000000000003</v>
      </c>
      <c r="E74" s="320">
        <v>47.74</v>
      </c>
      <c r="F74" s="320">
        <f t="shared" si="4"/>
        <v>-357.00000000000017</v>
      </c>
      <c r="G74" s="320">
        <f t="shared" si="5"/>
        <v>6085.8</v>
      </c>
      <c r="H74" s="440">
        <f t="shared" si="6"/>
        <v>-5.866114561766738E-2</v>
      </c>
      <c r="I74" s="320"/>
    </row>
    <row r="75" spans="1:31" x14ac:dyDescent="0.25">
      <c r="A75" s="319" t="s">
        <v>306</v>
      </c>
      <c r="B75" s="318">
        <v>42768</v>
      </c>
      <c r="C75" s="319">
        <v>120</v>
      </c>
      <c r="D75" s="439">
        <v>50.65</v>
      </c>
      <c r="E75" s="320">
        <v>50.5</v>
      </c>
      <c r="F75" s="320">
        <f t="shared" si="4"/>
        <v>-17.999999999999829</v>
      </c>
      <c r="G75" s="320">
        <f t="shared" si="5"/>
        <v>6078</v>
      </c>
      <c r="H75" s="440">
        <f t="shared" si="6"/>
        <v>-2.9615004935833874E-3</v>
      </c>
      <c r="I75" s="320"/>
    </row>
    <row r="76" spans="1:31" x14ac:dyDescent="0.25">
      <c r="A76" s="319" t="s">
        <v>337</v>
      </c>
      <c r="B76" s="318">
        <v>42780</v>
      </c>
      <c r="C76" s="319">
        <v>100</v>
      </c>
      <c r="D76" s="439">
        <v>50.284199999999998</v>
      </c>
      <c r="E76" s="320">
        <v>53.71</v>
      </c>
      <c r="F76" s="320">
        <f t="shared" si="4"/>
        <v>342.58000000000027</v>
      </c>
      <c r="G76" s="320">
        <f t="shared" si="5"/>
        <v>5028.42</v>
      </c>
      <c r="H76" s="440">
        <f t="shared" si="6"/>
        <v>6.8128756150043199E-2</v>
      </c>
      <c r="I76" s="320">
        <v>50</v>
      </c>
    </row>
    <row r="77" spans="1:31" x14ac:dyDescent="0.25">
      <c r="A77" s="451" t="s">
        <v>350</v>
      </c>
      <c r="B77" s="450">
        <v>42787</v>
      </c>
      <c r="C77" s="451">
        <v>20</v>
      </c>
      <c r="D77" s="452">
        <v>47.1</v>
      </c>
      <c r="E77" s="449">
        <v>54.78</v>
      </c>
      <c r="F77" s="449">
        <f t="shared" si="4"/>
        <v>153.6</v>
      </c>
      <c r="G77" s="449">
        <f t="shared" si="5"/>
        <v>942</v>
      </c>
      <c r="H77" s="453">
        <f t="shared" si="6"/>
        <v>0.16305732484076432</v>
      </c>
      <c r="I77" s="449"/>
    </row>
    <row r="78" spans="1:31" x14ac:dyDescent="0.25">
      <c r="A78" s="451" t="s">
        <v>366</v>
      </c>
      <c r="B78" s="450">
        <v>42792</v>
      </c>
      <c r="C78" s="451">
        <v>20</v>
      </c>
      <c r="D78" s="452">
        <v>47.1</v>
      </c>
      <c r="E78" s="449">
        <v>54.78</v>
      </c>
      <c r="F78" s="449">
        <f t="shared" si="4"/>
        <v>153.6</v>
      </c>
      <c r="G78" s="449">
        <f t="shared" si="5"/>
        <v>942</v>
      </c>
      <c r="H78" s="453">
        <f t="shared" si="6"/>
        <v>0.16305732484076432</v>
      </c>
      <c r="I78" s="449"/>
    </row>
    <row r="79" spans="1:31" x14ac:dyDescent="0.25">
      <c r="A79" s="451"/>
      <c r="B79" s="450">
        <v>42796</v>
      </c>
      <c r="C79" s="451">
        <v>0</v>
      </c>
      <c r="D79" s="452"/>
      <c r="E79" s="449"/>
      <c r="F79" s="449">
        <v>203.98</v>
      </c>
      <c r="G79" s="449"/>
      <c r="H79" s="453"/>
      <c r="I79" s="454"/>
    </row>
    <row r="80" spans="1:31" x14ac:dyDescent="0.25">
      <c r="B80" s="152"/>
      <c r="C80" s="10"/>
      <c r="D80" s="434"/>
      <c r="E80" s="33"/>
      <c r="F80" s="33"/>
      <c r="G80" s="33"/>
      <c r="H80" s="167"/>
      <c r="I80" s="33"/>
    </row>
    <row r="81" spans="2:9" x14ac:dyDescent="0.25">
      <c r="B81" s="152"/>
      <c r="C81" s="10"/>
      <c r="D81" s="434"/>
      <c r="E81" s="33"/>
      <c r="F81" s="33"/>
      <c r="G81" s="33"/>
      <c r="H81" s="167"/>
      <c r="I81" s="33"/>
    </row>
    <row r="82" spans="2:9" x14ac:dyDescent="0.25">
      <c r="B82" s="152"/>
      <c r="C82" s="10"/>
      <c r="D82" s="33"/>
      <c r="E82" s="33"/>
      <c r="F82" s="33"/>
      <c r="G82" s="33"/>
      <c r="H82" s="167"/>
      <c r="I82" s="33"/>
    </row>
    <row r="83" spans="2:9" x14ac:dyDescent="0.25">
      <c r="B83" s="152"/>
      <c r="C83" s="10"/>
      <c r="D83" s="33"/>
      <c r="E83" s="33"/>
      <c r="F83" s="33"/>
      <c r="G83" s="33"/>
      <c r="H83" s="167"/>
      <c r="I83" s="33"/>
    </row>
    <row r="84" spans="2:9" x14ac:dyDescent="0.25">
      <c r="B84" s="152"/>
      <c r="C84" s="10"/>
      <c r="D84" s="33"/>
      <c r="E84" s="33"/>
      <c r="F84" s="33"/>
      <c r="G84" s="33"/>
      <c r="H84" s="167"/>
      <c r="I84" s="33"/>
    </row>
    <row r="85" spans="2:9" x14ac:dyDescent="0.25">
      <c r="B85" s="152"/>
      <c r="C85" s="10"/>
      <c r="D85" s="33"/>
      <c r="E85" s="33"/>
      <c r="F85" s="33"/>
      <c r="G85" s="33"/>
      <c r="H85" s="167"/>
      <c r="I85" s="33"/>
    </row>
    <row r="86" spans="2:9" x14ac:dyDescent="0.25">
      <c r="B86" s="152"/>
      <c r="C86" s="10"/>
      <c r="D86" s="33"/>
      <c r="E86" s="33"/>
      <c r="F86" s="33"/>
      <c r="G86" s="33"/>
      <c r="H86" s="167"/>
      <c r="I86" s="33"/>
    </row>
    <row r="87" spans="2:9" x14ac:dyDescent="0.25">
      <c r="B87" s="152"/>
      <c r="C87" s="10"/>
      <c r="D87" s="33"/>
      <c r="E87" s="33"/>
      <c r="F87" s="33"/>
      <c r="G87" s="33"/>
      <c r="H87" s="167"/>
      <c r="I87" s="33"/>
    </row>
    <row r="88" spans="2:9" x14ac:dyDescent="0.25">
      <c r="B88" s="152"/>
      <c r="C88" s="10"/>
      <c r="D88" s="33"/>
      <c r="E88" s="33"/>
      <c r="F88" s="33"/>
      <c r="G88" s="33"/>
      <c r="H88" s="167"/>
      <c r="I88" s="33"/>
    </row>
    <row r="208" spans="21:21" x14ac:dyDescent="0.25">
      <c r="U208" s="171"/>
    </row>
    <row r="209" spans="21:21" x14ac:dyDescent="0.25">
      <c r="U209" s="171"/>
    </row>
    <row r="281" spans="21:21" x14ac:dyDescent="0.25">
      <c r="U281" s="20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159" priority="29">
      <formula>F25&gt;0</formula>
    </cfRule>
    <cfRule type="expression" dxfId="1158" priority="30">
      <formula>F25&lt;0</formula>
    </cfRule>
  </conditionalFormatting>
  <conditionalFormatting sqref="Q7">
    <cfRule type="expression" dxfId="1157" priority="27">
      <formula>Q7&gt;0</formula>
    </cfRule>
    <cfRule type="expression" dxfId="1156" priority="28">
      <formula>Q7&lt;0</formula>
    </cfRule>
  </conditionalFormatting>
  <conditionalFormatting sqref="Q8">
    <cfRule type="expression" dxfId="1155" priority="25">
      <formula>Q8&gt;0</formula>
    </cfRule>
    <cfRule type="expression" dxfId="1154" priority="26">
      <formula>Q8&lt;0</formula>
    </cfRule>
  </conditionalFormatting>
  <conditionalFormatting sqref="Q10">
    <cfRule type="expression" dxfId="1153" priority="13">
      <formula>Q10&gt;0</formula>
    </cfRule>
    <cfRule type="expression" dxfId="1152" priority="14">
      <formula>Q10&lt;0</formula>
    </cfRule>
  </conditionalFormatting>
  <conditionalFormatting sqref="M46">
    <cfRule type="expression" dxfId="1151" priority="11">
      <formula>M46&gt;0</formula>
    </cfRule>
    <cfRule type="expression" dxfId="1150" priority="12">
      <formula>M46&lt;0</formula>
    </cfRule>
  </conditionalFormatting>
  <conditionalFormatting sqref="F80:F88 H80:H88">
    <cfRule type="expression" dxfId="1149" priority="9">
      <formula>F80&gt;0</formula>
    </cfRule>
    <cfRule type="expression" dxfId="1148" priority="10">
      <formula>F80&lt;0</formula>
    </cfRule>
  </conditionalFormatting>
  <conditionalFormatting sqref="F75:F79">
    <cfRule type="expression" dxfId="1147" priority="7">
      <formula>F75&gt;0</formula>
    </cfRule>
    <cfRule type="expression" dxfId="1146" priority="8">
      <formula>F75&lt;0</formula>
    </cfRule>
  </conditionalFormatting>
  <conditionalFormatting sqref="H75:H79">
    <cfRule type="expression" dxfId="1145" priority="5">
      <formula>H75&gt;0</formula>
    </cfRule>
    <cfRule type="expression" dxfId="1144" priority="6">
      <formula>H75&lt;0</formula>
    </cfRule>
  </conditionalFormatting>
  <conditionalFormatting sqref="F71:F74">
    <cfRule type="expression" dxfId="1143" priority="3">
      <formula>F71&gt;0</formula>
    </cfRule>
    <cfRule type="expression" dxfId="1142" priority="4">
      <formula>F71&lt;0</formula>
    </cfRule>
  </conditionalFormatting>
  <conditionalFormatting sqref="H71:H74">
    <cfRule type="expression" dxfId="1141" priority="1">
      <formula>H71&gt;0</formula>
    </cfRule>
    <cfRule type="expression" dxfId="1140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</row>
    <row r="2" spans="1:31" x14ac:dyDescent="0.25">
      <c r="A2" s="6" t="s">
        <v>636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  <c r="W2" s="124"/>
      <c r="X2" s="10"/>
      <c r="Y2" s="10"/>
      <c r="Z2" s="10"/>
      <c r="AA2" s="10"/>
      <c r="AB2" s="87"/>
      <c r="AC2" s="10"/>
      <c r="AD2" s="2"/>
      <c r="AE2" s="128"/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0</v>
      </c>
      <c r="T3" s="1"/>
      <c r="W3" s="124"/>
      <c r="X3" s="10"/>
      <c r="Y3" s="10"/>
      <c r="Z3" s="10"/>
      <c r="AA3" s="10"/>
      <c r="AB3" s="87"/>
      <c r="AC3" s="10"/>
      <c r="AD3" s="2"/>
      <c r="AE3" s="128"/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56">
        <v>0</v>
      </c>
      <c r="T4" s="143"/>
      <c r="U4" s="1"/>
      <c r="W4" s="124"/>
      <c r="X4" s="10"/>
      <c r="Y4" s="10"/>
      <c r="Z4" s="10"/>
      <c r="AA4" s="10"/>
      <c r="AB4" s="87"/>
      <c r="AC4" s="10"/>
      <c r="AD4" s="2"/>
      <c r="AE4" s="128"/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/>
      <c r="X5" s="10"/>
      <c r="Y5" s="10"/>
      <c r="Z5" s="10"/>
      <c r="AA5" s="10"/>
      <c r="AB5" s="87"/>
      <c r="AC5" s="10"/>
      <c r="AD5" s="2"/>
      <c r="AE5" s="128"/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/>
      <c r="X6" s="10"/>
      <c r="Y6" s="10"/>
      <c r="Z6" s="10"/>
      <c r="AA6" s="10"/>
      <c r="AB6" s="87"/>
      <c r="AC6" s="10"/>
      <c r="AD6" s="2"/>
      <c r="AE6" s="128"/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557.94000000000005</v>
      </c>
      <c r="R7">
        <v>0</v>
      </c>
      <c r="W7" s="124"/>
      <c r="X7" s="10"/>
      <c r="Y7" s="10"/>
      <c r="Z7" s="10"/>
      <c r="AA7" s="10"/>
      <c r="AB7" s="87"/>
      <c r="AC7" s="10"/>
      <c r="AD7" s="2"/>
      <c r="AE7" s="128"/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/>
      <c r="X8" s="10"/>
      <c r="Y8" s="10"/>
      <c r="Z8" s="10"/>
      <c r="AA8" s="10"/>
      <c r="AB8" s="87"/>
      <c r="AC8" s="10"/>
      <c r="AD8" s="2"/>
      <c r="AE8" s="128"/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/>
      <c r="X9" s="10"/>
      <c r="Y9" s="10"/>
      <c r="Z9" s="10"/>
      <c r="AA9" s="10"/>
      <c r="AB9" s="87"/>
      <c r="AC9" s="10"/>
      <c r="AD9" s="2"/>
      <c r="AE9" s="128"/>
    </row>
    <row r="10" spans="1:31" x14ac:dyDescent="0.25">
      <c r="H10" s="64"/>
      <c r="O10" s="11" t="s">
        <v>155</v>
      </c>
      <c r="P10" s="27"/>
      <c r="Q10" s="2">
        <f>M66</f>
        <v>557.94000000000005</v>
      </c>
      <c r="W10" s="124"/>
      <c r="X10" s="10"/>
      <c r="Y10" s="10"/>
      <c r="Z10" s="10"/>
      <c r="AA10" s="10"/>
      <c r="AB10" s="87"/>
      <c r="AC10" s="10"/>
      <c r="AD10" s="2"/>
      <c r="AE10" s="128"/>
    </row>
    <row r="11" spans="1:31" x14ac:dyDescent="0.25">
      <c r="H11" s="64"/>
      <c r="O11" s="11" t="s">
        <v>133</v>
      </c>
      <c r="P11" s="27"/>
      <c r="Q11" s="128">
        <v>4.0599999999999997E-2</v>
      </c>
      <c r="W11" s="124"/>
      <c r="X11" s="10"/>
      <c r="Y11" s="10"/>
      <c r="Z11" s="10"/>
      <c r="AA11" s="10"/>
      <c r="AB11" s="87"/>
      <c r="AC11" s="10"/>
      <c r="AD11" s="2"/>
      <c r="AE11" s="128"/>
    </row>
    <row r="12" spans="1:31" x14ac:dyDescent="0.25">
      <c r="H12" s="64"/>
      <c r="W12" s="124"/>
      <c r="X12" s="10"/>
      <c r="Y12" s="10"/>
      <c r="Z12" s="10"/>
      <c r="AA12" s="10"/>
      <c r="AB12" s="87"/>
      <c r="AC12" s="10"/>
      <c r="AD12" s="2"/>
      <c r="AE12" s="128"/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/>
      <c r="AE13" s="128"/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/>
      <c r="AE14" s="128"/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/>
      <c r="AE15" s="128"/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/>
      <c r="AE16" s="128"/>
    </row>
    <row r="17" spans="1:31" x14ac:dyDescent="0.25">
      <c r="W17" s="124"/>
      <c r="X17" s="10"/>
      <c r="Y17" s="10"/>
      <c r="Z17" s="10"/>
      <c r="AA17" s="10"/>
      <c r="AB17" s="87"/>
      <c r="AC17" s="10"/>
      <c r="AD17" s="2"/>
      <c r="AE17" s="128"/>
    </row>
    <row r="18" spans="1:31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65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/>
      <c r="X18" s="10"/>
      <c r="Y18" s="10"/>
      <c r="Z18" s="10"/>
      <c r="AA18" s="10"/>
      <c r="AB18" s="87"/>
      <c r="AC18" s="10"/>
      <c r="AD18" s="2"/>
      <c r="AE18" s="128"/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SumByColor($A$19,K3:K17)</f>
        <v>0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/>
      <c r="AE19" s="128"/>
    </row>
    <row r="20" spans="1:31" x14ac:dyDescent="0.25">
      <c r="W20" s="124"/>
      <c r="X20" s="10"/>
      <c r="Y20" s="10"/>
      <c r="Z20" s="10"/>
      <c r="AA20" s="10"/>
      <c r="AB20" s="87"/>
      <c r="AC20" s="10"/>
      <c r="AD20" s="2"/>
      <c r="AE20" s="128"/>
    </row>
    <row r="21" spans="1:31" x14ac:dyDescent="0.25">
      <c r="W21" s="124"/>
      <c r="X21" s="10"/>
      <c r="Y21" s="10"/>
      <c r="Z21" s="10"/>
      <c r="AA21" s="10"/>
      <c r="AB21" s="87"/>
      <c r="AC21" s="10"/>
      <c r="AD21" s="2"/>
      <c r="AE21" s="128"/>
    </row>
    <row r="22" spans="1:31" x14ac:dyDescent="0.25">
      <c r="W22" s="124"/>
      <c r="X22" s="10"/>
      <c r="Y22" s="10"/>
      <c r="Z22" s="10"/>
      <c r="AA22" s="10"/>
      <c r="AB22" s="87"/>
      <c r="AC22" s="10"/>
      <c r="AD22" s="2"/>
      <c r="AE22" s="128"/>
    </row>
    <row r="23" spans="1:31" x14ac:dyDescent="0.25">
      <c r="W23" s="124"/>
      <c r="X23" s="10"/>
      <c r="Y23" s="10"/>
      <c r="Z23" s="10"/>
      <c r="AA23" s="10"/>
      <c r="AB23" s="87"/>
      <c r="AC23" s="10"/>
      <c r="AD23" s="2"/>
      <c r="AE23" s="128"/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615</v>
      </c>
      <c r="W24" s="124"/>
      <c r="X24" s="10"/>
      <c r="Y24" s="10"/>
      <c r="Z24" s="10"/>
      <c r="AA24" s="10"/>
      <c r="AB24" s="87"/>
      <c r="AC24" s="10"/>
      <c r="AD24" s="2"/>
      <c r="AE24" s="128"/>
    </row>
    <row r="25" spans="1:31" x14ac:dyDescent="0.25">
      <c r="B25" s="152">
        <v>42983</v>
      </c>
      <c r="C25" s="10">
        <v>100</v>
      </c>
      <c r="D25" s="33">
        <v>22.48</v>
      </c>
      <c r="E25" s="33">
        <v>24.03</v>
      </c>
      <c r="F25" s="33">
        <f t="shared" ref="F25" si="0">C25*(E25-D25)</f>
        <v>155.00000000000006</v>
      </c>
      <c r="G25" s="33">
        <f t="shared" ref="G25" si="1">D25*C25</f>
        <v>2248</v>
      </c>
      <c r="H25" s="167">
        <f t="shared" ref="H25" si="2">(E25-D25)/D25</f>
        <v>6.8950177935943088E-2</v>
      </c>
      <c r="I25" s="33">
        <v>22</v>
      </c>
      <c r="J25" s="33"/>
      <c r="K25" s="33"/>
      <c r="L25" s="33"/>
      <c r="W25" s="124"/>
      <c r="X25" s="10"/>
      <c r="Y25" s="10"/>
      <c r="Z25" s="10"/>
      <c r="AA25" s="10"/>
      <c r="AB25" s="87"/>
      <c r="AC25" s="10"/>
      <c r="AD25" s="2"/>
      <c r="AE25" s="128"/>
    </row>
    <row r="26" spans="1:31" x14ac:dyDescent="0.25">
      <c r="B26" s="152">
        <v>42997</v>
      </c>
      <c r="C26" s="10"/>
      <c r="D26" s="33"/>
      <c r="E26" s="33">
        <v>28.06</v>
      </c>
      <c r="F26" s="33">
        <v>557.94000000000005</v>
      </c>
      <c r="G26" s="33"/>
      <c r="H26" s="167"/>
      <c r="I26" s="33"/>
      <c r="J26" s="33"/>
      <c r="K26" s="33"/>
      <c r="L26" s="33"/>
      <c r="W26" s="124"/>
      <c r="X26" s="10"/>
      <c r="Y26" s="10"/>
      <c r="Z26" s="10"/>
      <c r="AA26" s="10"/>
      <c r="AB26" s="87"/>
      <c r="AC26" s="10"/>
      <c r="AD26" s="2"/>
      <c r="AE26" s="128"/>
    </row>
    <row r="27" spans="1:31" x14ac:dyDescent="0.25">
      <c r="B27" s="152"/>
      <c r="C27" s="10"/>
      <c r="D27" s="33"/>
      <c r="E27" s="33"/>
      <c r="F27" s="33"/>
      <c r="G27" s="33"/>
      <c r="H27" s="167"/>
      <c r="I27" s="33"/>
      <c r="J27" s="33"/>
      <c r="K27" s="33"/>
      <c r="L27" s="142"/>
      <c r="W27" s="124"/>
      <c r="X27" s="10"/>
      <c r="Y27" s="10"/>
      <c r="Z27" s="10"/>
      <c r="AA27" s="10"/>
      <c r="AB27" s="87"/>
      <c r="AC27" s="10"/>
      <c r="AD27" s="2"/>
      <c r="AE27" s="128"/>
    </row>
    <row r="28" spans="1:31" x14ac:dyDescent="0.25">
      <c r="B28" s="152"/>
      <c r="C28" s="10"/>
      <c r="D28" s="33"/>
      <c r="E28" s="33"/>
      <c r="F28" s="33"/>
      <c r="G28" s="33"/>
      <c r="H28" s="167"/>
      <c r="I28" s="33"/>
      <c r="J28" s="33"/>
      <c r="K28" s="33"/>
      <c r="L28" s="142"/>
      <c r="W28" s="124"/>
      <c r="X28" s="10"/>
      <c r="Y28" s="10"/>
      <c r="Z28" s="10"/>
      <c r="AA28" s="10"/>
      <c r="AB28" s="87"/>
      <c r="AC28" s="10"/>
      <c r="AD28" s="2"/>
      <c r="AE28" s="128"/>
    </row>
    <row r="29" spans="1:31" x14ac:dyDescent="0.25">
      <c r="B29" s="152"/>
      <c r="C29" s="10"/>
      <c r="D29" s="33"/>
      <c r="E29" s="33"/>
      <c r="F29" s="33"/>
      <c r="G29" s="33"/>
      <c r="H29" s="167"/>
      <c r="I29" s="33"/>
      <c r="J29" s="33"/>
      <c r="K29" s="33"/>
      <c r="L29" s="142"/>
      <c r="W29" s="124"/>
      <c r="X29" s="10"/>
      <c r="Y29" s="10"/>
      <c r="Z29" s="10"/>
      <c r="AA29" s="10"/>
      <c r="AB29" s="87"/>
      <c r="AC29" s="10"/>
      <c r="AD29" s="2"/>
      <c r="AE29" s="128"/>
    </row>
    <row r="30" spans="1:31" x14ac:dyDescent="0.25">
      <c r="B30" s="152"/>
      <c r="C30" s="10"/>
      <c r="D30" s="33"/>
      <c r="E30" s="33"/>
      <c r="F30" s="33"/>
      <c r="G30" s="33"/>
      <c r="H30" s="167"/>
      <c r="I30" s="33"/>
      <c r="J30" s="33"/>
      <c r="K30" s="33"/>
      <c r="L30" s="142"/>
      <c r="W30" s="124"/>
      <c r="X30" s="10"/>
      <c r="Y30" s="10"/>
      <c r="Z30" s="10"/>
      <c r="AA30" s="10"/>
      <c r="AB30" s="87"/>
      <c r="AC30" s="10"/>
      <c r="AD30" s="2"/>
      <c r="AE30" s="128"/>
    </row>
    <row r="31" spans="1:31" x14ac:dyDescent="0.25">
      <c r="B31" s="152"/>
      <c r="C31" s="10"/>
      <c r="D31" s="33"/>
      <c r="E31" s="33"/>
      <c r="F31" s="33"/>
      <c r="G31" s="33"/>
      <c r="H31" s="167"/>
      <c r="I31" s="33"/>
      <c r="J31" s="33"/>
      <c r="K31" s="33"/>
      <c r="L31" s="142"/>
      <c r="W31" s="124"/>
      <c r="X31" s="10"/>
      <c r="Y31" s="10"/>
      <c r="Z31" s="10"/>
      <c r="AA31" s="10"/>
      <c r="AB31" s="87"/>
      <c r="AC31" s="10"/>
      <c r="AD31" s="2"/>
      <c r="AE31" s="128"/>
    </row>
    <row r="32" spans="1:31" x14ac:dyDescent="0.25">
      <c r="B32" s="152"/>
      <c r="C32" s="10"/>
      <c r="D32" s="33"/>
      <c r="E32" s="33"/>
      <c r="F32" s="33"/>
      <c r="G32" s="33"/>
      <c r="H32" s="167"/>
      <c r="I32" s="33"/>
      <c r="J32" s="33"/>
      <c r="K32" s="33"/>
      <c r="L32" s="142"/>
      <c r="W32" s="124"/>
      <c r="X32" s="10"/>
      <c r="Y32" s="10"/>
      <c r="Z32" s="10"/>
      <c r="AA32" s="10"/>
      <c r="AB32" s="87"/>
      <c r="AC32" s="10"/>
      <c r="AD32" s="2"/>
      <c r="AE32" s="128"/>
    </row>
    <row r="33" spans="1:31" x14ac:dyDescent="0.25">
      <c r="A33" s="23"/>
      <c r="B33" s="152"/>
      <c r="C33" s="10"/>
      <c r="D33" s="33"/>
      <c r="E33" s="33"/>
      <c r="F33" s="33"/>
      <c r="G33" s="33"/>
      <c r="H33" s="167"/>
      <c r="I33" s="33"/>
      <c r="J33" s="33"/>
      <c r="K33" s="33"/>
      <c r="L33" s="142"/>
      <c r="W33" s="124"/>
      <c r="X33" s="10"/>
      <c r="Y33" s="10"/>
      <c r="Z33" s="10"/>
      <c r="AA33" s="10"/>
      <c r="AB33" s="87"/>
      <c r="AC33" s="10"/>
      <c r="AD33" s="2"/>
      <c r="AE33" s="128"/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J34" s="33"/>
      <c r="K34" s="33"/>
      <c r="L34" s="142"/>
      <c r="W34" s="124"/>
      <c r="X34" s="10"/>
      <c r="Y34" s="10"/>
      <c r="Z34" s="10"/>
      <c r="AA34" s="10"/>
      <c r="AB34" s="87"/>
      <c r="AC34" s="10"/>
      <c r="AD34" s="2"/>
      <c r="AE34" s="128"/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J35" s="33"/>
      <c r="K35" s="33"/>
      <c r="L35" s="142"/>
      <c r="W35" s="124"/>
      <c r="X35" s="10"/>
      <c r="Y35" s="10"/>
      <c r="Z35" s="10"/>
      <c r="AA35" s="10"/>
      <c r="AB35" s="87"/>
      <c r="AC35" s="10"/>
      <c r="AD35" s="2"/>
      <c r="AE35" s="128"/>
    </row>
    <row r="36" spans="1:31" x14ac:dyDescent="0.25">
      <c r="B36" s="152"/>
      <c r="C36" s="10"/>
      <c r="D36" s="33"/>
      <c r="E36" s="33"/>
      <c r="F36" s="33"/>
      <c r="G36" s="33"/>
      <c r="H36" s="167"/>
      <c r="I36" s="33"/>
      <c r="J36" s="33"/>
      <c r="K36" s="33"/>
      <c r="L36" s="33"/>
      <c r="W36" s="124"/>
      <c r="X36" s="10"/>
      <c r="Y36" s="10"/>
      <c r="Z36" s="10"/>
      <c r="AA36" s="10"/>
      <c r="AB36" s="87"/>
      <c r="AC36" s="10"/>
      <c r="AD36" s="2"/>
      <c r="AE36" s="128"/>
    </row>
    <row r="37" spans="1:31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  <c r="W37" s="124"/>
      <c r="X37" s="10"/>
      <c r="Y37" s="10"/>
      <c r="Z37" s="10"/>
      <c r="AA37" s="10"/>
      <c r="AB37" s="87"/>
      <c r="AC37" s="10"/>
      <c r="AD37" s="2"/>
      <c r="AE37" s="128"/>
    </row>
    <row r="38" spans="1:31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  <c r="W38" s="124"/>
      <c r="X38" s="10"/>
      <c r="Y38" s="10"/>
      <c r="Z38" s="10"/>
      <c r="AA38" s="10"/>
      <c r="AB38" s="87"/>
      <c r="AC38" s="10"/>
      <c r="AD38" s="2"/>
      <c r="AE38" s="128"/>
    </row>
    <row r="39" spans="1:31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  <c r="W39" s="124"/>
      <c r="X39" s="10"/>
      <c r="Y39" s="10"/>
      <c r="Z39" s="10"/>
      <c r="AA39" s="10"/>
      <c r="AB39" s="87"/>
      <c r="AC39" s="10"/>
      <c r="AD39" s="2"/>
      <c r="AE39" s="128"/>
    </row>
    <row r="40" spans="1:31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57" t="s">
        <v>54</v>
      </c>
      <c r="P40" s="557"/>
      <c r="W40" s="124"/>
      <c r="X40" s="10"/>
      <c r="Y40" s="10"/>
      <c r="Z40" s="10"/>
      <c r="AA40" s="10"/>
      <c r="AB40" s="87"/>
      <c r="AC40" s="10"/>
      <c r="AD40" s="2"/>
      <c r="AE40" s="128"/>
    </row>
    <row r="41" spans="1:31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0</v>
      </c>
      <c r="Q41" s="2"/>
      <c r="W41" s="124"/>
      <c r="X41" s="10"/>
      <c r="Y41" s="10"/>
      <c r="Z41" s="10"/>
      <c r="AA41" s="10"/>
      <c r="AB41" s="87"/>
      <c r="AC41" s="10"/>
      <c r="AD41" s="2"/>
      <c r="AE41" s="128"/>
    </row>
    <row r="42" spans="1:31" ht="20.25" thickBot="1" x14ac:dyDescent="0.3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3">O42*$Q$4</f>
        <v>0</v>
      </c>
      <c r="Q42" s="2"/>
      <c r="T42" s="83"/>
      <c r="W42" s="124"/>
      <c r="X42" s="10"/>
      <c r="Y42" s="10"/>
      <c r="Z42" s="10"/>
      <c r="AA42" s="10"/>
      <c r="AB42" s="87"/>
      <c r="AC42" s="10"/>
      <c r="AD42" s="2"/>
      <c r="AE42" s="128"/>
    </row>
    <row r="43" spans="1:31" ht="15.75" thickTop="1" x14ac:dyDescent="0.25">
      <c r="B43" s="152"/>
      <c r="C43" s="10"/>
      <c r="D43" s="33"/>
      <c r="E43" s="33"/>
      <c r="F43" s="33"/>
      <c r="G43" s="33"/>
      <c r="H43" s="167"/>
      <c r="I43" s="33"/>
      <c r="J43" s="33"/>
      <c r="K43" s="33"/>
      <c r="L43" s="33"/>
      <c r="O43" s="75">
        <v>1.08</v>
      </c>
      <c r="P43" s="75">
        <f t="shared" si="3"/>
        <v>0</v>
      </c>
      <c r="Q43" s="2"/>
      <c r="T43" s="119"/>
      <c r="U43" s="120"/>
      <c r="W43" s="124"/>
      <c r="X43" s="10"/>
      <c r="Y43" s="10"/>
      <c r="Z43" s="10"/>
      <c r="AA43" s="10"/>
      <c r="AB43" s="87"/>
      <c r="AC43" s="10"/>
      <c r="AD43" s="2"/>
      <c r="AE43" s="128"/>
    </row>
    <row r="44" spans="1:31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3"/>
        <v>0</v>
      </c>
      <c r="Q44" s="2"/>
      <c r="T44" s="85"/>
      <c r="U44" s="121"/>
      <c r="W44" s="124"/>
      <c r="X44" s="10"/>
      <c r="Y44" s="10"/>
      <c r="Z44" s="10"/>
      <c r="AA44" s="10"/>
      <c r="AB44" s="87"/>
      <c r="AC44" s="10"/>
      <c r="AD44" s="2"/>
      <c r="AE44" s="128"/>
    </row>
    <row r="45" spans="1:31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3"/>
        <v>0</v>
      </c>
      <c r="Q45" s="2"/>
      <c r="T45" s="85"/>
      <c r="U45" s="121"/>
      <c r="W45" s="124"/>
      <c r="X45" s="10"/>
      <c r="Y45" s="10"/>
      <c r="Z45" s="10"/>
      <c r="AA45" s="10"/>
      <c r="AB45" s="87"/>
      <c r="AC45" s="10"/>
      <c r="AD45" s="2"/>
      <c r="AE45" s="128"/>
    </row>
    <row r="46" spans="1:31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3"/>
        <v>0</v>
      </c>
      <c r="Q46" s="2"/>
      <c r="T46" s="85"/>
      <c r="U46" s="121"/>
      <c r="W46" s="124"/>
      <c r="X46" s="10"/>
      <c r="Y46" s="10"/>
      <c r="Z46" s="10"/>
      <c r="AA46" s="10"/>
      <c r="AB46" s="87"/>
      <c r="AC46" s="10"/>
      <c r="AD46" s="2"/>
      <c r="AE46" s="128"/>
    </row>
    <row r="47" spans="1:31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3"/>
        <v>0</v>
      </c>
      <c r="Q47" s="2"/>
      <c r="T47" s="85"/>
      <c r="U47" s="121"/>
      <c r="W47" s="124"/>
      <c r="X47" s="10"/>
      <c r="Y47" s="10"/>
      <c r="Z47" s="10"/>
      <c r="AA47" s="10"/>
      <c r="AB47" s="87"/>
      <c r="AC47" s="10"/>
      <c r="AD47" s="2"/>
      <c r="AE47" s="128"/>
    </row>
    <row r="48" spans="1:31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3"/>
        <v>0</v>
      </c>
      <c r="Q48" s="2"/>
      <c r="T48" s="85"/>
      <c r="U48" s="121"/>
      <c r="W48" s="124"/>
      <c r="X48" s="10"/>
      <c r="Y48" s="10"/>
      <c r="Z48" s="10"/>
      <c r="AA48" s="10"/>
      <c r="AB48" s="87"/>
      <c r="AC48" s="10"/>
      <c r="AD48" s="2"/>
      <c r="AE48" s="128"/>
    </row>
    <row r="49" spans="1:31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3"/>
        <v>0</v>
      </c>
      <c r="Q49" s="2"/>
      <c r="T49" s="85"/>
      <c r="U49" s="121"/>
      <c r="W49" s="124"/>
      <c r="X49" s="10"/>
      <c r="Y49" s="10"/>
      <c r="Z49" s="10"/>
      <c r="AA49" s="10"/>
      <c r="AB49" s="87"/>
      <c r="AC49" s="10"/>
      <c r="AD49" s="2"/>
      <c r="AE49" s="128"/>
    </row>
    <row r="50" spans="1:31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3"/>
        <v>0</v>
      </c>
      <c r="Q50" s="2"/>
      <c r="T50" s="85"/>
      <c r="U50" s="121"/>
      <c r="W50" s="124"/>
      <c r="X50" s="10"/>
      <c r="Y50" s="10"/>
      <c r="Z50" s="10"/>
      <c r="AA50" s="10"/>
      <c r="AB50" s="87"/>
      <c r="AC50" s="10"/>
      <c r="AD50" s="2"/>
      <c r="AE50" s="128"/>
    </row>
    <row r="51" spans="1:31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3"/>
        <v>0</v>
      </c>
      <c r="Q51" s="2"/>
      <c r="T51" s="85"/>
      <c r="U51" s="121"/>
      <c r="W51" s="124"/>
      <c r="X51" s="10"/>
      <c r="Y51" s="10"/>
      <c r="Z51" s="10"/>
      <c r="AA51" s="10"/>
      <c r="AB51" s="87"/>
      <c r="AC51" s="10"/>
      <c r="AD51" s="2"/>
      <c r="AE51" s="128"/>
    </row>
    <row r="52" spans="1:31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3"/>
        <v>0</v>
      </c>
      <c r="Q52" s="2"/>
      <c r="T52" s="85"/>
      <c r="U52" s="121"/>
      <c r="W52" s="124"/>
      <c r="X52" s="10"/>
      <c r="Y52" s="10"/>
      <c r="Z52" s="10"/>
      <c r="AA52" s="10"/>
      <c r="AB52" s="87"/>
      <c r="AC52" s="10"/>
      <c r="AD52" s="2"/>
      <c r="AE52" s="128"/>
    </row>
    <row r="53" spans="1:31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3"/>
        <v>0</v>
      </c>
      <c r="Q53" s="2"/>
      <c r="T53" s="85"/>
      <c r="U53" s="122"/>
      <c r="W53" s="124"/>
      <c r="X53" s="10"/>
      <c r="Y53" s="10"/>
      <c r="Z53" s="10"/>
      <c r="AA53" s="10"/>
      <c r="AB53" s="87"/>
      <c r="AC53" s="10"/>
      <c r="AD53" s="2"/>
      <c r="AE53" s="128"/>
    </row>
    <row r="54" spans="1:31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3"/>
        <v>0</v>
      </c>
      <c r="T54" s="85"/>
      <c r="U54" s="122"/>
      <c r="W54" s="124"/>
      <c r="X54" s="10"/>
      <c r="Y54" s="10"/>
      <c r="Z54" s="10"/>
      <c r="AA54" s="10"/>
      <c r="AB54" s="87"/>
      <c r="AC54" s="10"/>
      <c r="AD54" s="2"/>
      <c r="AE54" s="128"/>
    </row>
    <row r="55" spans="1:31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3"/>
        <v>0</v>
      </c>
      <c r="T55" s="85"/>
      <c r="U55" s="121"/>
      <c r="W55" s="124"/>
      <c r="X55" s="10"/>
      <c r="Y55" s="10"/>
      <c r="Z55" s="10"/>
      <c r="AA55" s="10"/>
      <c r="AB55" s="87"/>
      <c r="AC55" s="10"/>
      <c r="AD55" s="2"/>
      <c r="AE55" s="128"/>
    </row>
    <row r="56" spans="1:31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3"/>
        <v>0</v>
      </c>
      <c r="T56" s="85"/>
      <c r="U56" s="121"/>
      <c r="W56" s="124"/>
      <c r="X56" s="10"/>
      <c r="Y56" s="10"/>
      <c r="Z56" s="10"/>
      <c r="AA56" s="10"/>
      <c r="AB56" s="87"/>
      <c r="AC56" s="10"/>
      <c r="AD56" s="2"/>
      <c r="AE56" s="128"/>
    </row>
    <row r="57" spans="1:31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3"/>
        <v>0</v>
      </c>
      <c r="T57" s="85"/>
      <c r="U57" s="121"/>
      <c r="W57" s="124"/>
      <c r="X57" s="10"/>
      <c r="Y57" s="10"/>
      <c r="Z57" s="10"/>
      <c r="AA57" s="10"/>
      <c r="AB57" s="87"/>
      <c r="AC57" s="10"/>
      <c r="AD57" s="2"/>
      <c r="AE57" s="128"/>
    </row>
    <row r="58" spans="1:31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3"/>
        <v>0</v>
      </c>
      <c r="T58" s="85"/>
      <c r="U58" s="121"/>
      <c r="W58" s="124"/>
      <c r="X58" s="10"/>
      <c r="Y58" s="10"/>
      <c r="Z58" s="10"/>
      <c r="AA58" s="10"/>
      <c r="AB58" s="87"/>
      <c r="AC58" s="10"/>
      <c r="AD58" s="2"/>
      <c r="AE58" s="128"/>
    </row>
    <row r="59" spans="1:31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3"/>
        <v>0</v>
      </c>
      <c r="W59" s="124"/>
      <c r="X59" s="10"/>
      <c r="Y59" s="10"/>
      <c r="Z59" s="10"/>
      <c r="AA59" s="10"/>
      <c r="AB59" s="87"/>
      <c r="AC59" s="10"/>
      <c r="AD59" s="2"/>
      <c r="AE59" s="128"/>
    </row>
    <row r="60" spans="1:31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3"/>
        <v>0</v>
      </c>
      <c r="W60" s="124"/>
      <c r="X60" s="10"/>
      <c r="Y60" s="10"/>
      <c r="Z60" s="10"/>
      <c r="AA60" s="10"/>
      <c r="AB60" s="87"/>
      <c r="AC60" s="10"/>
      <c r="AD60" s="2"/>
      <c r="AE60" s="128"/>
    </row>
    <row r="61" spans="1:31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3"/>
        <v>0</v>
      </c>
      <c r="W61" s="124"/>
      <c r="X61" s="10"/>
      <c r="Y61" s="10"/>
      <c r="Z61" s="10"/>
      <c r="AA61" s="10"/>
      <c r="AB61" s="87"/>
      <c r="AC61" s="10"/>
      <c r="AD61" s="2"/>
      <c r="AE61" s="128"/>
    </row>
    <row r="62" spans="1:31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  <c r="W62" s="124"/>
      <c r="X62" s="10"/>
      <c r="Y62" s="10"/>
      <c r="Z62" s="10"/>
      <c r="AA62" s="10"/>
      <c r="AB62" s="87"/>
      <c r="AC62" s="10"/>
      <c r="AD62" s="2"/>
      <c r="AE62" s="128"/>
    </row>
    <row r="63" spans="1:31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  <c r="W63" s="124"/>
      <c r="X63" s="10"/>
      <c r="Y63" s="10"/>
      <c r="Z63" s="10"/>
      <c r="AA63" s="10"/>
      <c r="AB63" s="87"/>
      <c r="AC63" s="10"/>
      <c r="AD63" s="2"/>
      <c r="AE63" s="128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24"/>
      <c r="X64" s="10"/>
      <c r="Y64" s="10"/>
      <c r="Z64" s="10"/>
      <c r="AA64" s="10"/>
      <c r="AB64" s="87"/>
      <c r="AC64" s="10"/>
      <c r="AD64" s="2"/>
      <c r="AE64" s="128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24"/>
      <c r="X65" s="10"/>
      <c r="Y65" s="10"/>
      <c r="Z65" s="10"/>
      <c r="AA65" s="10"/>
      <c r="AB65" s="87"/>
      <c r="AC65" s="10"/>
      <c r="AD65" s="2"/>
      <c r="AE65" s="128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557.94000000000005</v>
      </c>
      <c r="W66" s="124"/>
      <c r="X66" s="10"/>
      <c r="Y66" s="10"/>
      <c r="Z66" s="10"/>
      <c r="AA66" s="10"/>
      <c r="AB66" s="87"/>
      <c r="AC66" s="10"/>
      <c r="AD66" s="2"/>
      <c r="AE66" s="128"/>
    </row>
    <row r="67" spans="1:31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  <c r="W67" s="124"/>
      <c r="X67" s="10"/>
      <c r="Y67" s="10"/>
      <c r="Z67" s="10"/>
      <c r="AA67" s="10"/>
      <c r="AB67" s="87"/>
      <c r="AC67" s="10"/>
      <c r="AD67" s="2"/>
      <c r="AE67" s="128"/>
    </row>
    <row r="68" spans="1:31" x14ac:dyDescent="0.25">
      <c r="A68" s="371" t="s">
        <v>636</v>
      </c>
      <c r="B68" s="66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66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66"/>
      <c r="M68" s="360"/>
      <c r="W68" s="124"/>
      <c r="X68" s="10"/>
      <c r="Y68" s="10"/>
      <c r="Z68" s="10"/>
      <c r="AA68" s="10"/>
      <c r="AB68" s="87"/>
      <c r="AC68" s="10"/>
      <c r="AD68" s="2"/>
      <c r="AE68" s="128"/>
    </row>
    <row r="69" spans="1:31" x14ac:dyDescent="0.25">
      <c r="A69" s="373" t="s">
        <v>48</v>
      </c>
      <c r="B69" s="357"/>
      <c r="C69" s="358"/>
      <c r="D69" s="360"/>
      <c r="E69" s="360"/>
      <c r="F69" s="360"/>
      <c r="G69" s="357"/>
      <c r="H69" s="372"/>
      <c r="I69" s="360"/>
      <c r="J69" s="360"/>
      <c r="K69" s="360"/>
      <c r="L69" s="358"/>
      <c r="M69" s="358"/>
      <c r="AD69" s="2"/>
      <c r="AE69" s="128"/>
    </row>
    <row r="70" spans="1:31" x14ac:dyDescent="0.25">
      <c r="A70" s="358"/>
      <c r="B70" s="357"/>
      <c r="C70" s="358"/>
      <c r="D70" s="360"/>
      <c r="E70" s="360"/>
      <c r="F70" s="360"/>
      <c r="G70" s="357"/>
      <c r="H70" s="372"/>
      <c r="I70" s="360"/>
      <c r="J70" s="360"/>
      <c r="K70" s="360"/>
      <c r="L70" s="358"/>
      <c r="M70" s="358"/>
    </row>
    <row r="71" spans="1:31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31" x14ac:dyDescent="0.25">
      <c r="A72" s="358"/>
      <c r="B72" s="357"/>
      <c r="C72" s="358"/>
      <c r="D72" s="360"/>
      <c r="E72" s="360"/>
      <c r="F72" s="360"/>
      <c r="G72" s="358"/>
      <c r="H72" s="372"/>
      <c r="I72" s="360"/>
      <c r="J72" s="360"/>
      <c r="K72" s="360"/>
      <c r="L72" s="358"/>
      <c r="M72" s="358"/>
    </row>
    <row r="73" spans="1:31" x14ac:dyDescent="0.25">
      <c r="A73" s="358"/>
      <c r="B73" s="358"/>
      <c r="C73" s="358"/>
      <c r="D73" s="360"/>
      <c r="E73" s="360"/>
      <c r="F73" s="360"/>
      <c r="G73" s="358"/>
      <c r="H73" s="372"/>
      <c r="I73" s="360"/>
      <c r="J73" s="360"/>
      <c r="K73" s="360"/>
      <c r="L73" s="358"/>
      <c r="M73" s="358"/>
    </row>
    <row r="74" spans="1:31" x14ac:dyDescent="0.25">
      <c r="A74" s="358"/>
      <c r="B74" s="358"/>
      <c r="C74" s="358"/>
      <c r="D74" s="360"/>
      <c r="E74" s="360"/>
      <c r="F74" s="360"/>
      <c r="G74" s="358"/>
      <c r="H74" s="372"/>
      <c r="I74" s="360"/>
      <c r="J74" s="360"/>
      <c r="K74" s="360"/>
      <c r="L74" s="358"/>
      <c r="M74" s="358"/>
    </row>
    <row r="75" spans="1:31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31" x14ac:dyDescent="0.25">
      <c r="A76" s="358"/>
      <c r="B76" s="358"/>
      <c r="C76" s="358"/>
      <c r="D76" s="360"/>
      <c r="E76" s="360"/>
      <c r="F76" s="360"/>
      <c r="G76" s="358"/>
      <c r="H76" s="372"/>
      <c r="I76" s="360"/>
      <c r="J76" s="360"/>
      <c r="K76" s="360"/>
      <c r="L76" s="358"/>
      <c r="M76" s="358"/>
    </row>
    <row r="77" spans="1:31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31" x14ac:dyDescent="0.25">
      <c r="A78" s="358"/>
      <c r="B78" s="358"/>
      <c r="C78" s="358"/>
      <c r="D78" s="360"/>
      <c r="E78" s="360"/>
      <c r="F78" s="360"/>
      <c r="G78" s="358"/>
      <c r="H78" s="372"/>
      <c r="I78" s="360"/>
      <c r="J78" s="360"/>
      <c r="K78" s="360"/>
      <c r="L78" s="358"/>
      <c r="M78" s="358"/>
    </row>
    <row r="79" spans="1:31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31" x14ac:dyDescent="0.25">
      <c r="A80" s="358"/>
      <c r="B80" s="358"/>
      <c r="C80" s="358"/>
      <c r="D80" s="360"/>
      <c r="E80" s="360"/>
      <c r="F80" s="360"/>
      <c r="G80" s="358"/>
      <c r="H80" s="372"/>
      <c r="I80" s="360"/>
      <c r="J80" s="360"/>
      <c r="K80" s="360"/>
      <c r="L80" s="358"/>
      <c r="M80" s="358"/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SUM(C68:C72)</f>
        <v>100</v>
      </c>
      <c r="D84" s="376"/>
      <c r="E84" s="376"/>
      <c r="F84" s="376">
        <f>SUM(F68:F72)</f>
        <v>2248</v>
      </c>
      <c r="G84" s="375"/>
      <c r="H84" s="397">
        <f>SUM(H68:H71)</f>
        <v>100</v>
      </c>
      <c r="I84" s="376"/>
      <c r="J84" s="376"/>
      <c r="K84" s="376">
        <f>SUM(K68:K71)</f>
        <v>2805.94</v>
      </c>
      <c r="L84" s="375"/>
      <c r="M84" s="376">
        <f>SUM(M68:M76)</f>
        <v>0</v>
      </c>
    </row>
    <row r="85" spans="1:13" ht="15.75" thickBot="1" x14ac:dyDescent="0.3">
      <c r="A85" s="377" t="s">
        <v>143</v>
      </c>
      <c r="B85" s="378"/>
      <c r="C85" s="379">
        <f>SumByColor($A$19,C68:C83)</f>
        <v>0</v>
      </c>
      <c r="D85" s="379"/>
      <c r="E85" s="379"/>
      <c r="F85" s="380">
        <f>SumByColor($A$19,F68:F83)</f>
        <v>0</v>
      </c>
      <c r="G85" s="379"/>
      <c r="H85" s="379">
        <f>SumByColor($A$19,H68:H83)</f>
        <v>0</v>
      </c>
      <c r="I85" s="379"/>
      <c r="J85" s="379"/>
      <c r="K85" s="380">
        <f>SumByColor($A$19,K69:K83)</f>
        <v>0</v>
      </c>
      <c r="L85" s="379"/>
      <c r="M85" s="380">
        <f>SumByColor($A$19,M68:M83)</f>
        <v>0</v>
      </c>
    </row>
    <row r="88" spans="1:13" x14ac:dyDescent="0.25">
      <c r="B88" s="150" t="s">
        <v>85</v>
      </c>
      <c r="C88" s="150" t="s">
        <v>106</v>
      </c>
      <c r="D88" s="151" t="s">
        <v>105</v>
      </c>
      <c r="E88" s="153" t="s">
        <v>107</v>
      </c>
      <c r="F88" s="153" t="s">
        <v>43</v>
      </c>
      <c r="G88" s="165" t="s">
        <v>110</v>
      </c>
      <c r="H88" s="165" t="s">
        <v>61</v>
      </c>
      <c r="I88" s="165" t="s">
        <v>111</v>
      </c>
    </row>
    <row r="89" spans="1:13" x14ac:dyDescent="0.25">
      <c r="B89" s="152"/>
      <c r="C89" s="10"/>
      <c r="D89" s="33"/>
      <c r="E89" s="33"/>
      <c r="F89" s="33"/>
      <c r="G89" s="33"/>
      <c r="H89" s="167"/>
      <c r="I89" s="33"/>
    </row>
    <row r="90" spans="1:13" x14ac:dyDescent="0.25">
      <c r="B90" s="152"/>
      <c r="C90" s="10"/>
      <c r="D90" s="33"/>
      <c r="E90" s="33"/>
      <c r="F90" s="33"/>
      <c r="G90" s="33"/>
      <c r="H90" s="167"/>
      <c r="I90" s="33"/>
    </row>
    <row r="91" spans="1:13" x14ac:dyDescent="0.25">
      <c r="B91" s="152"/>
      <c r="C91" s="10"/>
      <c r="D91" s="33"/>
      <c r="E91" s="33"/>
      <c r="F91" s="33"/>
      <c r="G91" s="33"/>
      <c r="H91" s="167"/>
      <c r="I91" s="33"/>
    </row>
    <row r="92" spans="1:13" x14ac:dyDescent="0.25">
      <c r="B92" s="152"/>
      <c r="C92" s="10"/>
      <c r="D92" s="33"/>
      <c r="E92" s="33"/>
      <c r="F92" s="33"/>
      <c r="G92" s="33"/>
      <c r="H92" s="167"/>
      <c r="I92" s="33"/>
    </row>
    <row r="93" spans="1:13" x14ac:dyDescent="0.25">
      <c r="B93" s="152"/>
      <c r="C93" s="10"/>
      <c r="D93" s="33"/>
      <c r="E93" s="33"/>
      <c r="F93" s="33"/>
      <c r="G93" s="33"/>
      <c r="H93" s="167"/>
      <c r="I93" s="33"/>
    </row>
    <row r="94" spans="1:13" x14ac:dyDescent="0.25">
      <c r="B94" s="152"/>
      <c r="C94" s="10"/>
      <c r="D94" s="33"/>
      <c r="E94" s="33"/>
      <c r="F94" s="33"/>
      <c r="G94" s="33"/>
      <c r="H94" s="167"/>
      <c r="I94" s="33"/>
    </row>
    <row r="95" spans="1:13" x14ac:dyDescent="0.25">
      <c r="B95" s="152"/>
      <c r="C95" s="10"/>
      <c r="D95" s="33"/>
      <c r="E95" s="33"/>
      <c r="F95" s="33"/>
      <c r="G95" s="33"/>
      <c r="H95" s="167"/>
      <c r="I95" s="33"/>
    </row>
    <row r="96" spans="1:13" x14ac:dyDescent="0.25">
      <c r="B96" s="152"/>
      <c r="C96" s="10"/>
      <c r="D96" s="33"/>
      <c r="E96" s="33"/>
      <c r="F96" s="33"/>
      <c r="G96" s="33"/>
      <c r="H96" s="167"/>
      <c r="I96" s="33"/>
    </row>
    <row r="97" spans="2:9" x14ac:dyDescent="0.25">
      <c r="B97" s="152"/>
      <c r="C97" s="10"/>
      <c r="D97" s="33"/>
      <c r="E97" s="33"/>
      <c r="F97" s="33"/>
      <c r="G97" s="33"/>
      <c r="H97" s="167"/>
      <c r="I97" s="33"/>
    </row>
    <row r="98" spans="2:9" x14ac:dyDescent="0.25">
      <c r="B98" s="152"/>
      <c r="C98" s="10"/>
      <c r="D98" s="33"/>
      <c r="E98" s="33"/>
      <c r="F98" s="33"/>
      <c r="G98" s="33"/>
      <c r="H98" s="167"/>
      <c r="I98" s="33"/>
    </row>
    <row r="99" spans="2:9" x14ac:dyDescent="0.25">
      <c r="B99" s="152"/>
      <c r="C99" s="10"/>
      <c r="D99" s="33"/>
      <c r="E99" s="33"/>
      <c r="F99" s="33"/>
      <c r="G99" s="33"/>
      <c r="H99" s="167"/>
      <c r="I99" s="33"/>
    </row>
    <row r="100" spans="2:9" x14ac:dyDescent="0.25">
      <c r="B100" s="152"/>
      <c r="C100" s="10"/>
      <c r="D100" s="33"/>
      <c r="E100" s="33"/>
      <c r="F100" s="33"/>
      <c r="G100" s="33"/>
      <c r="H100" s="167"/>
      <c r="I100" s="33"/>
    </row>
    <row r="101" spans="2:9" x14ac:dyDescent="0.25">
      <c r="B101" s="152"/>
      <c r="C101" s="10"/>
      <c r="D101" s="33"/>
      <c r="E101" s="33"/>
      <c r="F101" s="33"/>
      <c r="G101" s="33"/>
      <c r="H101" s="167"/>
      <c r="I101" s="33"/>
    </row>
    <row r="102" spans="2:9" x14ac:dyDescent="0.25">
      <c r="B102" s="152"/>
      <c r="C102" s="10"/>
      <c r="D102" s="33"/>
      <c r="E102" s="33"/>
      <c r="F102" s="33"/>
      <c r="G102" s="33"/>
      <c r="H102" s="167"/>
      <c r="I102" s="33"/>
    </row>
    <row r="103" spans="2:9" x14ac:dyDescent="0.25">
      <c r="B103" s="152"/>
      <c r="C103" s="10"/>
      <c r="D103" s="33"/>
      <c r="E103" s="33"/>
      <c r="F103" s="33"/>
      <c r="G103" s="33"/>
      <c r="H103" s="167"/>
      <c r="I103" s="33"/>
    </row>
    <row r="104" spans="2:9" x14ac:dyDescent="0.25">
      <c r="B104" s="152"/>
      <c r="C104" s="10"/>
      <c r="D104" s="33"/>
      <c r="E104" s="33"/>
      <c r="F104" s="33"/>
      <c r="G104" s="33"/>
      <c r="H104" s="167"/>
      <c r="I104" s="33"/>
    </row>
    <row r="105" spans="2:9" x14ac:dyDescent="0.25">
      <c r="B105" s="152"/>
      <c r="C105" s="10"/>
      <c r="D105" s="33"/>
      <c r="E105" s="33"/>
      <c r="F105" s="33"/>
      <c r="G105" s="33"/>
      <c r="H105" s="167"/>
      <c r="I105" s="33"/>
    </row>
    <row r="106" spans="2:9" x14ac:dyDescent="0.25">
      <c r="B106" s="152"/>
      <c r="C106" s="10"/>
      <c r="D106" s="33"/>
      <c r="E106" s="33"/>
      <c r="F106" s="33"/>
      <c r="G106" s="33"/>
      <c r="H106" s="167"/>
      <c r="I106" s="33"/>
    </row>
    <row r="107" spans="2:9" x14ac:dyDescent="0.25">
      <c r="B107" s="152"/>
      <c r="C107" s="10"/>
      <c r="D107" s="33"/>
      <c r="E107" s="33"/>
      <c r="F107" s="33"/>
      <c r="G107" s="33"/>
      <c r="H107" s="167"/>
      <c r="I107" s="33"/>
    </row>
    <row r="108" spans="2:9" x14ac:dyDescent="0.25">
      <c r="B108" s="152"/>
      <c r="C108" s="10"/>
      <c r="D108" s="33"/>
      <c r="E108" s="33"/>
      <c r="F108" s="33"/>
      <c r="G108" s="33"/>
      <c r="H108" s="167"/>
      <c r="I108" s="33"/>
    </row>
    <row r="109" spans="2:9" x14ac:dyDescent="0.25">
      <c r="B109" s="152"/>
      <c r="C109" s="10"/>
      <c r="D109" s="33"/>
      <c r="E109" s="33"/>
      <c r="F109" s="33"/>
      <c r="G109" s="33"/>
      <c r="H109" s="167"/>
      <c r="I109" s="33"/>
    </row>
    <row r="110" spans="2:9" x14ac:dyDescent="0.25">
      <c r="B110" s="152"/>
      <c r="C110" s="10"/>
      <c r="D110" s="33"/>
      <c r="E110" s="33"/>
      <c r="F110" s="33"/>
      <c r="G110" s="33"/>
      <c r="H110" s="167"/>
      <c r="I110" s="3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39" priority="21">
      <formula>F47&gt;0</formula>
    </cfRule>
    <cfRule type="expression" dxfId="1138" priority="22">
      <formula>F47&lt;0</formula>
    </cfRule>
  </conditionalFormatting>
  <conditionalFormatting sqref="Q7">
    <cfRule type="expression" dxfId="1137" priority="19">
      <formula>Q7&gt;0</formula>
    </cfRule>
    <cfRule type="expression" dxfId="1136" priority="20">
      <formula>Q7&lt;0</formula>
    </cfRule>
  </conditionalFormatting>
  <conditionalFormatting sqref="Q8">
    <cfRule type="expression" dxfId="1135" priority="17">
      <formula>Q8&gt;0</formula>
    </cfRule>
    <cfRule type="expression" dxfId="1134" priority="18">
      <formula>Q8&lt;0</formula>
    </cfRule>
  </conditionalFormatting>
  <conditionalFormatting sqref="F25:F46">
    <cfRule type="expression" dxfId="1133" priority="15">
      <formula>F25&gt;0</formula>
    </cfRule>
    <cfRule type="expression" dxfId="1132" priority="16">
      <formula>F25&lt;0</formula>
    </cfRule>
  </conditionalFormatting>
  <conditionalFormatting sqref="H25:H46">
    <cfRule type="expression" dxfId="1131" priority="13">
      <formula>H25&gt;0</formula>
    </cfRule>
    <cfRule type="expression" dxfId="1130" priority="14">
      <formula>H25&lt;0</formula>
    </cfRule>
  </conditionalFormatting>
  <conditionalFormatting sqref="F89:F110">
    <cfRule type="expression" dxfId="1129" priority="11">
      <formula>F89&gt;0</formula>
    </cfRule>
    <cfRule type="expression" dxfId="1128" priority="12">
      <formula>F89&lt;0</formula>
    </cfRule>
  </conditionalFormatting>
  <conditionalFormatting sqref="H89:H110">
    <cfRule type="expression" dxfId="1127" priority="9">
      <formula>H89&gt;0</formula>
    </cfRule>
    <cfRule type="expression" dxfId="1126" priority="10">
      <formula>H89&lt;0</formula>
    </cfRule>
  </conditionalFormatting>
  <conditionalFormatting sqref="Q10">
    <cfRule type="expression" dxfId="1125" priority="7">
      <formula>Q10&gt;0</formula>
    </cfRule>
    <cfRule type="expression" dxfId="1124" priority="8">
      <formula>Q10&lt;0</formula>
    </cfRule>
  </conditionalFormatting>
  <conditionalFormatting sqref="J25:J38">
    <cfRule type="expression" dxfId="1123" priority="5">
      <formula>J25&gt;0</formula>
    </cfRule>
    <cfRule type="expression" dxfId="1122" priority="6">
      <formula>J25&lt;0</formula>
    </cfRule>
  </conditionalFormatting>
  <conditionalFormatting sqref="K25:K38">
    <cfRule type="expression" dxfId="1121" priority="3">
      <formula>K25&gt;0</formula>
    </cfRule>
    <cfRule type="expression" dxfId="1120" priority="4">
      <formula>K25&lt;0</formula>
    </cfRule>
  </conditionalFormatting>
  <conditionalFormatting sqref="L25:L38">
    <cfRule type="expression" dxfId="1119" priority="1">
      <formula>L25&gt;0</formula>
    </cfRule>
    <cfRule type="expression" dxfId="111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</row>
    <row r="2" spans="1:31" x14ac:dyDescent="0.25">
      <c r="A2" s="6" t="s">
        <v>187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4"/>
      <c r="O2" s="11" t="s">
        <v>35</v>
      </c>
      <c r="Q2">
        <f>C18-H18</f>
        <v>0</v>
      </c>
      <c r="T2" s="1"/>
      <c r="W2" s="124"/>
      <c r="X2" s="10"/>
      <c r="Y2" s="10"/>
      <c r="Z2" s="10"/>
      <c r="AA2" s="10"/>
      <c r="AB2" s="87"/>
      <c r="AC2" s="10"/>
      <c r="AD2" s="2"/>
      <c r="AE2" s="128"/>
    </row>
    <row r="3" spans="1:31" x14ac:dyDescent="0.25">
      <c r="A3" s="22" t="s">
        <v>48</v>
      </c>
      <c r="G3" s="66"/>
      <c r="H3" s="149"/>
      <c r="I3" s="3"/>
      <c r="J3" s="3"/>
      <c r="K3" s="3"/>
      <c r="L3" s="4"/>
      <c r="O3" s="11" t="s">
        <v>36</v>
      </c>
      <c r="Q3" s="166">
        <f>IF(Q2=0, Q4, (F18-K18-M18)/Q2)</f>
        <v>0</v>
      </c>
      <c r="T3" s="1"/>
      <c r="W3" s="124"/>
      <c r="X3" s="10"/>
      <c r="Y3" s="10"/>
      <c r="Z3" s="10"/>
      <c r="AA3" s="10"/>
      <c r="AB3" s="87"/>
      <c r="AC3" s="10"/>
      <c r="AD3" s="2"/>
      <c r="AE3" s="128"/>
    </row>
    <row r="4" spans="1:31" x14ac:dyDescent="0.25">
      <c r="B4" s="66"/>
      <c r="C4" s="4"/>
      <c r="D4" s="3"/>
      <c r="E4" s="3"/>
      <c r="F4" s="3"/>
      <c r="G4" s="4"/>
      <c r="H4" s="149"/>
      <c r="I4" s="3"/>
      <c r="J4" s="3"/>
      <c r="K4" s="3"/>
      <c r="L4" s="4"/>
      <c r="O4" s="11" t="s">
        <v>44</v>
      </c>
      <c r="Q4" s="48">
        <v>0</v>
      </c>
      <c r="R4" s="336">
        <v>0</v>
      </c>
      <c r="T4" s="143"/>
      <c r="U4" s="1"/>
      <c r="W4" s="124"/>
      <c r="X4" s="10"/>
      <c r="Y4" s="10"/>
      <c r="Z4" s="10"/>
      <c r="AA4" s="10"/>
      <c r="AB4" s="87"/>
      <c r="AC4" s="10"/>
      <c r="AD4" s="2"/>
      <c r="AE4" s="128"/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O5" s="11" t="s">
        <v>45</v>
      </c>
      <c r="Q5" s="3">
        <f>Q4*Q2</f>
        <v>0</v>
      </c>
      <c r="W5" s="124"/>
      <c r="X5" s="10"/>
      <c r="Y5" s="10"/>
      <c r="Z5" s="10"/>
      <c r="AA5" s="10"/>
      <c r="AB5" s="87"/>
      <c r="AC5" s="10"/>
      <c r="AD5" s="2"/>
      <c r="AE5" s="128"/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O6" s="11" t="s">
        <v>42</v>
      </c>
      <c r="Q6" s="2">
        <f>Q3*Q2</f>
        <v>0</v>
      </c>
      <c r="W6" s="124"/>
      <c r="X6" s="10"/>
      <c r="Y6" s="10"/>
      <c r="Z6" s="10"/>
      <c r="AA6" s="10"/>
      <c r="AB6" s="87"/>
      <c r="AC6" s="10"/>
      <c r="AD6" s="2"/>
      <c r="AE6" s="128"/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O7" s="11" t="s">
        <v>136</v>
      </c>
      <c r="Q7" s="2">
        <f>Q10+Q8</f>
        <v>329.74000000000069</v>
      </c>
      <c r="R7">
        <v>0</v>
      </c>
      <c r="W7" s="124"/>
      <c r="X7" s="10"/>
      <c r="Y7" s="10"/>
      <c r="Z7" s="10"/>
      <c r="AA7" s="10"/>
      <c r="AB7" s="87"/>
      <c r="AC7" s="10"/>
      <c r="AD7" s="2"/>
      <c r="AE7" s="128"/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O8" s="11" t="s">
        <v>137</v>
      </c>
      <c r="P8" s="27"/>
      <c r="Q8" s="2">
        <f>K18+M18-F18+Q2*Q4</f>
        <v>0</v>
      </c>
      <c r="W8" s="124"/>
      <c r="X8" s="10"/>
      <c r="Y8" s="10"/>
      <c r="Z8" s="10"/>
      <c r="AA8" s="10"/>
      <c r="AB8" s="87"/>
      <c r="AC8" s="10"/>
      <c r="AD8" s="2"/>
      <c r="AE8" s="128"/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O9" s="11" t="s">
        <v>156</v>
      </c>
      <c r="Q9" s="128">
        <f>IF(Q2=0, 0, Q8/Q6)</f>
        <v>0</v>
      </c>
      <c r="W9" s="124"/>
      <c r="X9" s="10"/>
      <c r="Y9" s="10"/>
      <c r="Z9" s="10"/>
      <c r="AA9" s="10"/>
      <c r="AB9" s="87"/>
      <c r="AC9" s="10"/>
      <c r="AD9" s="2"/>
      <c r="AE9" s="128"/>
    </row>
    <row r="10" spans="1:31" x14ac:dyDescent="0.25">
      <c r="B10" s="4"/>
      <c r="C10" s="4"/>
      <c r="D10" s="3"/>
      <c r="E10" s="3"/>
      <c r="F10" s="3"/>
      <c r="G10" s="4"/>
      <c r="H10" s="149"/>
      <c r="I10" s="3"/>
      <c r="J10" s="3"/>
      <c r="K10" s="3"/>
      <c r="L10" s="4"/>
      <c r="O10" s="11" t="s">
        <v>155</v>
      </c>
      <c r="P10" s="27"/>
      <c r="Q10" s="2">
        <f>M46</f>
        <v>329.74000000000069</v>
      </c>
      <c r="W10" s="124"/>
      <c r="X10" s="10"/>
      <c r="Y10" s="10"/>
      <c r="Z10" s="10"/>
      <c r="AA10" s="10"/>
      <c r="AB10" s="87"/>
      <c r="AC10" s="10"/>
      <c r="AD10" s="2"/>
      <c r="AE10" s="128"/>
    </row>
    <row r="11" spans="1:31" x14ac:dyDescent="0.25">
      <c r="B11" s="4"/>
      <c r="C11" s="4"/>
      <c r="D11" s="3"/>
      <c r="E11" s="3"/>
      <c r="F11" s="3"/>
      <c r="G11" s="4"/>
      <c r="H11" s="149"/>
      <c r="I11" s="3"/>
      <c r="J11" s="3"/>
      <c r="K11" s="3"/>
      <c r="L11" s="4"/>
      <c r="O11" s="11" t="s">
        <v>133</v>
      </c>
      <c r="P11" s="27"/>
      <c r="Q11" s="128">
        <f>IF(U58="N/A (N/A)", 0, VALUE(TRIM(CLEAN(MID(U58, FIND("(", U58)+1, 5)))))</f>
        <v>0</v>
      </c>
      <c r="W11" s="124"/>
      <c r="X11" s="10"/>
      <c r="Y11" s="10"/>
      <c r="Z11" s="10"/>
      <c r="AA11" s="10"/>
      <c r="AB11" s="87"/>
      <c r="AC11" s="10"/>
      <c r="AD11" s="2"/>
      <c r="AE11" s="128"/>
    </row>
    <row r="12" spans="1:31" x14ac:dyDescent="0.25">
      <c r="H12" s="64"/>
      <c r="W12" s="124"/>
      <c r="X12" s="10"/>
      <c r="Y12" s="10"/>
      <c r="Z12" s="10"/>
      <c r="AA12" s="10"/>
      <c r="AB12" s="87"/>
      <c r="AC12" s="10"/>
      <c r="AD12" s="2"/>
      <c r="AE12" s="128"/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/>
      <c r="AE13" s="128"/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/>
      <c r="AE14" s="128"/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/>
      <c r="AE15" s="128"/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/>
      <c r="AE16" s="128"/>
    </row>
    <row r="17" spans="1:31" x14ac:dyDescent="0.25">
      <c r="W17" s="124"/>
      <c r="X17" s="10"/>
      <c r="Y17" s="10"/>
      <c r="Z17" s="10"/>
      <c r="AA17" s="10"/>
      <c r="AB17" s="87"/>
      <c r="AC17" s="10"/>
      <c r="AD17" s="2"/>
      <c r="AE17" s="128"/>
    </row>
    <row r="18" spans="1:31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/>
      <c r="X18" s="10"/>
      <c r="Y18" s="10"/>
      <c r="Z18" s="10"/>
      <c r="AA18" s="10"/>
      <c r="AB18" s="87"/>
      <c r="AC18" s="10"/>
      <c r="AD18" s="2"/>
      <c r="AE18" s="128"/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/>
      <c r="AE19" s="128"/>
    </row>
    <row r="20" spans="1:31" x14ac:dyDescent="0.25">
      <c r="W20" s="124"/>
      <c r="X20" s="10"/>
      <c r="Y20" s="10"/>
      <c r="Z20" s="10"/>
      <c r="AA20" s="10"/>
      <c r="AB20" s="87"/>
      <c r="AC20" s="10"/>
      <c r="AD20" s="2"/>
      <c r="AE20" s="128"/>
    </row>
    <row r="21" spans="1:31" x14ac:dyDescent="0.25">
      <c r="W21" s="124"/>
      <c r="X21" s="10"/>
      <c r="Y21" s="10"/>
      <c r="Z21" s="10"/>
      <c r="AA21" s="10"/>
      <c r="AB21" s="87"/>
      <c r="AC21" s="10"/>
      <c r="AD21" s="2"/>
      <c r="AE21" s="128"/>
    </row>
    <row r="22" spans="1:31" x14ac:dyDescent="0.25">
      <c r="W22" s="124"/>
      <c r="X22" s="10"/>
      <c r="Y22" s="10"/>
      <c r="Z22" s="10"/>
      <c r="AA22" s="10"/>
      <c r="AB22" s="87"/>
      <c r="AC22" s="10"/>
      <c r="AD22" s="2"/>
      <c r="AE22" s="128"/>
    </row>
    <row r="23" spans="1:31" x14ac:dyDescent="0.25">
      <c r="W23" s="124"/>
      <c r="X23" s="10"/>
      <c r="Y23" s="10"/>
      <c r="Z23" s="10"/>
      <c r="AA23" s="10"/>
      <c r="AB23" s="87"/>
      <c r="AC23" s="10"/>
      <c r="AD23" s="2"/>
      <c r="AE23" s="128"/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/>
      <c r="K24" s="165" t="s">
        <v>109</v>
      </c>
      <c r="L24" s="165"/>
      <c r="W24" s="124"/>
      <c r="X24" s="10"/>
      <c r="Y24" s="10"/>
      <c r="Z24" s="10"/>
      <c r="AA24" s="10"/>
      <c r="AB24" s="87"/>
      <c r="AC24" s="10"/>
      <c r="AD24" s="2"/>
      <c r="AE24" s="128"/>
    </row>
    <row r="25" spans="1:31" x14ac:dyDescent="0.25">
      <c r="B25" s="152">
        <v>42943</v>
      </c>
      <c r="C25" s="10">
        <v>60</v>
      </c>
      <c r="D25" s="33">
        <v>45.4</v>
      </c>
      <c r="E25" s="33">
        <v>46.01</v>
      </c>
      <c r="F25" s="33">
        <f>(E25-D25)*C25</f>
        <v>36.599999999999966</v>
      </c>
      <c r="G25" s="33">
        <f>D25*C25</f>
        <v>2724</v>
      </c>
      <c r="H25" s="167">
        <f>(E25-D25)/D25</f>
        <v>1.3436123348017609E-2</v>
      </c>
      <c r="I25" s="33"/>
      <c r="J25" s="33"/>
      <c r="K25" s="33"/>
      <c r="L25" s="33"/>
      <c r="W25" s="124"/>
      <c r="X25" s="10"/>
      <c r="Y25" s="10"/>
      <c r="Z25" s="10"/>
      <c r="AA25" s="10"/>
      <c r="AB25" s="87"/>
      <c r="AC25" s="10"/>
      <c r="AD25" s="2"/>
      <c r="AE25" s="128"/>
    </row>
    <row r="26" spans="1:31" x14ac:dyDescent="0.25">
      <c r="B26" s="152">
        <v>42947</v>
      </c>
      <c r="C26" s="10">
        <v>60</v>
      </c>
      <c r="D26" s="33">
        <v>45.4</v>
      </c>
      <c r="E26" s="33">
        <v>47.14</v>
      </c>
      <c r="F26" s="33">
        <f>(E26-D26)*C26</f>
        <v>104.40000000000012</v>
      </c>
      <c r="G26" s="33">
        <f>D26*C26</f>
        <v>2724</v>
      </c>
      <c r="H26" s="167">
        <f>(E26-D26)/D26</f>
        <v>3.8325991189427359E-2</v>
      </c>
      <c r="I26" s="33"/>
      <c r="J26" s="33"/>
      <c r="K26" s="33"/>
      <c r="L26" s="33"/>
      <c r="W26" s="124"/>
      <c r="X26" s="10"/>
      <c r="Y26" s="10"/>
      <c r="Z26" s="10"/>
      <c r="AA26" s="10"/>
      <c r="AB26" s="87"/>
      <c r="AC26" s="10"/>
      <c r="AD26" s="2"/>
      <c r="AE26" s="128"/>
    </row>
    <row r="27" spans="1:31" x14ac:dyDescent="0.25">
      <c r="B27" s="152">
        <v>42972</v>
      </c>
      <c r="C27" s="7">
        <v>100</v>
      </c>
      <c r="D27" s="37">
        <v>45.24</v>
      </c>
      <c r="E27" s="37">
        <v>44.98</v>
      </c>
      <c r="F27" s="33">
        <f>(E27-D27)*C27</f>
        <v>-26.000000000000512</v>
      </c>
      <c r="G27" s="33">
        <f>D27*C27</f>
        <v>4524</v>
      </c>
      <c r="H27" s="167">
        <f>(E27-D27)/D27</f>
        <v>-5.7471264367817219E-3</v>
      </c>
      <c r="I27" s="33">
        <v>44</v>
      </c>
      <c r="J27" s="33"/>
      <c r="K27" s="33"/>
      <c r="L27" s="33"/>
      <c r="W27" s="124"/>
      <c r="X27" s="10"/>
      <c r="Y27" s="10"/>
      <c r="Z27" s="10"/>
      <c r="AA27" s="10"/>
      <c r="AB27" s="87"/>
      <c r="AC27" s="10"/>
      <c r="AD27" s="2"/>
      <c r="AE27" s="128"/>
    </row>
    <row r="28" spans="1:31" x14ac:dyDescent="0.25">
      <c r="B28" s="152">
        <v>42978</v>
      </c>
      <c r="C28" s="10">
        <v>40</v>
      </c>
      <c r="D28" s="33">
        <v>42.351799999999997</v>
      </c>
      <c r="E28" s="33">
        <v>47.18</v>
      </c>
      <c r="F28" s="33">
        <f>(E28-D28)*C28</f>
        <v>193.1280000000001</v>
      </c>
      <c r="G28" s="33">
        <f>D28*C28</f>
        <v>1694.0719999999999</v>
      </c>
      <c r="H28" s="167">
        <f>(E28-D28)/D28</f>
        <v>0.11400223839364568</v>
      </c>
      <c r="I28" s="33"/>
      <c r="J28" s="33"/>
      <c r="K28" s="33"/>
      <c r="L28" s="33"/>
      <c r="W28" s="124"/>
      <c r="X28" s="10"/>
      <c r="Y28" s="10"/>
      <c r="Z28" s="10"/>
      <c r="AA28" s="10"/>
      <c r="AB28" s="87"/>
      <c r="AC28" s="10"/>
      <c r="AD28" s="2"/>
      <c r="AE28" s="128"/>
    </row>
    <row r="29" spans="1:31" x14ac:dyDescent="0.25">
      <c r="B29" s="152">
        <v>42983</v>
      </c>
      <c r="C29" s="173">
        <v>40</v>
      </c>
      <c r="D29" s="174">
        <v>45.02</v>
      </c>
      <c r="E29" s="174">
        <v>46.17</v>
      </c>
      <c r="F29" s="33">
        <f>(E29-D29)*C29</f>
        <v>45.999999999999943</v>
      </c>
      <c r="G29" s="33">
        <f>D29*C29</f>
        <v>1800.8000000000002</v>
      </c>
      <c r="H29" s="167">
        <f>(E29-D29)/D29</f>
        <v>2.5544202576632574E-2</v>
      </c>
      <c r="I29" s="33"/>
      <c r="J29" s="33"/>
      <c r="K29" s="33">
        <v>245</v>
      </c>
      <c r="L29" s="33"/>
      <c r="W29" s="124"/>
      <c r="X29" s="10"/>
      <c r="Y29" s="10"/>
      <c r="Z29" s="10"/>
      <c r="AA29" s="10"/>
      <c r="AB29" s="87"/>
      <c r="AC29" s="10"/>
      <c r="AD29" s="2"/>
      <c r="AE29" s="128"/>
    </row>
    <row r="30" spans="1:31" x14ac:dyDescent="0.25">
      <c r="B30" s="152">
        <v>43007</v>
      </c>
      <c r="C30" s="10">
        <v>0</v>
      </c>
      <c r="D30" s="33"/>
      <c r="E30" s="33"/>
      <c r="F30" s="33">
        <v>130.36000000000001</v>
      </c>
      <c r="G30" s="33"/>
      <c r="H30" s="167"/>
      <c r="I30" s="33"/>
      <c r="J30" s="33"/>
      <c r="K30" s="33">
        <v>329.74</v>
      </c>
      <c r="L30" s="33"/>
      <c r="W30" s="124"/>
      <c r="X30" s="10"/>
      <c r="Y30" s="10"/>
      <c r="Z30" s="10"/>
      <c r="AA30" s="10"/>
      <c r="AB30" s="87"/>
      <c r="AC30" s="10"/>
      <c r="AD30" s="2"/>
      <c r="AE30" s="128"/>
    </row>
    <row r="31" spans="1:31" x14ac:dyDescent="0.25">
      <c r="B31" s="152"/>
      <c r="C31" s="10"/>
      <c r="D31" s="33"/>
      <c r="E31" s="33"/>
      <c r="F31" s="33"/>
      <c r="G31" s="33"/>
      <c r="H31" s="167"/>
      <c r="I31" s="33"/>
      <c r="J31" s="33"/>
      <c r="K31" s="33"/>
      <c r="L31" s="33"/>
      <c r="W31" s="124"/>
      <c r="X31" s="10"/>
      <c r="Y31" s="10"/>
      <c r="Z31" s="10"/>
      <c r="AA31" s="10"/>
      <c r="AB31" s="87"/>
      <c r="AC31" s="10"/>
      <c r="AD31" s="2"/>
      <c r="AE31" s="128"/>
    </row>
    <row r="32" spans="1:31" x14ac:dyDescent="0.25">
      <c r="B32" s="152"/>
      <c r="C32" s="10"/>
      <c r="D32" s="33"/>
      <c r="E32" s="33"/>
      <c r="F32" s="33"/>
      <c r="G32" s="33"/>
      <c r="H32" s="167"/>
      <c r="I32" s="33"/>
      <c r="J32" s="33"/>
      <c r="K32" s="33"/>
      <c r="L32" s="33"/>
      <c r="W32" s="124"/>
      <c r="X32" s="10"/>
      <c r="Y32" s="10"/>
      <c r="Z32" s="10"/>
      <c r="AA32" s="10"/>
      <c r="AB32" s="87"/>
      <c r="AC32" s="10"/>
      <c r="AD32" s="2"/>
      <c r="AE32" s="128"/>
    </row>
    <row r="33" spans="1:31" x14ac:dyDescent="0.25">
      <c r="B33" s="152"/>
      <c r="C33" s="10"/>
      <c r="D33" s="33"/>
      <c r="E33" s="33"/>
      <c r="F33" s="33"/>
      <c r="G33" s="33"/>
      <c r="H33" s="167"/>
      <c r="I33" s="33"/>
      <c r="J33" s="33"/>
      <c r="K33" s="33"/>
      <c r="L33" s="33"/>
      <c r="W33" s="124"/>
      <c r="X33" s="10"/>
      <c r="Y33" s="10"/>
      <c r="Z33" s="10"/>
      <c r="AA33" s="10"/>
      <c r="AB33" s="87"/>
      <c r="AC33" s="10"/>
      <c r="AD33" s="2"/>
      <c r="AE33" s="128"/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J34" s="33"/>
      <c r="K34" s="33"/>
      <c r="L34" s="33"/>
      <c r="W34" s="124"/>
      <c r="X34" s="10"/>
      <c r="Y34" s="10"/>
      <c r="Z34" s="10"/>
      <c r="AA34" s="10"/>
      <c r="AB34" s="87"/>
      <c r="AC34" s="10"/>
      <c r="AD34" s="2"/>
      <c r="AE34" s="128"/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J35" s="33"/>
      <c r="K35" s="33"/>
      <c r="L35" s="33"/>
      <c r="W35" s="124"/>
      <c r="X35" s="10"/>
      <c r="Y35" s="10"/>
      <c r="Z35" s="10"/>
      <c r="AA35" s="10"/>
      <c r="AB35" s="87"/>
      <c r="AC35" s="10"/>
      <c r="AD35" s="2"/>
      <c r="AE35" s="128"/>
    </row>
    <row r="36" spans="1:31" x14ac:dyDescent="0.25">
      <c r="B36" s="152"/>
      <c r="C36" s="10"/>
      <c r="D36" s="33"/>
      <c r="E36" s="33"/>
      <c r="F36" s="33"/>
      <c r="G36" s="33"/>
      <c r="H36" s="167"/>
      <c r="I36" s="33"/>
      <c r="J36" s="33"/>
      <c r="K36" s="33"/>
      <c r="L36" s="33"/>
      <c r="W36" s="124"/>
      <c r="X36" s="10"/>
      <c r="Y36" s="10"/>
      <c r="Z36" s="10"/>
      <c r="AA36" s="10"/>
      <c r="AB36" s="87"/>
      <c r="AC36" s="10"/>
      <c r="AD36" s="2"/>
      <c r="AE36" s="128"/>
    </row>
    <row r="37" spans="1:31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  <c r="W37" s="124"/>
      <c r="X37" s="10"/>
      <c r="Y37" s="10"/>
      <c r="Z37" s="10"/>
      <c r="AA37" s="10"/>
      <c r="AB37" s="87"/>
      <c r="AC37" s="10"/>
      <c r="AD37" s="2"/>
      <c r="AE37" s="128"/>
    </row>
    <row r="38" spans="1:31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  <c r="W38" s="124"/>
      <c r="X38" s="10"/>
      <c r="Y38" s="10"/>
      <c r="Z38" s="10"/>
      <c r="AA38" s="10"/>
      <c r="AB38" s="87"/>
      <c r="AC38" s="10"/>
      <c r="AD38" s="2"/>
      <c r="AE38" s="128"/>
    </row>
    <row r="39" spans="1:31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  <c r="W39" s="124"/>
      <c r="X39" s="10"/>
      <c r="Y39" s="10"/>
      <c r="Z39" s="10"/>
      <c r="AA39" s="10"/>
      <c r="AB39" s="87"/>
      <c r="AC39" s="10"/>
      <c r="AD39" s="2"/>
      <c r="AE39" s="128"/>
    </row>
    <row r="40" spans="1:31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57" t="s">
        <v>54</v>
      </c>
      <c r="P40" s="557"/>
      <c r="W40" s="124"/>
      <c r="X40" s="10"/>
      <c r="Y40" s="10"/>
      <c r="Z40" s="10"/>
      <c r="AA40" s="10"/>
      <c r="AB40" s="87"/>
      <c r="AC40" s="10"/>
      <c r="AD40" s="2"/>
      <c r="AE40" s="128"/>
    </row>
    <row r="41" spans="1:31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0</v>
      </c>
      <c r="Q41" s="2"/>
      <c r="W41" s="124"/>
      <c r="X41" s="10"/>
      <c r="Y41" s="10"/>
      <c r="Z41" s="10"/>
      <c r="AA41" s="10"/>
      <c r="AB41" s="87"/>
      <c r="AC41" s="10"/>
      <c r="AD41" s="2"/>
      <c r="AE41" s="128"/>
    </row>
    <row r="42" spans="1:31" ht="20.25" thickBot="1" x14ac:dyDescent="0.3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0">O42*$Q$4</f>
        <v>0</v>
      </c>
      <c r="Q42" s="2"/>
      <c r="T42" s="83" t="s">
        <v>84</v>
      </c>
      <c r="W42" s="124"/>
      <c r="X42" s="10"/>
      <c r="Y42" s="10"/>
      <c r="Z42" s="10"/>
      <c r="AA42" s="10"/>
      <c r="AB42" s="87"/>
      <c r="AC42" s="10"/>
      <c r="AD42" s="2"/>
      <c r="AE42" s="128"/>
    </row>
    <row r="43" spans="1:31" ht="15.75" thickTop="1" x14ac:dyDescent="0.25">
      <c r="O43" s="75">
        <v>1.08</v>
      </c>
      <c r="P43" s="75">
        <f t="shared" si="0"/>
        <v>0</v>
      </c>
      <c r="Q43" s="2"/>
      <c r="T43" s="119" t="s">
        <v>69</v>
      </c>
      <c r="U43" s="120">
        <v>59.3</v>
      </c>
      <c r="W43" s="124"/>
      <c r="X43" s="10"/>
      <c r="Y43" s="10"/>
      <c r="Z43" s="10"/>
      <c r="AA43" s="10"/>
      <c r="AB43" s="87"/>
      <c r="AC43" s="10"/>
      <c r="AD43" s="2"/>
      <c r="AE43" s="128"/>
    </row>
    <row r="44" spans="1:31" x14ac:dyDescent="0.25">
      <c r="O44" s="75">
        <v>1.07</v>
      </c>
      <c r="P44" s="75">
        <f t="shared" si="0"/>
        <v>0</v>
      </c>
      <c r="Q44" s="2"/>
      <c r="T44" s="85" t="s">
        <v>70</v>
      </c>
      <c r="U44" s="121">
        <v>59.3</v>
      </c>
      <c r="W44" s="124"/>
      <c r="X44" s="10"/>
      <c r="Y44" s="10"/>
      <c r="Z44" s="10"/>
      <c r="AA44" s="10"/>
      <c r="AB44" s="87"/>
      <c r="AC44" s="10"/>
      <c r="AD44" s="2"/>
      <c r="AE44" s="128"/>
    </row>
    <row r="45" spans="1:31" x14ac:dyDescent="0.25">
      <c r="O45" s="75">
        <v>1.06</v>
      </c>
      <c r="P45" s="75">
        <f t="shared" si="0"/>
        <v>0</v>
      </c>
      <c r="Q45" s="2"/>
      <c r="T45" s="85" t="s">
        <v>71</v>
      </c>
      <c r="U45" s="121" t="s">
        <v>514</v>
      </c>
      <c r="W45" s="124"/>
      <c r="X45" s="10"/>
      <c r="Y45" s="10"/>
      <c r="Z45" s="10"/>
      <c r="AA45" s="10"/>
      <c r="AB45" s="87"/>
      <c r="AC45" s="10"/>
      <c r="AD45" s="2"/>
      <c r="AE45" s="128"/>
    </row>
    <row r="46" spans="1:31" x14ac:dyDescent="0.25">
      <c r="L46" t="s">
        <v>43</v>
      </c>
      <c r="M46" s="2">
        <f>M64+K64-F64</f>
        <v>329.74000000000069</v>
      </c>
      <c r="O46" s="75">
        <v>1.05</v>
      </c>
      <c r="P46" s="75">
        <f t="shared" si="0"/>
        <v>0</v>
      </c>
      <c r="Q46" s="2"/>
      <c r="T46" s="85" t="s">
        <v>72</v>
      </c>
      <c r="U46" s="121" t="s">
        <v>515</v>
      </c>
      <c r="W46" s="124"/>
      <c r="X46" s="10"/>
      <c r="Y46" s="10"/>
      <c r="Z46" s="10"/>
      <c r="AA46" s="10"/>
      <c r="AB46" s="87"/>
      <c r="AC46" s="10"/>
      <c r="AD46" s="2"/>
      <c r="AE46" s="128"/>
    </row>
    <row r="47" spans="1:31" x14ac:dyDescent="0.25">
      <c r="A47" s="186" t="s">
        <v>1</v>
      </c>
      <c r="B47" s="186" t="s">
        <v>2</v>
      </c>
      <c r="C47" s="186" t="s">
        <v>4</v>
      </c>
      <c r="D47" s="187" t="s">
        <v>5</v>
      </c>
      <c r="E47" s="187" t="s">
        <v>67</v>
      </c>
      <c r="F47" s="187" t="s">
        <v>38</v>
      </c>
      <c r="G47" s="186" t="s">
        <v>3</v>
      </c>
      <c r="H47" s="186" t="s">
        <v>6</v>
      </c>
      <c r="I47" s="187" t="s">
        <v>7</v>
      </c>
      <c r="J47" s="187" t="s">
        <v>68</v>
      </c>
      <c r="K47" s="187" t="s">
        <v>39</v>
      </c>
      <c r="L47" s="186" t="s">
        <v>21</v>
      </c>
      <c r="M47" s="186" t="s">
        <v>22</v>
      </c>
      <c r="O47" s="75">
        <v>1.04</v>
      </c>
      <c r="P47" s="75">
        <f t="shared" si="0"/>
        <v>0</v>
      </c>
      <c r="Q47" s="2"/>
      <c r="T47" s="85" t="s">
        <v>73</v>
      </c>
      <c r="U47" s="121">
        <v>72.25</v>
      </c>
      <c r="W47" s="124"/>
      <c r="X47" s="10"/>
      <c r="Y47" s="10"/>
      <c r="Z47" s="10"/>
      <c r="AA47" s="10"/>
      <c r="AB47" s="87"/>
      <c r="AC47" s="10"/>
      <c r="AD47" s="2"/>
      <c r="AE47" s="128"/>
    </row>
    <row r="48" spans="1:31" x14ac:dyDescent="0.25">
      <c r="A48" s="188" t="s">
        <v>187</v>
      </c>
      <c r="B48" s="189">
        <v>42577</v>
      </c>
      <c r="C48" s="184">
        <v>30</v>
      </c>
      <c r="D48" s="185">
        <v>52</v>
      </c>
      <c r="E48" s="185">
        <v>0</v>
      </c>
      <c r="F48" s="185">
        <f>D48*C48+E48</f>
        <v>1560</v>
      </c>
      <c r="G48" s="189">
        <v>42580</v>
      </c>
      <c r="H48" s="190">
        <v>30</v>
      </c>
      <c r="I48" s="185">
        <v>50.75</v>
      </c>
      <c r="J48" s="185">
        <v>0.03</v>
      </c>
      <c r="K48" s="185">
        <f>H48*I48-J48</f>
        <v>1522.47</v>
      </c>
      <c r="L48" s="189"/>
      <c r="M48" s="184"/>
      <c r="O48" s="75">
        <v>1.03</v>
      </c>
      <c r="P48" s="75">
        <f t="shared" si="0"/>
        <v>0</v>
      </c>
      <c r="Q48" s="2"/>
      <c r="T48" s="85" t="s">
        <v>74</v>
      </c>
      <c r="U48" s="121">
        <v>0.44294099999999997</v>
      </c>
      <c r="W48" s="124"/>
      <c r="X48" s="10"/>
      <c r="Y48" s="10"/>
      <c r="Z48" s="10"/>
      <c r="AA48" s="10"/>
      <c r="AB48" s="87"/>
      <c r="AC48" s="10"/>
      <c r="AD48" s="2"/>
      <c r="AE48" s="128"/>
    </row>
    <row r="49" spans="1:31" x14ac:dyDescent="0.25">
      <c r="A49" s="191" t="s">
        <v>48</v>
      </c>
      <c r="B49" s="189">
        <v>42578</v>
      </c>
      <c r="C49" s="184">
        <v>20</v>
      </c>
      <c r="D49" s="185">
        <v>48.52</v>
      </c>
      <c r="E49" s="185">
        <v>0</v>
      </c>
      <c r="F49" s="185">
        <f>D49*C49+E49</f>
        <v>970.40000000000009</v>
      </c>
      <c r="G49" s="189">
        <v>42611</v>
      </c>
      <c r="H49" s="190">
        <v>20</v>
      </c>
      <c r="I49" s="185">
        <v>55.03</v>
      </c>
      <c r="J49" s="185">
        <v>0.02</v>
      </c>
      <c r="K49" s="185">
        <f>H49*I49-J49</f>
        <v>1100.58</v>
      </c>
      <c r="L49" s="184"/>
      <c r="M49" s="184"/>
      <c r="O49" s="75">
        <v>1.02</v>
      </c>
      <c r="P49" s="75">
        <f t="shared" si="0"/>
        <v>0</v>
      </c>
      <c r="Q49" s="2"/>
      <c r="T49" s="85" t="s">
        <v>93</v>
      </c>
      <c r="U49" s="121" t="s">
        <v>308</v>
      </c>
      <c r="W49" s="124"/>
      <c r="X49" s="10"/>
      <c r="Y49" s="10"/>
      <c r="Z49" s="10"/>
      <c r="AA49" s="10"/>
      <c r="AB49" s="87"/>
      <c r="AC49" s="10"/>
      <c r="AD49" s="2"/>
      <c r="AE49" s="128"/>
    </row>
    <row r="50" spans="1:31" x14ac:dyDescent="0.25">
      <c r="A50" s="184"/>
      <c r="B50" s="301">
        <v>42943</v>
      </c>
      <c r="C50" s="7">
        <v>60</v>
      </c>
      <c r="D50" s="37">
        <v>45.4</v>
      </c>
      <c r="E50" s="37">
        <v>0</v>
      </c>
      <c r="F50" s="37">
        <f>C50*D50+E50</f>
        <v>2724</v>
      </c>
      <c r="G50" s="301">
        <v>42978</v>
      </c>
      <c r="H50" s="7">
        <v>60</v>
      </c>
      <c r="I50" s="37">
        <v>47.18</v>
      </c>
      <c r="J50" s="37">
        <v>7.0000000000000007E-2</v>
      </c>
      <c r="K50" s="37">
        <f>H50*I50-J50</f>
        <v>2830.73</v>
      </c>
      <c r="L50" s="184"/>
      <c r="M50" s="184"/>
      <c r="O50" s="75">
        <v>1.01</v>
      </c>
      <c r="P50" s="75">
        <f t="shared" si="0"/>
        <v>0</v>
      </c>
      <c r="Q50" s="2"/>
      <c r="T50" s="85"/>
      <c r="U50" s="121"/>
      <c r="W50" s="124"/>
      <c r="X50" s="10"/>
      <c r="Y50" s="10"/>
      <c r="Z50" s="10"/>
      <c r="AA50" s="10"/>
      <c r="AB50" s="87"/>
      <c r="AC50" s="10"/>
      <c r="AD50" s="2"/>
      <c r="AE50" s="128"/>
    </row>
    <row r="51" spans="1:31" x14ac:dyDescent="0.25">
      <c r="A51" s="184"/>
      <c r="B51" s="189"/>
      <c r="C51" s="184"/>
      <c r="D51" s="185"/>
      <c r="E51" s="185"/>
      <c r="F51" s="185"/>
      <c r="G51" s="184"/>
      <c r="H51" s="190"/>
      <c r="I51" s="185"/>
      <c r="J51" s="185"/>
      <c r="K51" s="185"/>
      <c r="L51" s="184"/>
      <c r="M51" s="184"/>
      <c r="O51" s="75">
        <v>1</v>
      </c>
      <c r="P51" s="75">
        <f t="shared" si="0"/>
        <v>0</v>
      </c>
      <c r="Q51" s="2"/>
      <c r="T51" s="85" t="s">
        <v>76</v>
      </c>
      <c r="U51" s="121" t="s">
        <v>516</v>
      </c>
      <c r="W51" s="124"/>
      <c r="X51" s="10"/>
      <c r="Y51" s="10"/>
      <c r="Z51" s="10"/>
      <c r="AA51" s="10"/>
      <c r="AB51" s="87"/>
      <c r="AC51" s="10"/>
      <c r="AD51" s="2"/>
      <c r="AE51" s="128"/>
    </row>
    <row r="52" spans="1:31" x14ac:dyDescent="0.25">
      <c r="A52" s="184"/>
      <c r="B52" s="66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66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66"/>
      <c r="M52" s="184"/>
      <c r="O52" s="75">
        <v>0.99</v>
      </c>
      <c r="P52" s="75">
        <f t="shared" si="0"/>
        <v>0</v>
      </c>
      <c r="Q52" s="2"/>
      <c r="T52" s="85" t="s">
        <v>77</v>
      </c>
      <c r="U52" s="121" t="s">
        <v>334</v>
      </c>
      <c r="W52" s="124"/>
      <c r="X52" s="10"/>
      <c r="Y52" s="10"/>
      <c r="Z52" s="10"/>
      <c r="AA52" s="10"/>
      <c r="AB52" s="87"/>
      <c r="AC52" s="10"/>
      <c r="AD52" s="2"/>
      <c r="AE52" s="128"/>
    </row>
    <row r="53" spans="1:31" x14ac:dyDescent="0.25">
      <c r="A53" s="184"/>
      <c r="B53" s="184"/>
      <c r="C53" s="184"/>
      <c r="D53" s="185"/>
      <c r="E53" s="185"/>
      <c r="F53" s="185"/>
      <c r="G53" s="184"/>
      <c r="H53" s="190"/>
      <c r="I53" s="185"/>
      <c r="J53" s="185"/>
      <c r="K53" s="185"/>
      <c r="L53" s="184"/>
      <c r="M53" s="184"/>
      <c r="O53" s="75">
        <v>0.98</v>
      </c>
      <c r="P53" s="75">
        <f t="shared" si="0"/>
        <v>0</v>
      </c>
      <c r="Q53" s="2"/>
      <c r="T53" s="85" t="s">
        <v>78</v>
      </c>
      <c r="U53" s="122">
        <v>1982841</v>
      </c>
      <c r="W53" s="124"/>
      <c r="X53" s="10"/>
      <c r="Y53" s="10"/>
      <c r="Z53" s="10"/>
      <c r="AA53" s="10"/>
      <c r="AB53" s="87"/>
      <c r="AC53" s="10"/>
      <c r="AD53" s="2"/>
      <c r="AE53" s="128"/>
    </row>
    <row r="54" spans="1:31" x14ac:dyDescent="0.25">
      <c r="A54" s="184"/>
      <c r="B54" s="184"/>
      <c r="C54" s="184"/>
      <c r="D54" s="185"/>
      <c r="E54" s="185"/>
      <c r="F54" s="185"/>
      <c r="G54" s="184"/>
      <c r="H54" s="190"/>
      <c r="I54" s="185"/>
      <c r="J54" s="185"/>
      <c r="K54" s="185"/>
      <c r="L54" s="184"/>
      <c r="M54" s="184"/>
      <c r="O54" s="75">
        <v>0.97</v>
      </c>
      <c r="P54" s="75">
        <f t="shared" si="0"/>
        <v>0</v>
      </c>
      <c r="T54" s="85" t="s">
        <v>81</v>
      </c>
      <c r="U54" s="122">
        <v>2078610</v>
      </c>
      <c r="W54" s="124"/>
      <c r="X54" s="10"/>
      <c r="Y54" s="10"/>
      <c r="Z54" s="10"/>
      <c r="AA54" s="10"/>
      <c r="AB54" s="87"/>
      <c r="AC54" s="10"/>
      <c r="AD54" s="2"/>
      <c r="AE54" s="128"/>
    </row>
    <row r="55" spans="1:31" x14ac:dyDescent="0.25">
      <c r="A55" s="184"/>
      <c r="B55" s="184"/>
      <c r="C55" s="184"/>
      <c r="D55" s="185"/>
      <c r="E55" s="185"/>
      <c r="F55" s="185"/>
      <c r="G55" s="184"/>
      <c r="H55" s="190"/>
      <c r="I55" s="185"/>
      <c r="J55" s="185"/>
      <c r="K55" s="185"/>
      <c r="L55" s="184"/>
      <c r="M55" s="184"/>
      <c r="O55" s="75">
        <v>0.96</v>
      </c>
      <c r="P55" s="75">
        <f t="shared" si="0"/>
        <v>0</v>
      </c>
      <c r="T55" s="85" t="s">
        <v>79</v>
      </c>
      <c r="U55" s="121" t="s">
        <v>517</v>
      </c>
      <c r="W55" s="124"/>
      <c r="X55" s="10"/>
      <c r="Y55" s="10"/>
      <c r="Z55" s="10"/>
      <c r="AA55" s="10"/>
      <c r="AB55" s="87"/>
      <c r="AC55" s="10"/>
      <c r="AD55" s="2"/>
      <c r="AE55" s="128"/>
    </row>
    <row r="56" spans="1:31" x14ac:dyDescent="0.25">
      <c r="A56" s="184"/>
      <c r="B56" s="184"/>
      <c r="C56" s="184"/>
      <c r="D56" s="185"/>
      <c r="E56" s="185"/>
      <c r="F56" s="185"/>
      <c r="G56" s="184"/>
      <c r="H56" s="190"/>
      <c r="I56" s="185"/>
      <c r="J56" s="185"/>
      <c r="K56" s="185"/>
      <c r="L56" s="184"/>
      <c r="M56" s="184"/>
      <c r="O56" s="75">
        <v>0.95</v>
      </c>
      <c r="P56" s="75">
        <f t="shared" si="0"/>
        <v>0</v>
      </c>
      <c r="T56" s="85" t="s">
        <v>82</v>
      </c>
      <c r="U56" s="121">
        <v>32.85</v>
      </c>
      <c r="W56" s="124"/>
      <c r="X56" s="10"/>
      <c r="Y56" s="10"/>
      <c r="Z56" s="10"/>
      <c r="AA56" s="10"/>
      <c r="AB56" s="87"/>
      <c r="AC56" s="10"/>
      <c r="AD56" s="2"/>
      <c r="AE56" s="128"/>
    </row>
    <row r="57" spans="1:31" x14ac:dyDescent="0.25">
      <c r="A57" s="184"/>
      <c r="B57" s="184"/>
      <c r="C57" s="184"/>
      <c r="D57" s="185"/>
      <c r="E57" s="185"/>
      <c r="F57" s="185"/>
      <c r="G57" s="184"/>
      <c r="H57" s="190"/>
      <c r="I57" s="185"/>
      <c r="J57" s="185"/>
      <c r="K57" s="185"/>
      <c r="L57" s="184"/>
      <c r="M57" s="184"/>
      <c r="O57" s="75">
        <v>0.94</v>
      </c>
      <c r="P57" s="75">
        <f t="shared" si="0"/>
        <v>0</v>
      </c>
      <c r="T57" s="85" t="s">
        <v>83</v>
      </c>
      <c r="U57" s="121">
        <v>1.79</v>
      </c>
      <c r="W57" s="124"/>
      <c r="X57" s="10"/>
      <c r="Y57" s="10"/>
      <c r="Z57" s="10"/>
      <c r="AA57" s="10"/>
      <c r="AB57" s="87"/>
      <c r="AC57" s="10"/>
      <c r="AD57" s="2"/>
      <c r="AE57" s="128"/>
    </row>
    <row r="58" spans="1:31" x14ac:dyDescent="0.25">
      <c r="A58" s="184"/>
      <c r="B58" s="184"/>
      <c r="C58" s="184"/>
      <c r="D58" s="185"/>
      <c r="E58" s="185"/>
      <c r="F58" s="185"/>
      <c r="G58" s="184"/>
      <c r="H58" s="190"/>
      <c r="I58" s="185"/>
      <c r="J58" s="185"/>
      <c r="K58" s="185"/>
      <c r="L58" s="184"/>
      <c r="M58" s="184"/>
      <c r="O58" s="75">
        <v>0.93</v>
      </c>
      <c r="P58" s="75">
        <f t="shared" si="0"/>
        <v>0</v>
      </c>
      <c r="T58" s="85" t="s">
        <v>80</v>
      </c>
      <c r="U58" s="121" t="s">
        <v>94</v>
      </c>
      <c r="W58" s="124"/>
      <c r="X58" s="10"/>
      <c r="Y58" s="10"/>
      <c r="Z58" s="10"/>
      <c r="AA58" s="10"/>
      <c r="AB58" s="87"/>
      <c r="AC58" s="10"/>
      <c r="AD58" s="2"/>
      <c r="AE58" s="128"/>
    </row>
    <row r="59" spans="1:31" x14ac:dyDescent="0.25">
      <c r="A59" s="184"/>
      <c r="B59" s="184"/>
      <c r="C59" s="184"/>
      <c r="D59" s="185"/>
      <c r="E59" s="185"/>
      <c r="F59" s="185"/>
      <c r="G59" s="184"/>
      <c r="H59" s="190"/>
      <c r="I59" s="185"/>
      <c r="J59" s="185"/>
      <c r="K59" s="185"/>
      <c r="L59" s="184"/>
      <c r="M59" s="184"/>
      <c r="O59" s="75">
        <v>0.92</v>
      </c>
      <c r="P59" s="75">
        <f t="shared" si="0"/>
        <v>0</v>
      </c>
      <c r="W59" s="124"/>
      <c r="X59" s="10"/>
      <c r="Y59" s="10"/>
      <c r="Z59" s="10"/>
      <c r="AA59" s="10"/>
      <c r="AB59" s="87"/>
      <c r="AC59" s="10"/>
      <c r="AD59" s="2"/>
      <c r="AE59" s="128"/>
    </row>
    <row r="60" spans="1:31" x14ac:dyDescent="0.25">
      <c r="A60" s="184"/>
      <c r="B60" s="184"/>
      <c r="C60" s="184"/>
      <c r="D60" s="185"/>
      <c r="E60" s="185"/>
      <c r="F60" s="185"/>
      <c r="G60" s="184"/>
      <c r="H60" s="190"/>
      <c r="I60" s="185"/>
      <c r="J60" s="185"/>
      <c r="K60" s="185"/>
      <c r="L60" s="184"/>
      <c r="M60" s="184"/>
      <c r="O60" s="75">
        <v>0.91</v>
      </c>
      <c r="P60" s="75">
        <f t="shared" si="0"/>
        <v>0</v>
      </c>
      <c r="W60" s="124"/>
      <c r="X60" s="10"/>
      <c r="Y60" s="10"/>
      <c r="Z60" s="10"/>
      <c r="AA60" s="10"/>
      <c r="AB60" s="87"/>
      <c r="AC60" s="10"/>
      <c r="AD60" s="2"/>
      <c r="AE60" s="128"/>
    </row>
    <row r="61" spans="1:31" x14ac:dyDescent="0.25">
      <c r="A61" s="184"/>
      <c r="B61" s="184"/>
      <c r="C61" s="184"/>
      <c r="D61" s="185"/>
      <c r="E61" s="185"/>
      <c r="F61" s="185"/>
      <c r="G61" s="184"/>
      <c r="H61" s="190"/>
      <c r="I61" s="185"/>
      <c r="J61" s="185"/>
      <c r="K61" s="185"/>
      <c r="L61" s="184"/>
      <c r="M61" s="184"/>
      <c r="O61" s="75">
        <v>0.9</v>
      </c>
      <c r="P61" s="75">
        <f t="shared" si="0"/>
        <v>0</v>
      </c>
      <c r="W61" s="124"/>
      <c r="X61" s="10"/>
      <c r="Y61" s="10"/>
      <c r="Z61" s="10"/>
      <c r="AA61" s="10"/>
      <c r="AB61" s="87"/>
      <c r="AC61" s="10"/>
      <c r="AD61" s="2"/>
      <c r="AE61" s="128"/>
    </row>
    <row r="62" spans="1:31" x14ac:dyDescent="0.25">
      <c r="A62" s="184"/>
      <c r="B62" s="184"/>
      <c r="C62" s="184"/>
      <c r="D62" s="185"/>
      <c r="E62" s="185"/>
      <c r="F62" s="185"/>
      <c r="G62" s="184"/>
      <c r="H62" s="190"/>
      <c r="I62" s="185"/>
      <c r="J62" s="185"/>
      <c r="K62" s="185"/>
      <c r="L62" s="184"/>
      <c r="M62" s="184"/>
      <c r="W62" s="124"/>
      <c r="X62" s="10"/>
      <c r="Y62" s="10"/>
      <c r="Z62" s="10"/>
      <c r="AA62" s="10"/>
      <c r="AB62" s="87"/>
      <c r="AC62" s="10"/>
      <c r="AD62" s="2"/>
      <c r="AE62" s="128"/>
    </row>
    <row r="63" spans="1:31" x14ac:dyDescent="0.25">
      <c r="A63" s="184"/>
      <c r="B63" s="184"/>
      <c r="C63" s="184"/>
      <c r="D63" s="185"/>
      <c r="E63" s="185"/>
      <c r="F63" s="185"/>
      <c r="G63" s="184"/>
      <c r="H63" s="184"/>
      <c r="I63" s="185"/>
      <c r="J63" s="185"/>
      <c r="K63" s="185"/>
      <c r="L63" s="184"/>
      <c r="M63" s="184"/>
      <c r="W63" s="124"/>
      <c r="X63" s="10"/>
      <c r="Y63" s="10"/>
      <c r="Z63" s="10"/>
      <c r="AA63" s="10"/>
      <c r="AB63" s="87"/>
      <c r="AC63" s="10"/>
      <c r="AD63" s="2"/>
      <c r="AE63" s="128"/>
    </row>
    <row r="64" spans="1:31" x14ac:dyDescent="0.25">
      <c r="A64" s="25" t="s">
        <v>57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65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24"/>
      <c r="X64" s="10"/>
      <c r="Y64" s="10"/>
      <c r="Z64" s="10"/>
      <c r="AA64" s="10"/>
      <c r="AB64" s="87"/>
      <c r="AC64" s="10"/>
      <c r="AD64" s="2"/>
      <c r="AE64" s="128"/>
    </row>
    <row r="65" spans="1:31" ht="15.75" thickBot="1" x14ac:dyDescent="0.3">
      <c r="A65" s="306" t="s">
        <v>143</v>
      </c>
      <c r="B65" s="307"/>
      <c r="C65" s="308">
        <f>SumByColor($A$19,C48:C63)</f>
        <v>60</v>
      </c>
      <c r="D65" s="308"/>
      <c r="E65" s="308"/>
      <c r="F65" s="309">
        <f>SumByColor($A$19,F48:F63)</f>
        <v>2724</v>
      </c>
      <c r="G65" s="308"/>
      <c r="H65" s="308">
        <f>SumByColor($A$19,H48:H63)</f>
        <v>60</v>
      </c>
      <c r="I65" s="308"/>
      <c r="J65" s="308"/>
      <c r="K65" s="309">
        <f>SumByColor($A$19,K48:K63)</f>
        <v>2831</v>
      </c>
      <c r="L65" s="308"/>
      <c r="M65" s="309">
        <f>SumByColor($A$19,M48:M63)</f>
        <v>0</v>
      </c>
      <c r="W65" s="124"/>
      <c r="X65" s="10"/>
      <c r="Y65" s="10"/>
      <c r="Z65" s="10"/>
      <c r="AA65" s="10"/>
      <c r="AB65" s="87"/>
      <c r="AC65" s="10"/>
      <c r="AD65" s="2"/>
      <c r="AE65" s="128"/>
    </row>
    <row r="66" spans="1:31" x14ac:dyDescent="0.25">
      <c r="W66" s="124"/>
      <c r="X66" s="10"/>
      <c r="Y66" s="10"/>
      <c r="Z66" s="10"/>
      <c r="AA66" s="10"/>
      <c r="AB66" s="87"/>
      <c r="AC66" s="10"/>
      <c r="AD66" s="2"/>
      <c r="AE66" s="128"/>
    </row>
    <row r="67" spans="1:31" x14ac:dyDescent="0.25">
      <c r="W67" s="124"/>
      <c r="X67" s="10"/>
      <c r="Y67" s="10"/>
      <c r="Z67" s="10"/>
      <c r="AA67" s="10"/>
      <c r="AB67" s="87"/>
      <c r="AC67" s="10"/>
      <c r="AD67" s="2"/>
      <c r="AE67" s="128"/>
    </row>
    <row r="68" spans="1:31" x14ac:dyDescent="0.25">
      <c r="W68" s="124"/>
      <c r="X68" s="10"/>
      <c r="Y68" s="10"/>
      <c r="Z68" s="10"/>
      <c r="AA68" s="10"/>
      <c r="AB68" s="87"/>
      <c r="AC68" s="10"/>
      <c r="AD68" s="2"/>
      <c r="AE68" s="128"/>
    </row>
    <row r="69" spans="1:31" x14ac:dyDescent="0.25">
      <c r="B69" s="345" t="s">
        <v>85</v>
      </c>
      <c r="C69" s="345" t="s">
        <v>106</v>
      </c>
      <c r="D69" s="346" t="s">
        <v>105</v>
      </c>
      <c r="E69" s="347" t="s">
        <v>107</v>
      </c>
      <c r="F69" s="347" t="s">
        <v>43</v>
      </c>
      <c r="G69" s="349" t="s">
        <v>110</v>
      </c>
      <c r="H69" s="349" t="s">
        <v>61</v>
      </c>
      <c r="I69" s="349" t="s">
        <v>111</v>
      </c>
      <c r="W69" s="124"/>
      <c r="X69" s="10"/>
      <c r="Y69" s="10"/>
      <c r="Z69" s="10"/>
      <c r="AA69" s="10"/>
      <c r="AB69" s="87"/>
      <c r="AC69" s="10"/>
      <c r="AD69" s="2"/>
      <c r="AE69" s="128"/>
    </row>
    <row r="70" spans="1:31" x14ac:dyDescent="0.25">
      <c r="B70" s="235">
        <v>42577</v>
      </c>
      <c r="C70" s="236">
        <v>30</v>
      </c>
      <c r="D70" s="237">
        <v>52</v>
      </c>
      <c r="E70" s="237">
        <v>58.09</v>
      </c>
      <c r="F70" s="237">
        <f t="shared" ref="F70:F78" si="1">C70*(E70-D70)</f>
        <v>182.7000000000001</v>
      </c>
      <c r="G70" s="237">
        <f t="shared" ref="G70:G78" si="2">D70*C70</f>
        <v>1560</v>
      </c>
      <c r="H70" s="238">
        <f t="shared" ref="H70:H78" si="3">(E70-D70)/D70</f>
        <v>0.11711538461538468</v>
      </c>
      <c r="I70" s="237" t="s">
        <v>188</v>
      </c>
    </row>
    <row r="71" spans="1:31" x14ac:dyDescent="0.25">
      <c r="B71" s="235">
        <v>42578</v>
      </c>
      <c r="C71" s="236">
        <v>50</v>
      </c>
      <c r="D71" s="237">
        <v>50.607999999999997</v>
      </c>
      <c r="E71" s="237">
        <v>50.51</v>
      </c>
      <c r="F71" s="237">
        <f t="shared" si="1"/>
        <v>-4.8999999999999488</v>
      </c>
      <c r="G71" s="237">
        <f t="shared" si="2"/>
        <v>2530.3999999999996</v>
      </c>
      <c r="H71" s="238">
        <f t="shared" si="3"/>
        <v>-1.9364527347454747E-3</v>
      </c>
      <c r="I71" s="237"/>
    </row>
    <row r="72" spans="1:31" x14ac:dyDescent="0.25">
      <c r="B72" s="235">
        <v>42580</v>
      </c>
      <c r="C72" s="236">
        <v>20</v>
      </c>
      <c r="D72" s="237">
        <v>50.396500000000003</v>
      </c>
      <c r="E72" s="237">
        <v>50.53</v>
      </c>
      <c r="F72" s="237">
        <f t="shared" si="1"/>
        <v>2.6699999999999591</v>
      </c>
      <c r="G72" s="237">
        <f t="shared" si="2"/>
        <v>1007.9300000000001</v>
      </c>
      <c r="H72" s="238">
        <f t="shared" si="3"/>
        <v>2.6489934816901562E-3</v>
      </c>
      <c r="I72" s="237" t="s">
        <v>191</v>
      </c>
    </row>
    <row r="73" spans="1:31" x14ac:dyDescent="0.25">
      <c r="B73" s="235">
        <v>42585</v>
      </c>
      <c r="C73" s="236">
        <v>20</v>
      </c>
      <c r="D73" s="237">
        <v>50.396500000000003</v>
      </c>
      <c r="E73" s="237">
        <v>49.96</v>
      </c>
      <c r="F73" s="237">
        <f t="shared" si="1"/>
        <v>-8.7300000000000466</v>
      </c>
      <c r="G73" s="237">
        <f t="shared" si="2"/>
        <v>1007.9300000000001</v>
      </c>
      <c r="H73" s="238">
        <f t="shared" si="3"/>
        <v>-8.6613157659758567E-3</v>
      </c>
      <c r="I73" s="237"/>
    </row>
    <row r="74" spans="1:31" x14ac:dyDescent="0.25">
      <c r="B74" s="235">
        <v>42593</v>
      </c>
      <c r="C74" s="236">
        <v>20</v>
      </c>
      <c r="D74" s="237">
        <v>50.396500000000003</v>
      </c>
      <c r="E74" s="237">
        <v>52.02</v>
      </c>
      <c r="F74" s="237">
        <f t="shared" si="1"/>
        <v>32.47</v>
      </c>
      <c r="G74" s="237">
        <f t="shared" si="2"/>
        <v>1007.9300000000001</v>
      </c>
      <c r="H74" s="238">
        <f t="shared" si="3"/>
        <v>3.22145387080452E-2</v>
      </c>
      <c r="I74" s="237"/>
    </row>
    <row r="75" spans="1:31" x14ac:dyDescent="0.25">
      <c r="B75" s="235">
        <v>42601</v>
      </c>
      <c r="C75" s="236">
        <v>20</v>
      </c>
      <c r="D75" s="237">
        <v>50.396500000000003</v>
      </c>
      <c r="E75" s="237">
        <v>52.95</v>
      </c>
      <c r="F75" s="237">
        <f t="shared" si="1"/>
        <v>51.069999999999993</v>
      </c>
      <c r="G75" s="237">
        <f t="shared" si="2"/>
        <v>1007.9300000000001</v>
      </c>
      <c r="H75" s="238">
        <f t="shared" si="3"/>
        <v>5.0668201164763414E-2</v>
      </c>
      <c r="I75" s="237"/>
    </row>
    <row r="76" spans="1:31" x14ac:dyDescent="0.25">
      <c r="B76" s="235">
        <v>42605</v>
      </c>
      <c r="C76" s="236">
        <v>20</v>
      </c>
      <c r="D76" s="237">
        <v>50.396500000000003</v>
      </c>
      <c r="E76" s="237">
        <v>53.6</v>
      </c>
      <c r="F76" s="237">
        <f t="shared" si="1"/>
        <v>64.069999999999965</v>
      </c>
      <c r="G76" s="237">
        <f t="shared" si="2"/>
        <v>1007.9300000000001</v>
      </c>
      <c r="H76" s="238">
        <f t="shared" si="3"/>
        <v>6.3565922236663228E-2</v>
      </c>
      <c r="I76" s="237"/>
    </row>
    <row r="77" spans="1:31" x14ac:dyDescent="0.25">
      <c r="B77" s="235">
        <v>42606</v>
      </c>
      <c r="C77" s="236">
        <v>20</v>
      </c>
      <c r="D77" s="237">
        <v>50.396500000000003</v>
      </c>
      <c r="E77" s="237">
        <v>53.98</v>
      </c>
      <c r="F77" s="237">
        <f t="shared" si="1"/>
        <v>71.669999999999874</v>
      </c>
      <c r="G77" s="237">
        <f t="shared" si="2"/>
        <v>1007.9300000000001</v>
      </c>
      <c r="H77" s="238">
        <f t="shared" si="3"/>
        <v>7.1106128401773799E-2</v>
      </c>
      <c r="I77" s="237"/>
    </row>
    <row r="78" spans="1:31" x14ac:dyDescent="0.25">
      <c r="B78" s="235">
        <v>42609</v>
      </c>
      <c r="C78" s="236">
        <v>20</v>
      </c>
      <c r="D78" s="237">
        <v>50.396500000000003</v>
      </c>
      <c r="E78" s="237">
        <v>55.31</v>
      </c>
      <c r="F78" s="237">
        <f t="shared" si="1"/>
        <v>98.269999999999982</v>
      </c>
      <c r="G78" s="237">
        <f t="shared" si="2"/>
        <v>1007.9300000000001</v>
      </c>
      <c r="H78" s="238">
        <f t="shared" si="3"/>
        <v>9.7496849979661265E-2</v>
      </c>
      <c r="I78" s="310"/>
    </row>
    <row r="79" spans="1:31" x14ac:dyDescent="0.25">
      <c r="B79" s="235">
        <v>42611</v>
      </c>
      <c r="C79" s="236">
        <v>0</v>
      </c>
      <c r="D79" s="237"/>
      <c r="E79" s="237"/>
      <c r="F79" s="237">
        <v>92.65</v>
      </c>
      <c r="G79" s="237"/>
      <c r="H79" s="238"/>
      <c r="I79" s="237"/>
    </row>
    <row r="80" spans="1:31" x14ac:dyDescent="0.25">
      <c r="B80" s="235"/>
      <c r="C80" s="236"/>
      <c r="D80" s="237"/>
      <c r="E80" s="237"/>
      <c r="F80" s="237"/>
      <c r="G80" s="237"/>
      <c r="H80" s="238"/>
      <c r="I80" s="237"/>
    </row>
    <row r="81" spans="2:9" x14ac:dyDescent="0.25">
      <c r="B81" s="235"/>
      <c r="C81" s="236"/>
      <c r="D81" s="237"/>
      <c r="E81" s="237"/>
      <c r="F81" s="237"/>
      <c r="G81" s="237"/>
      <c r="H81" s="238"/>
      <c r="I81" s="237"/>
    </row>
    <row r="82" spans="2:9" x14ac:dyDescent="0.25">
      <c r="B82" s="235"/>
      <c r="C82" s="236"/>
      <c r="D82" s="237"/>
      <c r="E82" s="237"/>
      <c r="F82" s="237"/>
      <c r="G82" s="237"/>
      <c r="H82" s="238"/>
      <c r="I82" s="237"/>
    </row>
    <row r="83" spans="2:9" x14ac:dyDescent="0.25">
      <c r="B83" s="235"/>
      <c r="C83" s="236"/>
      <c r="D83" s="237"/>
      <c r="E83" s="237"/>
      <c r="F83" s="237"/>
      <c r="G83" s="237"/>
      <c r="H83" s="238"/>
      <c r="I83" s="237"/>
    </row>
    <row r="84" spans="2:9" x14ac:dyDescent="0.25">
      <c r="B84" s="235"/>
      <c r="C84" s="236"/>
      <c r="D84" s="237"/>
      <c r="E84" s="237"/>
      <c r="F84" s="237"/>
      <c r="G84" s="237"/>
      <c r="H84" s="238"/>
      <c r="I84" s="237"/>
    </row>
    <row r="85" spans="2:9" x14ac:dyDescent="0.25">
      <c r="B85" s="235"/>
      <c r="C85" s="236"/>
      <c r="D85" s="237"/>
      <c r="E85" s="237"/>
      <c r="F85" s="237"/>
      <c r="G85" s="237"/>
      <c r="H85" s="238"/>
      <c r="I85" s="237"/>
    </row>
    <row r="86" spans="2:9" x14ac:dyDescent="0.25">
      <c r="B86" s="235"/>
      <c r="C86" s="236"/>
      <c r="D86" s="237"/>
      <c r="E86" s="237"/>
      <c r="F86" s="237"/>
      <c r="G86" s="237"/>
      <c r="H86" s="238"/>
      <c r="I86" s="237"/>
    </row>
    <row r="87" spans="2:9" x14ac:dyDescent="0.25">
      <c r="B87" s="235"/>
      <c r="C87" s="236"/>
      <c r="D87" s="237"/>
      <c r="E87" s="237"/>
      <c r="F87" s="237"/>
      <c r="G87" s="237"/>
      <c r="H87" s="238"/>
      <c r="I87" s="237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117" priority="23">
      <formula>F34&gt;0</formula>
    </cfRule>
    <cfRule type="expression" dxfId="1116" priority="24">
      <formula>F34&lt;0</formula>
    </cfRule>
  </conditionalFormatting>
  <conditionalFormatting sqref="Q7">
    <cfRule type="expression" dxfId="1115" priority="21">
      <formula>Q7&gt;0</formula>
    </cfRule>
    <cfRule type="expression" dxfId="1114" priority="22">
      <formula>Q7&lt;0</formula>
    </cfRule>
  </conditionalFormatting>
  <conditionalFormatting sqref="Q8">
    <cfRule type="expression" dxfId="1113" priority="19">
      <formula>Q8&gt;0</formula>
    </cfRule>
    <cfRule type="expression" dxfId="1112" priority="20">
      <formula>Q8&lt;0</formula>
    </cfRule>
  </conditionalFormatting>
  <conditionalFormatting sqref="F25:F33">
    <cfRule type="expression" dxfId="1111" priority="17">
      <formula>F25&gt;0</formula>
    </cfRule>
    <cfRule type="expression" dxfId="1110" priority="18">
      <formula>F25&lt;0</formula>
    </cfRule>
  </conditionalFormatting>
  <conditionalFormatting sqref="H25:H33">
    <cfRule type="expression" dxfId="1109" priority="15">
      <formula>H25&gt;0</formula>
    </cfRule>
    <cfRule type="expression" dxfId="1108" priority="16">
      <formula>H25&lt;0</formula>
    </cfRule>
  </conditionalFormatting>
  <conditionalFormatting sqref="M46">
    <cfRule type="expression" dxfId="1107" priority="13">
      <formula>M46&gt;0</formula>
    </cfRule>
    <cfRule type="expression" dxfId="1106" priority="14">
      <formula>M46&lt;0</formula>
    </cfRule>
  </conditionalFormatting>
  <conditionalFormatting sqref="F79:F87 H79:H87">
    <cfRule type="expression" dxfId="1105" priority="11">
      <formula>F79&gt;0</formula>
    </cfRule>
    <cfRule type="expression" dxfId="1104" priority="12">
      <formula>F79&lt;0</formula>
    </cfRule>
  </conditionalFormatting>
  <conditionalFormatting sqref="F70:F78">
    <cfRule type="expression" dxfId="1103" priority="9">
      <formula>F70&gt;0</formula>
    </cfRule>
    <cfRule type="expression" dxfId="1102" priority="10">
      <formula>F70&lt;0</formula>
    </cfRule>
  </conditionalFormatting>
  <conditionalFormatting sqref="H70:H78">
    <cfRule type="expression" dxfId="1101" priority="7">
      <formula>H70&gt;0</formula>
    </cfRule>
    <cfRule type="expression" dxfId="1100" priority="8">
      <formula>H70&lt;0</formula>
    </cfRule>
  </conditionalFormatting>
  <conditionalFormatting sqref="J27:K27 J30:K30 J33:K33 J36:K36 J39:K39 J42:K42">
    <cfRule type="expression" dxfId="1099" priority="5">
      <formula>J27&gt;0</formula>
    </cfRule>
    <cfRule type="expression" dxfId="1098" priority="6">
      <formula>J27&lt;0</formula>
    </cfRule>
  </conditionalFormatting>
  <conditionalFormatting sqref="J28:K29 J31:K32 J34:K35 J37:K38 J40:K41">
    <cfRule type="expression" dxfId="1097" priority="3">
      <formula>J28&gt;0</formula>
    </cfRule>
    <cfRule type="expression" dxfId="1096" priority="4">
      <formula>J28&lt;0</formula>
    </cfRule>
  </conditionalFormatting>
  <conditionalFormatting sqref="L27:L42">
    <cfRule type="expression" dxfId="1095" priority="1">
      <formula>L27&gt;0</formula>
    </cfRule>
    <cfRule type="expression" dxfId="1094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  <c r="AE1" s="11" t="s">
        <v>99</v>
      </c>
    </row>
    <row r="2" spans="1:31" x14ac:dyDescent="0.25">
      <c r="A2" s="6" t="s">
        <v>612</v>
      </c>
      <c r="B2" s="66"/>
      <c r="C2" s="4"/>
      <c r="D2" s="3"/>
      <c r="E2" s="3"/>
      <c r="F2" s="3"/>
      <c r="G2" s="66"/>
      <c r="H2" s="3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  <c r="W2" s="124"/>
      <c r="X2" s="10"/>
      <c r="Y2" s="10"/>
      <c r="Z2" s="10"/>
      <c r="AA2" s="10"/>
      <c r="AB2" s="87"/>
      <c r="AC2" s="10"/>
      <c r="AD2" s="2"/>
      <c r="AE2" s="128" t="e">
        <f>AC2/AC3-1</f>
        <v>#DIV/0!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66"/>
      <c r="M3" s="3"/>
      <c r="O3" s="11" t="s">
        <v>36</v>
      </c>
      <c r="Q3" s="328">
        <f>IF(Q2=0, Q4, (F18-K18-M18)/Q2)</f>
        <v>0</v>
      </c>
      <c r="T3" s="1"/>
      <c r="W3" s="124"/>
      <c r="X3" s="10"/>
      <c r="Y3" s="10"/>
      <c r="Z3" s="10"/>
      <c r="AA3" s="10"/>
      <c r="AB3" s="87"/>
      <c r="AC3" s="10"/>
      <c r="AD3" s="2"/>
      <c r="AE3" s="128" t="e">
        <f t="shared" ref="AE3:AE66" si="0">AC3/AC4-1</f>
        <v>#DIV/0!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U4" s="1"/>
      <c r="W4" s="124"/>
      <c r="X4" s="10"/>
      <c r="Y4" s="10"/>
      <c r="Z4" s="10"/>
      <c r="AA4" s="10"/>
      <c r="AB4" s="87"/>
      <c r="AC4" s="10"/>
      <c r="AD4" s="2"/>
      <c r="AE4" s="128" t="e">
        <f t="shared" si="0"/>
        <v>#DIV/0!</v>
      </c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/>
      <c r="X5" s="10"/>
      <c r="Y5" s="10"/>
      <c r="Z5" s="10"/>
      <c r="AA5" s="10"/>
      <c r="AB5" s="87"/>
      <c r="AC5" s="10"/>
      <c r="AD5" s="2"/>
      <c r="AE5" s="128" t="e">
        <f t="shared" si="0"/>
        <v>#DIV/0!</v>
      </c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/>
      <c r="X6" s="10"/>
      <c r="Y6" s="10"/>
      <c r="Z6" s="10"/>
      <c r="AA6" s="10"/>
      <c r="AB6" s="87"/>
      <c r="AC6" s="10"/>
      <c r="AD6" s="2"/>
      <c r="AE6" s="128" t="e">
        <f t="shared" si="0"/>
        <v>#DIV/0!</v>
      </c>
    </row>
    <row r="7" spans="1:31" x14ac:dyDescent="0.25">
      <c r="B7" s="66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309.26000000000022</v>
      </c>
      <c r="R7">
        <v>0</v>
      </c>
      <c r="W7" s="124"/>
      <c r="X7" s="10"/>
      <c r="Y7" s="10"/>
      <c r="Z7" s="10"/>
      <c r="AA7" s="10"/>
      <c r="AB7" s="87"/>
      <c r="AC7" s="10"/>
      <c r="AD7" s="2"/>
      <c r="AE7" s="128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/>
      <c r="X8" s="10"/>
      <c r="Y8" s="10"/>
      <c r="Z8" s="10"/>
      <c r="AA8" s="10"/>
      <c r="AB8" s="87"/>
      <c r="AC8" s="10"/>
      <c r="AD8" s="2"/>
      <c r="AE8" s="128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/>
      <c r="X9" s="10"/>
      <c r="Y9" s="10"/>
      <c r="Z9" s="10"/>
      <c r="AA9" s="10"/>
      <c r="AB9" s="87"/>
      <c r="AC9" s="10"/>
      <c r="AD9" s="2"/>
      <c r="AE9" s="128" t="e">
        <f t="shared" si="0"/>
        <v>#DIV/0!</v>
      </c>
    </row>
    <row r="10" spans="1:31" x14ac:dyDescent="0.25">
      <c r="H10" s="64"/>
      <c r="O10" s="11" t="s">
        <v>155</v>
      </c>
      <c r="P10" s="27"/>
      <c r="Q10" s="2">
        <f>M73</f>
        <v>309.26000000000022</v>
      </c>
      <c r="W10" s="124"/>
      <c r="X10" s="10"/>
      <c r="Y10" s="10"/>
      <c r="Z10" s="10"/>
      <c r="AA10" s="10"/>
      <c r="AB10" s="87"/>
      <c r="AC10" s="10"/>
      <c r="AD10" s="2"/>
      <c r="AE10" s="128" t="e">
        <f t="shared" si="0"/>
        <v>#DIV/0!</v>
      </c>
    </row>
    <row r="11" spans="1:31" x14ac:dyDescent="0.25">
      <c r="H11" s="64"/>
      <c r="O11" s="11" t="s">
        <v>133</v>
      </c>
      <c r="P11" s="27"/>
      <c r="Q11" s="128">
        <v>8.8000000000000005E-3</v>
      </c>
      <c r="W11" s="124"/>
      <c r="X11" s="10"/>
      <c r="Y11" s="10"/>
      <c r="Z11" s="10"/>
      <c r="AA11" s="10"/>
      <c r="AB11" s="87"/>
      <c r="AC11" s="10"/>
      <c r="AD11" s="2"/>
      <c r="AE11" s="128" t="e">
        <f t="shared" si="0"/>
        <v>#DIV/0!</v>
      </c>
    </row>
    <row r="12" spans="1:31" x14ac:dyDescent="0.25">
      <c r="H12" s="64"/>
      <c r="W12" s="124"/>
      <c r="X12" s="10"/>
      <c r="Y12" s="10"/>
      <c r="Z12" s="10"/>
      <c r="AA12" s="10"/>
      <c r="AB12" s="87"/>
      <c r="AC12" s="10"/>
      <c r="AD12" s="2"/>
      <c r="AE12" s="128" t="e">
        <f t="shared" si="0"/>
        <v>#DIV/0!</v>
      </c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/>
      <c r="AE13" s="128" t="e">
        <f t="shared" si="0"/>
        <v>#DIV/0!</v>
      </c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/>
      <c r="AE14" s="128" t="e">
        <f t="shared" si="0"/>
        <v>#DIV/0!</v>
      </c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/>
      <c r="AE15" s="128" t="e">
        <f t="shared" si="0"/>
        <v>#DIV/0!</v>
      </c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/>
      <c r="AE16" s="128" t="e">
        <f t="shared" si="0"/>
        <v>#DIV/0!</v>
      </c>
    </row>
    <row r="17" spans="1:31" x14ac:dyDescent="0.25">
      <c r="W17" s="124"/>
      <c r="X17" s="10"/>
      <c r="Y17" s="10"/>
      <c r="Z17" s="10"/>
      <c r="AA17" s="10"/>
      <c r="AB17" s="87"/>
      <c r="AC17" s="10"/>
      <c r="AD17" s="2"/>
      <c r="AE17" s="128" t="e">
        <f t="shared" si="0"/>
        <v>#DIV/0!</v>
      </c>
    </row>
    <row r="18" spans="1:31" x14ac:dyDescent="0.25">
      <c r="A18" s="25" t="s">
        <v>57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/>
      <c r="X18" s="10"/>
      <c r="Y18" s="10"/>
      <c r="Z18" s="10"/>
      <c r="AA18" s="10"/>
      <c r="AB18" s="87"/>
      <c r="AC18" s="10"/>
      <c r="AD18" s="2"/>
      <c r="AE18" s="128" t="e">
        <f t="shared" si="0"/>
        <v>#DIV/0!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/>
      <c r="AE19" s="128" t="e">
        <f t="shared" si="0"/>
        <v>#DIV/0!</v>
      </c>
    </row>
    <row r="20" spans="1:31" x14ac:dyDescent="0.25">
      <c r="W20" s="124"/>
      <c r="X20" s="10"/>
      <c r="Y20" s="10"/>
      <c r="Z20" s="10"/>
      <c r="AA20" s="10"/>
      <c r="AB20" s="87"/>
      <c r="AC20" s="10"/>
      <c r="AD20" s="2"/>
      <c r="AE20" s="128" t="e">
        <f t="shared" si="0"/>
        <v>#DIV/0!</v>
      </c>
    </row>
    <row r="21" spans="1:31" x14ac:dyDescent="0.25">
      <c r="W21" s="124"/>
      <c r="X21" s="10"/>
      <c r="Y21" s="10"/>
      <c r="Z21" s="10"/>
      <c r="AA21" s="10"/>
      <c r="AB21" s="87"/>
      <c r="AC21" s="10"/>
      <c r="AD21" s="2"/>
      <c r="AE21" s="128" t="e">
        <f t="shared" si="0"/>
        <v>#DIV/0!</v>
      </c>
    </row>
    <row r="22" spans="1:31" x14ac:dyDescent="0.25">
      <c r="W22" s="124"/>
      <c r="X22" s="10"/>
      <c r="Y22" s="10"/>
      <c r="Z22" s="10"/>
      <c r="AA22" s="10"/>
      <c r="AB22" s="87"/>
      <c r="AC22" s="10"/>
      <c r="AD22" s="2"/>
      <c r="AE22" s="128" t="e">
        <f t="shared" si="0"/>
        <v>#DIV/0!</v>
      </c>
    </row>
    <row r="23" spans="1:31" x14ac:dyDescent="0.25">
      <c r="W23" s="124"/>
      <c r="X23" s="10"/>
      <c r="Y23" s="10"/>
      <c r="Z23" s="10"/>
      <c r="AA23" s="10"/>
      <c r="AB23" s="87"/>
      <c r="AC23" s="10"/>
      <c r="AD23" s="2"/>
      <c r="AE23" s="128" t="e">
        <f t="shared" si="0"/>
        <v>#DIV/0!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/>
      <c r="X24" s="10"/>
      <c r="Y24" s="10"/>
      <c r="Z24" s="10"/>
      <c r="AA24" s="10"/>
      <c r="AB24" s="87"/>
      <c r="AC24" s="10"/>
      <c r="AD24" s="2"/>
      <c r="AE24" s="128" t="e">
        <f t="shared" si="0"/>
        <v>#DIV/0!</v>
      </c>
    </row>
    <row r="25" spans="1:31" x14ac:dyDescent="0.25">
      <c r="B25" s="152">
        <v>42843</v>
      </c>
      <c r="C25" s="10">
        <v>100</v>
      </c>
      <c r="D25" s="33">
        <v>24.68</v>
      </c>
      <c r="E25" s="33">
        <v>25.8</v>
      </c>
      <c r="F25" s="33">
        <f t="shared" ref="F25" si="1">C25*(E25-D25)</f>
        <v>112.0000000000001</v>
      </c>
      <c r="G25" s="33">
        <f t="shared" ref="G25" si="2">D25*C25</f>
        <v>2468</v>
      </c>
      <c r="H25" s="167">
        <f t="shared" ref="H25" si="3">(E25-D25)/D25</f>
        <v>4.5380875202593235E-2</v>
      </c>
      <c r="I25" s="33"/>
      <c r="W25" s="124"/>
      <c r="X25" s="10"/>
      <c r="Y25" s="10"/>
      <c r="Z25" s="10"/>
      <c r="AA25" s="10"/>
      <c r="AB25" s="87"/>
      <c r="AC25" s="10"/>
      <c r="AD25" s="2"/>
      <c r="AE25" s="128" t="e">
        <f t="shared" si="0"/>
        <v>#DIV/0!</v>
      </c>
    </row>
    <row r="26" spans="1:31" x14ac:dyDescent="0.25">
      <c r="B26" s="152">
        <v>42874</v>
      </c>
      <c r="C26" s="10"/>
      <c r="D26" s="33"/>
      <c r="E26" s="33"/>
      <c r="F26" s="33">
        <v>303.26</v>
      </c>
      <c r="G26" s="33"/>
      <c r="H26" s="167"/>
      <c r="I26" s="33"/>
      <c r="W26" s="124"/>
      <c r="X26" s="10"/>
      <c r="Y26" s="10"/>
      <c r="Z26" s="10"/>
      <c r="AA26" s="10"/>
      <c r="AB26" s="87"/>
      <c r="AC26" s="10"/>
      <c r="AD26" s="2"/>
      <c r="AE26" s="128" t="e">
        <f t="shared" si="0"/>
        <v>#DIV/0!</v>
      </c>
    </row>
    <row r="27" spans="1:31" x14ac:dyDescent="0.25">
      <c r="B27" s="152"/>
      <c r="C27" s="10"/>
      <c r="D27" s="33"/>
      <c r="E27" s="33"/>
      <c r="F27" s="33"/>
      <c r="G27" s="33"/>
      <c r="H27" s="167"/>
      <c r="I27" s="33"/>
      <c r="W27" s="124"/>
      <c r="X27" s="10"/>
      <c r="Y27" s="10"/>
      <c r="Z27" s="10"/>
      <c r="AA27" s="10"/>
      <c r="AB27" s="87"/>
      <c r="AC27" s="10"/>
      <c r="AD27" s="2"/>
      <c r="AE27" s="128" t="e">
        <f t="shared" si="0"/>
        <v>#DIV/0!</v>
      </c>
    </row>
    <row r="28" spans="1:31" x14ac:dyDescent="0.25">
      <c r="B28" s="152"/>
      <c r="C28" s="10"/>
      <c r="D28" s="33"/>
      <c r="E28" s="33"/>
      <c r="F28" s="33"/>
      <c r="G28" s="33"/>
      <c r="H28" s="167"/>
      <c r="I28" s="33"/>
      <c r="W28" s="124"/>
      <c r="X28" s="10"/>
      <c r="Y28" s="10"/>
      <c r="Z28" s="10"/>
      <c r="AA28" s="10"/>
      <c r="AB28" s="87"/>
      <c r="AC28" s="10"/>
      <c r="AD28" s="2"/>
      <c r="AE28" s="128" t="e">
        <f t="shared" si="0"/>
        <v>#DIV/0!</v>
      </c>
    </row>
    <row r="29" spans="1:31" x14ac:dyDescent="0.25">
      <c r="B29" s="152"/>
      <c r="C29" s="10"/>
      <c r="D29" s="33"/>
      <c r="E29" s="33"/>
      <c r="F29" s="33"/>
      <c r="G29" s="33"/>
      <c r="H29" s="167"/>
      <c r="I29" s="33"/>
      <c r="W29" s="124"/>
      <c r="X29" s="10"/>
      <c r="Y29" s="10"/>
      <c r="Z29" s="10"/>
      <c r="AA29" s="10"/>
      <c r="AB29" s="87"/>
      <c r="AC29" s="10"/>
      <c r="AD29" s="2"/>
      <c r="AE29" s="128" t="e">
        <f t="shared" si="0"/>
        <v>#DIV/0!</v>
      </c>
    </row>
    <row r="30" spans="1:31" x14ac:dyDescent="0.25">
      <c r="B30" s="152"/>
      <c r="C30" s="10"/>
      <c r="D30" s="33"/>
      <c r="E30" s="33"/>
      <c r="F30" s="33"/>
      <c r="G30" s="33"/>
      <c r="H30" s="167"/>
      <c r="I30" s="33"/>
      <c r="W30" s="124"/>
      <c r="X30" s="10"/>
      <c r="Y30" s="10"/>
      <c r="Z30" s="10"/>
      <c r="AA30" s="10"/>
      <c r="AB30" s="87"/>
      <c r="AC30" s="10"/>
      <c r="AD30" s="2"/>
      <c r="AE30" s="128" t="e">
        <f t="shared" si="0"/>
        <v>#DIV/0!</v>
      </c>
    </row>
    <row r="31" spans="1:31" x14ac:dyDescent="0.25">
      <c r="B31" s="152"/>
      <c r="C31" s="10"/>
      <c r="D31" s="33"/>
      <c r="E31" s="33"/>
      <c r="F31" s="33"/>
      <c r="G31" s="33"/>
      <c r="H31" s="167"/>
      <c r="I31" s="33"/>
      <c r="W31" s="124"/>
      <c r="X31" s="10"/>
      <c r="Y31" s="10"/>
      <c r="Z31" s="10"/>
      <c r="AA31" s="10"/>
      <c r="AB31" s="87"/>
      <c r="AC31" s="10"/>
      <c r="AD31" s="2"/>
      <c r="AE31" s="128" t="e">
        <f t="shared" si="0"/>
        <v>#DIV/0!</v>
      </c>
    </row>
    <row r="32" spans="1:31" x14ac:dyDescent="0.25">
      <c r="B32" s="152"/>
      <c r="C32" s="10"/>
      <c r="D32" s="33"/>
      <c r="E32" s="33"/>
      <c r="F32" s="33"/>
      <c r="G32" s="33"/>
      <c r="H32" s="167"/>
      <c r="I32" s="33"/>
      <c r="W32" s="124"/>
      <c r="X32" s="10"/>
      <c r="Y32" s="10"/>
      <c r="Z32" s="10"/>
      <c r="AA32" s="10"/>
      <c r="AB32" s="87"/>
      <c r="AC32" s="10"/>
      <c r="AD32" s="2"/>
      <c r="AE32" s="128" t="e">
        <f t="shared" si="0"/>
        <v>#DIV/0!</v>
      </c>
    </row>
    <row r="33" spans="2:31" x14ac:dyDescent="0.25">
      <c r="B33" s="152"/>
      <c r="C33" s="10"/>
      <c r="D33" s="33"/>
      <c r="E33" s="33"/>
      <c r="F33" s="33"/>
      <c r="G33" s="33"/>
      <c r="H33" s="167"/>
      <c r="I33" s="33"/>
      <c r="W33" s="124"/>
      <c r="X33" s="10"/>
      <c r="Y33" s="10"/>
      <c r="Z33" s="10"/>
      <c r="AA33" s="10"/>
      <c r="AB33" s="87"/>
      <c r="AC33" s="10"/>
      <c r="AD33" s="2"/>
      <c r="AE33" s="128" t="e">
        <f t="shared" si="0"/>
        <v>#DIV/0!</v>
      </c>
    </row>
    <row r="34" spans="2:31" x14ac:dyDescent="0.25">
      <c r="B34" s="152"/>
      <c r="C34" s="10"/>
      <c r="D34" s="33"/>
      <c r="E34" s="33"/>
      <c r="F34" s="33"/>
      <c r="G34" s="33"/>
      <c r="H34" s="167"/>
      <c r="I34" s="33"/>
      <c r="W34" s="124"/>
      <c r="X34" s="10"/>
      <c r="Y34" s="10"/>
      <c r="Z34" s="10"/>
      <c r="AA34" s="10"/>
      <c r="AB34" s="87"/>
      <c r="AC34" s="10"/>
      <c r="AD34" s="2"/>
      <c r="AE34" s="128" t="e">
        <f t="shared" si="0"/>
        <v>#DIV/0!</v>
      </c>
    </row>
    <row r="35" spans="2:31" x14ac:dyDescent="0.25">
      <c r="B35" s="152"/>
      <c r="C35" s="10"/>
      <c r="D35" s="33"/>
      <c r="E35" s="33"/>
      <c r="F35" s="33"/>
      <c r="G35" s="33"/>
      <c r="H35" s="167"/>
      <c r="I35" s="33"/>
      <c r="W35" s="124"/>
      <c r="X35" s="10"/>
      <c r="Y35" s="10"/>
      <c r="Z35" s="10"/>
      <c r="AA35" s="10"/>
      <c r="AB35" s="87"/>
      <c r="AC35" s="10"/>
      <c r="AD35" s="2"/>
      <c r="AE35" s="128" t="e">
        <f t="shared" si="0"/>
        <v>#DIV/0!</v>
      </c>
    </row>
    <row r="36" spans="2:31" x14ac:dyDescent="0.25">
      <c r="B36" s="152"/>
      <c r="C36" s="10"/>
      <c r="D36" s="33"/>
      <c r="E36" s="33"/>
      <c r="F36" s="33"/>
      <c r="G36" s="33"/>
      <c r="H36" s="167"/>
      <c r="I36" s="33"/>
      <c r="W36" s="124"/>
      <c r="X36" s="10"/>
      <c r="Y36" s="10"/>
      <c r="Z36" s="10"/>
      <c r="AA36" s="10"/>
      <c r="AB36" s="87"/>
      <c r="AC36" s="10"/>
      <c r="AD36" s="2"/>
      <c r="AE36" s="128" t="e">
        <f t="shared" si="0"/>
        <v>#DIV/0!</v>
      </c>
    </row>
    <row r="37" spans="2:31" x14ac:dyDescent="0.25">
      <c r="B37" s="152"/>
      <c r="C37" s="10"/>
      <c r="D37" s="33"/>
      <c r="E37" s="33"/>
      <c r="F37" s="33"/>
      <c r="G37" s="33"/>
      <c r="H37" s="167"/>
      <c r="I37" s="33"/>
      <c r="W37" s="124"/>
      <c r="X37" s="10"/>
      <c r="Y37" s="10"/>
      <c r="Z37" s="10"/>
      <c r="AA37" s="10"/>
      <c r="AB37" s="87"/>
      <c r="AC37" s="10"/>
      <c r="AD37" s="2"/>
      <c r="AE37" s="128" t="e">
        <f t="shared" si="0"/>
        <v>#DIV/0!</v>
      </c>
    </row>
    <row r="38" spans="2:31" x14ac:dyDescent="0.25">
      <c r="B38" s="152"/>
      <c r="C38" s="10"/>
      <c r="D38" s="33"/>
      <c r="E38" s="33"/>
      <c r="F38" s="33"/>
      <c r="G38" s="33"/>
      <c r="H38" s="167"/>
      <c r="I38" s="33"/>
      <c r="W38" s="124"/>
      <c r="X38" s="10"/>
      <c r="Y38" s="10"/>
      <c r="Z38" s="10"/>
      <c r="AA38" s="10"/>
      <c r="AB38" s="87"/>
      <c r="AC38" s="10"/>
      <c r="AD38" s="2"/>
      <c r="AE38" s="128" t="e">
        <f t="shared" si="0"/>
        <v>#DIV/0!</v>
      </c>
    </row>
    <row r="39" spans="2:31" x14ac:dyDescent="0.25">
      <c r="B39" s="152"/>
      <c r="C39" s="10"/>
      <c r="D39" s="33"/>
      <c r="E39" s="33"/>
      <c r="F39" s="33"/>
      <c r="G39" s="33"/>
      <c r="H39" s="167"/>
      <c r="I39" s="33"/>
      <c r="W39" s="124"/>
      <c r="X39" s="10"/>
      <c r="Y39" s="10"/>
      <c r="Z39" s="10"/>
      <c r="AA39" s="10"/>
      <c r="AB39" s="87"/>
      <c r="AC39" s="10"/>
      <c r="AD39" s="2"/>
      <c r="AE39" s="128" t="e">
        <f t="shared" si="0"/>
        <v>#DIV/0!</v>
      </c>
    </row>
    <row r="40" spans="2:31" ht="20.25" thickBot="1" x14ac:dyDescent="0.35">
      <c r="B40" s="152"/>
      <c r="C40" s="10"/>
      <c r="D40" s="33"/>
      <c r="E40" s="33"/>
      <c r="F40" s="33"/>
      <c r="G40" s="33"/>
      <c r="H40" s="167"/>
      <c r="I40" s="33"/>
      <c r="O40" s="557" t="s">
        <v>54</v>
      </c>
      <c r="P40" s="557"/>
      <c r="W40" s="124"/>
      <c r="X40" s="10"/>
      <c r="Y40" s="10"/>
      <c r="Z40" s="10"/>
      <c r="AA40" s="10"/>
      <c r="AB40" s="87"/>
      <c r="AC40" s="10"/>
      <c r="AD40" s="2"/>
      <c r="AE40" s="128" t="e">
        <f t="shared" si="0"/>
        <v>#DIV/0!</v>
      </c>
    </row>
    <row r="41" spans="2:31" ht="15.75" thickTop="1" x14ac:dyDescent="0.25">
      <c r="B41" s="152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0</v>
      </c>
      <c r="Q41" s="2"/>
      <c r="W41" s="124"/>
      <c r="X41" s="10"/>
      <c r="Y41" s="10"/>
      <c r="Z41" s="10"/>
      <c r="AA41" s="10"/>
      <c r="AB41" s="87"/>
      <c r="AC41" s="10"/>
      <c r="AD41" s="2"/>
      <c r="AE41" s="128" t="e">
        <f t="shared" si="0"/>
        <v>#DIV/0!</v>
      </c>
    </row>
    <row r="42" spans="2:31" ht="20.25" thickBot="1" x14ac:dyDescent="0.35">
      <c r="B42" s="152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4">O42*$Q$4</f>
        <v>0</v>
      </c>
      <c r="Q42" s="2"/>
      <c r="T42" s="83" t="s">
        <v>84</v>
      </c>
      <c r="W42" s="124"/>
      <c r="X42" s="10"/>
      <c r="Y42" s="10"/>
      <c r="Z42" s="10"/>
      <c r="AA42" s="10"/>
      <c r="AB42" s="87"/>
      <c r="AC42" s="10"/>
      <c r="AD42" s="2"/>
      <c r="AE42" s="128" t="e">
        <f t="shared" si="0"/>
        <v>#DIV/0!</v>
      </c>
    </row>
    <row r="43" spans="2:31" ht="15.75" thickTop="1" x14ac:dyDescent="0.25">
      <c r="B43" s="152"/>
      <c r="C43" s="10"/>
      <c r="D43" s="33"/>
      <c r="E43" s="33"/>
      <c r="F43" s="33"/>
      <c r="G43" s="33"/>
      <c r="H43" s="167"/>
      <c r="I43" s="33"/>
      <c r="O43" s="75">
        <v>1.08</v>
      </c>
      <c r="P43" s="75">
        <f t="shared" si="4"/>
        <v>0</v>
      </c>
      <c r="Q43" s="2"/>
      <c r="T43" s="119"/>
      <c r="U43" s="120"/>
      <c r="W43" s="124"/>
      <c r="X43" s="10"/>
      <c r="Y43" s="10"/>
      <c r="Z43" s="10"/>
      <c r="AA43" s="10"/>
      <c r="AB43" s="87"/>
      <c r="AC43" s="10"/>
      <c r="AD43" s="2"/>
      <c r="AE43" s="128" t="e">
        <f t="shared" si="0"/>
        <v>#DIV/0!</v>
      </c>
    </row>
    <row r="44" spans="2:31" x14ac:dyDescent="0.25">
      <c r="B44" s="152"/>
      <c r="C44" s="10"/>
      <c r="D44" s="33"/>
      <c r="E44" s="33"/>
      <c r="F44" s="33"/>
      <c r="G44" s="33"/>
      <c r="H44" s="167"/>
      <c r="I44" s="33"/>
      <c r="O44" s="75">
        <v>1.07</v>
      </c>
      <c r="P44" s="75">
        <f t="shared" si="4"/>
        <v>0</v>
      </c>
      <c r="Q44" s="2"/>
      <c r="T44" s="85"/>
      <c r="U44" s="121"/>
      <c r="W44" s="124"/>
      <c r="X44" s="10"/>
      <c r="Y44" s="10"/>
      <c r="Z44" s="10"/>
      <c r="AA44" s="10"/>
      <c r="AB44" s="87"/>
      <c r="AC44" s="10"/>
      <c r="AD44" s="2"/>
      <c r="AE44" s="128" t="e">
        <f t="shared" si="0"/>
        <v>#DIV/0!</v>
      </c>
    </row>
    <row r="45" spans="2:31" x14ac:dyDescent="0.25">
      <c r="B45" s="152"/>
      <c r="C45" s="10"/>
      <c r="D45" s="33"/>
      <c r="E45" s="33"/>
      <c r="F45" s="33"/>
      <c r="G45" s="33"/>
      <c r="H45" s="167"/>
      <c r="I45" s="33"/>
      <c r="O45" s="75">
        <v>1.06</v>
      </c>
      <c r="P45" s="75">
        <f t="shared" si="4"/>
        <v>0</v>
      </c>
      <c r="Q45" s="2"/>
      <c r="T45" s="85"/>
      <c r="U45" s="121"/>
      <c r="W45" s="124"/>
      <c r="X45" s="10"/>
      <c r="Y45" s="10"/>
      <c r="Z45" s="10"/>
      <c r="AA45" s="10"/>
      <c r="AB45" s="87"/>
      <c r="AC45" s="10"/>
      <c r="AD45" s="2"/>
      <c r="AE45" s="128" t="e">
        <f t="shared" si="0"/>
        <v>#DIV/0!</v>
      </c>
    </row>
    <row r="46" spans="2:31" x14ac:dyDescent="0.25">
      <c r="B46" s="152"/>
      <c r="C46" s="10"/>
      <c r="D46" s="33"/>
      <c r="E46" s="33"/>
      <c r="F46" s="33"/>
      <c r="G46" s="33"/>
      <c r="H46" s="167"/>
      <c r="I46" s="33"/>
      <c r="O46" s="75">
        <v>1.05</v>
      </c>
      <c r="P46" s="75">
        <f t="shared" si="4"/>
        <v>0</v>
      </c>
      <c r="Q46" s="2"/>
      <c r="T46" s="85"/>
      <c r="U46" s="121"/>
      <c r="W46" s="124"/>
      <c r="X46" s="10"/>
      <c r="Y46" s="10"/>
      <c r="Z46" s="10"/>
      <c r="AA46" s="10"/>
      <c r="AB46" s="87"/>
      <c r="AC46" s="10"/>
      <c r="AD46" s="2"/>
      <c r="AE46" s="128" t="e">
        <f t="shared" si="0"/>
        <v>#DIV/0!</v>
      </c>
    </row>
    <row r="47" spans="2:31" x14ac:dyDescent="0.25">
      <c r="B47" s="152"/>
      <c r="C47" s="10"/>
      <c r="D47" s="33"/>
      <c r="E47" s="33"/>
      <c r="F47" s="33"/>
      <c r="G47" s="33"/>
      <c r="H47" s="167"/>
      <c r="I47" s="33"/>
      <c r="O47" s="75">
        <v>1.04</v>
      </c>
      <c r="P47" s="75">
        <f t="shared" si="4"/>
        <v>0</v>
      </c>
      <c r="Q47" s="2"/>
      <c r="T47" s="85"/>
      <c r="U47" s="121"/>
      <c r="W47" s="124"/>
      <c r="X47" s="10"/>
      <c r="Y47" s="10"/>
      <c r="Z47" s="10"/>
      <c r="AA47" s="10"/>
      <c r="AB47" s="87"/>
      <c r="AC47" s="10"/>
      <c r="AD47" s="2"/>
      <c r="AE47" s="128" t="e">
        <f t="shared" si="0"/>
        <v>#DIV/0!</v>
      </c>
    </row>
    <row r="48" spans="2:31" x14ac:dyDescent="0.25">
      <c r="B48" s="152"/>
      <c r="C48" s="10"/>
      <c r="D48" s="33"/>
      <c r="E48" s="33"/>
      <c r="F48" s="33"/>
      <c r="G48" s="33"/>
      <c r="H48" s="167"/>
      <c r="I48" s="33"/>
      <c r="O48" s="75">
        <v>1.03</v>
      </c>
      <c r="P48" s="75">
        <f t="shared" si="4"/>
        <v>0</v>
      </c>
      <c r="Q48" s="2"/>
      <c r="T48" s="85"/>
      <c r="U48" s="121"/>
      <c r="W48" s="124"/>
      <c r="X48" s="10"/>
      <c r="Y48" s="10"/>
      <c r="Z48" s="10"/>
      <c r="AA48" s="10"/>
      <c r="AB48" s="87"/>
      <c r="AC48" s="10"/>
      <c r="AD48" s="2"/>
      <c r="AE48" s="128" t="e">
        <f t="shared" si="0"/>
        <v>#DIV/0!</v>
      </c>
    </row>
    <row r="49" spans="1:31" x14ac:dyDescent="0.25">
      <c r="B49" s="152"/>
      <c r="C49" s="10"/>
      <c r="D49" s="33"/>
      <c r="E49" s="33"/>
      <c r="F49" s="33"/>
      <c r="G49" s="33"/>
      <c r="H49" s="167"/>
      <c r="I49" s="33"/>
      <c r="O49" s="75">
        <v>1.02</v>
      </c>
      <c r="P49" s="75">
        <f t="shared" si="4"/>
        <v>0</v>
      </c>
      <c r="Q49" s="2"/>
      <c r="T49" s="85"/>
      <c r="U49" s="121"/>
      <c r="W49" s="124"/>
      <c r="X49" s="10"/>
      <c r="Y49" s="10"/>
      <c r="Z49" s="10"/>
      <c r="AA49" s="10"/>
      <c r="AB49" s="87"/>
      <c r="AC49" s="10"/>
      <c r="AD49" s="2"/>
      <c r="AE49" s="128" t="e">
        <f t="shared" si="0"/>
        <v>#DIV/0!</v>
      </c>
    </row>
    <row r="50" spans="1:31" x14ac:dyDescent="0.25">
      <c r="B50" s="152"/>
      <c r="C50" s="10"/>
      <c r="D50" s="33"/>
      <c r="E50" s="33"/>
      <c r="F50" s="33"/>
      <c r="G50" s="33"/>
      <c r="H50" s="167"/>
      <c r="I50" s="33"/>
      <c r="O50" s="75">
        <v>1.01</v>
      </c>
      <c r="P50" s="75">
        <f t="shared" si="4"/>
        <v>0</v>
      </c>
      <c r="Q50" s="2"/>
      <c r="T50" s="85"/>
      <c r="U50" s="121"/>
      <c r="W50" s="124"/>
      <c r="X50" s="10"/>
      <c r="Y50" s="10"/>
      <c r="Z50" s="10"/>
      <c r="AA50" s="10"/>
      <c r="AB50" s="87"/>
      <c r="AC50" s="10"/>
      <c r="AD50" s="2"/>
      <c r="AE50" s="128" t="e">
        <f t="shared" si="0"/>
        <v>#DIV/0!</v>
      </c>
    </row>
    <row r="51" spans="1:31" x14ac:dyDescent="0.25">
      <c r="B51" s="152"/>
      <c r="C51" s="10"/>
      <c r="D51" s="33"/>
      <c r="E51" s="33"/>
      <c r="F51" s="33"/>
      <c r="G51" s="33"/>
      <c r="H51" s="167"/>
      <c r="I51" s="33"/>
      <c r="O51" s="75">
        <v>1</v>
      </c>
      <c r="P51" s="75">
        <f t="shared" si="4"/>
        <v>0</v>
      </c>
      <c r="Q51" s="2"/>
      <c r="T51" s="85"/>
      <c r="U51" s="121"/>
      <c r="W51" s="124"/>
      <c r="X51" s="10"/>
      <c r="Y51" s="10"/>
      <c r="Z51" s="10"/>
      <c r="AA51" s="10"/>
      <c r="AB51" s="87"/>
      <c r="AC51" s="10"/>
      <c r="AD51" s="2"/>
      <c r="AE51" s="128" t="e">
        <f t="shared" si="0"/>
        <v>#DIV/0!</v>
      </c>
    </row>
    <row r="52" spans="1:31" x14ac:dyDescent="0.25">
      <c r="B52" s="152"/>
      <c r="C52" s="10"/>
      <c r="D52" s="33"/>
      <c r="E52" s="33"/>
      <c r="F52" s="33"/>
      <c r="G52" s="33"/>
      <c r="H52" s="167"/>
      <c r="I52" s="33"/>
      <c r="O52" s="75">
        <v>0.99</v>
      </c>
      <c r="P52" s="75">
        <f t="shared" si="4"/>
        <v>0</v>
      </c>
      <c r="Q52" s="2"/>
      <c r="T52" s="85"/>
      <c r="U52" s="121"/>
      <c r="W52" s="124"/>
      <c r="X52" s="10"/>
      <c r="Y52" s="10"/>
      <c r="Z52" s="10"/>
      <c r="AA52" s="10"/>
      <c r="AB52" s="87"/>
      <c r="AC52" s="10"/>
      <c r="AD52" s="2"/>
      <c r="AE52" s="128" t="e">
        <f t="shared" si="0"/>
        <v>#DIV/0!</v>
      </c>
    </row>
    <row r="53" spans="1:31" x14ac:dyDescent="0.25">
      <c r="B53" s="152"/>
      <c r="C53" s="10"/>
      <c r="D53" s="33"/>
      <c r="E53" s="33"/>
      <c r="F53" s="33"/>
      <c r="G53" s="33"/>
      <c r="H53" s="167"/>
      <c r="I53" s="33"/>
      <c r="O53" s="75">
        <v>0.98</v>
      </c>
      <c r="P53" s="75">
        <f t="shared" si="4"/>
        <v>0</v>
      </c>
      <c r="Q53" s="2"/>
      <c r="T53" s="85"/>
      <c r="U53" s="122"/>
      <c r="W53" s="124"/>
      <c r="X53" s="10"/>
      <c r="Y53" s="10"/>
      <c r="Z53" s="10"/>
      <c r="AA53" s="10"/>
      <c r="AB53" s="87"/>
      <c r="AC53" s="10"/>
      <c r="AD53" s="2"/>
      <c r="AE53" s="128" t="e">
        <f t="shared" si="0"/>
        <v>#DIV/0!</v>
      </c>
    </row>
    <row r="54" spans="1:31" x14ac:dyDescent="0.25">
      <c r="A54" s="4"/>
      <c r="B54" s="152"/>
      <c r="C54" s="10"/>
      <c r="D54" s="33"/>
      <c r="E54" s="33"/>
      <c r="F54" s="33"/>
      <c r="G54" s="33"/>
      <c r="H54" s="167"/>
      <c r="I54" s="33"/>
      <c r="K54" s="3"/>
      <c r="L54" s="4"/>
      <c r="O54" s="75">
        <v>0.97</v>
      </c>
      <c r="P54" s="75">
        <f t="shared" si="4"/>
        <v>0</v>
      </c>
      <c r="T54" s="85"/>
      <c r="U54" s="122"/>
      <c r="W54" s="124"/>
      <c r="X54" s="10"/>
      <c r="Y54" s="10"/>
      <c r="Z54" s="10"/>
      <c r="AA54" s="10"/>
      <c r="AB54" s="87"/>
      <c r="AC54" s="10"/>
      <c r="AD54" s="2"/>
      <c r="AE54" s="128" t="e">
        <f t="shared" si="0"/>
        <v>#DIV/0!</v>
      </c>
    </row>
    <row r="55" spans="1:31" x14ac:dyDescent="0.25">
      <c r="A55" s="4"/>
      <c r="B55" s="152"/>
      <c r="C55" s="10"/>
      <c r="D55" s="33"/>
      <c r="E55" s="33"/>
      <c r="F55" s="33"/>
      <c r="G55" s="33"/>
      <c r="H55" s="167"/>
      <c r="I55" s="33"/>
      <c r="K55" s="3"/>
      <c r="L55" s="4"/>
      <c r="O55" s="75">
        <v>0.96</v>
      </c>
      <c r="P55" s="75">
        <f t="shared" si="4"/>
        <v>0</v>
      </c>
      <c r="T55" s="85"/>
      <c r="U55" s="121"/>
      <c r="W55" s="124"/>
      <c r="X55" s="10"/>
      <c r="Y55" s="10"/>
      <c r="Z55" s="10"/>
      <c r="AA55" s="10"/>
      <c r="AB55" s="87"/>
      <c r="AC55" s="10"/>
      <c r="AD55" s="2"/>
      <c r="AE55" s="128" t="e">
        <f t="shared" si="0"/>
        <v>#DIV/0!</v>
      </c>
    </row>
    <row r="56" spans="1:31" x14ac:dyDescent="0.25">
      <c r="A56" s="4"/>
      <c r="B56" s="152"/>
      <c r="C56" s="10"/>
      <c r="D56" s="33"/>
      <c r="E56" s="33"/>
      <c r="F56" s="33"/>
      <c r="G56" s="33"/>
      <c r="H56" s="167"/>
      <c r="I56" s="33"/>
      <c r="K56" s="3"/>
      <c r="L56" s="4"/>
      <c r="O56" s="75">
        <v>0.95</v>
      </c>
      <c r="P56" s="75">
        <f t="shared" si="4"/>
        <v>0</v>
      </c>
      <c r="T56" s="85"/>
      <c r="U56" s="121"/>
      <c r="W56" s="124"/>
      <c r="X56" s="10"/>
      <c r="Y56" s="10"/>
      <c r="Z56" s="10"/>
      <c r="AA56" s="10"/>
      <c r="AB56" s="87"/>
      <c r="AC56" s="10"/>
      <c r="AD56" s="2"/>
      <c r="AE56" s="128" t="e">
        <f t="shared" si="0"/>
        <v>#DIV/0!</v>
      </c>
    </row>
    <row r="57" spans="1:31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4"/>
        <v>0</v>
      </c>
      <c r="T57" s="85"/>
      <c r="U57" s="121"/>
      <c r="W57" s="124"/>
      <c r="X57" s="10"/>
      <c r="Y57" s="10"/>
      <c r="Z57" s="10"/>
      <c r="AA57" s="10"/>
      <c r="AB57" s="87"/>
      <c r="AC57" s="10"/>
      <c r="AD57" s="2"/>
      <c r="AE57" s="128" t="e">
        <f t="shared" si="0"/>
        <v>#DIV/0!</v>
      </c>
    </row>
    <row r="58" spans="1:31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4"/>
        <v>0</v>
      </c>
      <c r="T58" s="85"/>
      <c r="U58" s="121"/>
      <c r="W58" s="124"/>
      <c r="X58" s="10"/>
      <c r="Y58" s="10"/>
      <c r="Z58" s="10"/>
      <c r="AA58" s="10"/>
      <c r="AB58" s="87"/>
      <c r="AC58" s="10"/>
      <c r="AD58" s="2"/>
      <c r="AE58" s="128" t="e">
        <f t="shared" si="0"/>
        <v>#DIV/0!</v>
      </c>
    </row>
    <row r="59" spans="1:31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4"/>
        <v>0</v>
      </c>
      <c r="W59" s="124"/>
      <c r="X59" s="10"/>
      <c r="Y59" s="10"/>
      <c r="Z59" s="10"/>
      <c r="AA59" s="10"/>
      <c r="AB59" s="87"/>
      <c r="AC59" s="10"/>
      <c r="AD59" s="2"/>
      <c r="AE59" s="128" t="e">
        <f t="shared" si="0"/>
        <v>#DIV/0!</v>
      </c>
    </row>
    <row r="60" spans="1:31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4"/>
        <v>0</v>
      </c>
      <c r="W60" s="124"/>
      <c r="X60" s="10"/>
      <c r="Y60" s="10"/>
      <c r="Z60" s="10"/>
      <c r="AA60" s="10"/>
      <c r="AB60" s="87"/>
      <c r="AC60" s="10"/>
      <c r="AD60" s="2"/>
      <c r="AE60" s="128" t="e">
        <f t="shared" si="0"/>
        <v>#DIV/0!</v>
      </c>
    </row>
    <row r="61" spans="1:31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4"/>
        <v>0</v>
      </c>
      <c r="W61" s="124"/>
      <c r="X61" s="10"/>
      <c r="Y61" s="10"/>
      <c r="Z61" s="10"/>
      <c r="AA61" s="10"/>
      <c r="AB61" s="87"/>
      <c r="AC61" s="10"/>
      <c r="AD61" s="2"/>
      <c r="AE61" s="128" t="e">
        <f t="shared" si="0"/>
        <v>#DIV/0!</v>
      </c>
    </row>
    <row r="62" spans="1:31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  <c r="W62" s="124"/>
      <c r="X62" s="10"/>
      <c r="Y62" s="10"/>
      <c r="Z62" s="10"/>
      <c r="AA62" s="10"/>
      <c r="AB62" s="87"/>
      <c r="AC62" s="10"/>
      <c r="AD62" s="2"/>
      <c r="AE62" s="128" t="e">
        <f t="shared" si="0"/>
        <v>#DIV/0!</v>
      </c>
    </row>
    <row r="63" spans="1:31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  <c r="W63" s="124"/>
      <c r="X63" s="10"/>
      <c r="Y63" s="10"/>
      <c r="Z63" s="10"/>
      <c r="AA63" s="10"/>
      <c r="AB63" s="87"/>
      <c r="AC63" s="10"/>
      <c r="AD63" s="2"/>
      <c r="AE63" s="128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24"/>
      <c r="X64" s="10"/>
      <c r="Y64" s="10"/>
      <c r="Z64" s="10"/>
      <c r="AA64" s="10"/>
      <c r="AB64" s="87"/>
      <c r="AC64" s="10"/>
      <c r="AD64" s="2"/>
      <c r="AE64" s="128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24"/>
      <c r="X65" s="10"/>
      <c r="Y65" s="10"/>
      <c r="Z65" s="10"/>
      <c r="AA65" s="10"/>
      <c r="AB65" s="87"/>
      <c r="AC65" s="10"/>
      <c r="AD65" s="2"/>
      <c r="AE65" s="128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24"/>
      <c r="X66" s="10"/>
      <c r="Y66" s="10"/>
      <c r="Z66" s="10"/>
      <c r="AA66" s="10"/>
      <c r="AB66" s="87"/>
      <c r="AC66" s="10"/>
      <c r="AD66" s="2"/>
      <c r="AE66" s="128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24"/>
      <c r="X67" s="10"/>
      <c r="Y67" s="10"/>
      <c r="Z67" s="10"/>
      <c r="AA67" s="10"/>
      <c r="AB67" s="87"/>
      <c r="AC67" s="10"/>
      <c r="AD67" s="2"/>
      <c r="AE67" s="128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24"/>
      <c r="X68" s="10"/>
      <c r="Y68" s="10"/>
      <c r="Z68" s="10"/>
      <c r="AA68" s="10"/>
      <c r="AB68" s="87"/>
      <c r="AC68" s="10"/>
      <c r="AD68" s="2"/>
      <c r="AE68" s="128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24"/>
      <c r="X69" s="10"/>
      <c r="Y69" s="10"/>
      <c r="Z69" s="10"/>
      <c r="AA69" s="10"/>
      <c r="AB69" s="87"/>
      <c r="AC69" s="10"/>
      <c r="AD69" s="2"/>
      <c r="AE69" s="128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43</v>
      </c>
      <c r="M73" s="2">
        <f>K91+M91-F91</f>
        <v>309.26000000000022</v>
      </c>
    </row>
    <row r="74" spans="1:31" x14ac:dyDescent="0.25">
      <c r="A74" s="242" t="s">
        <v>1</v>
      </c>
      <c r="B74" s="242" t="s">
        <v>2</v>
      </c>
      <c r="C74" s="242" t="s">
        <v>4</v>
      </c>
      <c r="D74" s="244" t="s">
        <v>5</v>
      </c>
      <c r="E74" s="244" t="s">
        <v>67</v>
      </c>
      <c r="F74" s="244" t="s">
        <v>38</v>
      </c>
      <c r="G74" s="242" t="s">
        <v>3</v>
      </c>
      <c r="H74" s="242" t="s">
        <v>6</v>
      </c>
      <c r="I74" s="244" t="s">
        <v>7</v>
      </c>
      <c r="J74" s="244" t="s">
        <v>68</v>
      </c>
      <c r="K74" s="244" t="s">
        <v>39</v>
      </c>
      <c r="L74" s="242" t="s">
        <v>21</v>
      </c>
      <c r="M74" s="242" t="s">
        <v>22</v>
      </c>
    </row>
    <row r="75" spans="1:31" x14ac:dyDescent="0.25">
      <c r="A75" s="245" t="s">
        <v>612</v>
      </c>
      <c r="B75" s="235">
        <v>42843</v>
      </c>
      <c r="C75" s="236">
        <v>100</v>
      </c>
      <c r="D75" s="237">
        <v>24.68</v>
      </c>
      <c r="E75" s="237">
        <v>0</v>
      </c>
      <c r="F75" s="237">
        <f>C75*D75+E75</f>
        <v>2468</v>
      </c>
      <c r="G75" s="235">
        <v>42874</v>
      </c>
      <c r="H75" s="237">
        <v>100</v>
      </c>
      <c r="I75" s="237">
        <v>27.71</v>
      </c>
      <c r="J75" s="237">
        <v>-0.26</v>
      </c>
      <c r="K75" s="237">
        <f>H75*I75-J75</f>
        <v>2771.26</v>
      </c>
      <c r="L75" s="235">
        <v>42880</v>
      </c>
      <c r="M75" s="237">
        <v>6</v>
      </c>
    </row>
    <row r="76" spans="1:31" x14ac:dyDescent="0.25">
      <c r="A76" s="246" t="s">
        <v>48</v>
      </c>
      <c r="B76" s="235"/>
      <c r="C76" s="236"/>
      <c r="D76" s="237"/>
      <c r="E76" s="237"/>
      <c r="F76" s="237"/>
      <c r="G76" s="235"/>
      <c r="H76" s="240"/>
      <c r="I76" s="237"/>
      <c r="J76" s="237"/>
      <c r="K76" s="237"/>
      <c r="L76" s="235"/>
      <c r="M76" s="237"/>
    </row>
    <row r="77" spans="1:31" x14ac:dyDescent="0.25">
      <c r="A77" s="236"/>
      <c r="B77" s="235"/>
      <c r="C77" s="236"/>
      <c r="D77" s="237"/>
      <c r="E77" s="237"/>
      <c r="F77" s="237"/>
      <c r="G77" s="235"/>
      <c r="H77" s="240"/>
      <c r="I77" s="237"/>
      <c r="J77" s="237"/>
      <c r="K77" s="237"/>
      <c r="L77" s="236"/>
      <c r="M77" s="236"/>
    </row>
    <row r="78" spans="1:31" x14ac:dyDescent="0.25">
      <c r="A78" s="236"/>
      <c r="B78" s="235"/>
      <c r="C78" s="236"/>
      <c r="D78" s="237"/>
      <c r="E78" s="237"/>
      <c r="F78" s="237"/>
      <c r="G78" s="236"/>
      <c r="H78" s="240"/>
      <c r="I78" s="237"/>
      <c r="J78" s="237"/>
      <c r="K78" s="237"/>
      <c r="L78" s="236"/>
      <c r="M78" s="236"/>
    </row>
    <row r="79" spans="1:31" x14ac:dyDescent="0.25">
      <c r="A79" s="236"/>
      <c r="B79" s="235"/>
      <c r="C79" s="236"/>
      <c r="D79" s="237"/>
      <c r="E79" s="237"/>
      <c r="F79" s="237"/>
      <c r="G79" s="236"/>
      <c r="H79" s="240"/>
      <c r="I79" s="237"/>
      <c r="J79" s="237"/>
      <c r="K79" s="237"/>
      <c r="L79" s="236"/>
      <c r="M79" s="236"/>
    </row>
    <row r="80" spans="1:31" x14ac:dyDescent="0.25">
      <c r="A80" s="236"/>
      <c r="B80" s="235"/>
      <c r="C80" s="236"/>
      <c r="D80" s="237"/>
      <c r="E80" s="237"/>
      <c r="F80" s="237"/>
      <c r="G80" s="236"/>
      <c r="H80" s="240"/>
      <c r="I80" s="237"/>
      <c r="J80" s="237"/>
      <c r="K80" s="237"/>
      <c r="L80" s="236"/>
      <c r="M80" s="236"/>
    </row>
    <row r="81" spans="1:13" x14ac:dyDescent="0.25">
      <c r="A81" s="236"/>
      <c r="B81" s="236"/>
      <c r="C81" s="236"/>
      <c r="D81" s="237"/>
      <c r="E81" s="237"/>
      <c r="F81" s="237"/>
      <c r="G81" s="236"/>
      <c r="H81" s="240"/>
      <c r="I81" s="237"/>
      <c r="J81" s="237"/>
      <c r="K81" s="237"/>
      <c r="L81" s="236"/>
      <c r="M81" s="236"/>
    </row>
    <row r="82" spans="1:13" x14ac:dyDescent="0.25">
      <c r="A82" s="236"/>
      <c r="B82" s="236"/>
      <c r="C82" s="236"/>
      <c r="D82" s="237"/>
      <c r="E82" s="237"/>
      <c r="F82" s="237"/>
      <c r="G82" s="236"/>
      <c r="H82" s="240"/>
      <c r="I82" s="237"/>
      <c r="J82" s="237"/>
      <c r="K82" s="237"/>
      <c r="L82" s="236"/>
      <c r="M82" s="236"/>
    </row>
    <row r="83" spans="1:13" x14ac:dyDescent="0.25">
      <c r="A83" s="236"/>
      <c r="B83" s="236"/>
      <c r="C83" s="236"/>
      <c r="D83" s="237"/>
      <c r="E83" s="237"/>
      <c r="F83" s="237"/>
      <c r="G83" s="236"/>
      <c r="H83" s="240"/>
      <c r="I83" s="237"/>
      <c r="J83" s="237"/>
      <c r="K83" s="237"/>
      <c r="L83" s="236"/>
      <c r="M83" s="236"/>
    </row>
    <row r="84" spans="1:13" x14ac:dyDescent="0.25">
      <c r="A84" s="236"/>
      <c r="B84" s="236"/>
      <c r="C84" s="236"/>
      <c r="D84" s="237"/>
      <c r="E84" s="237"/>
      <c r="F84" s="237"/>
      <c r="G84" s="236"/>
      <c r="H84" s="240"/>
      <c r="I84" s="237"/>
      <c r="J84" s="237"/>
      <c r="K84" s="237"/>
      <c r="L84" s="236"/>
      <c r="M84" s="236"/>
    </row>
    <row r="85" spans="1:13" x14ac:dyDescent="0.25">
      <c r="A85" s="236"/>
      <c r="B85" s="236"/>
      <c r="C85" s="236"/>
      <c r="D85" s="237"/>
      <c r="E85" s="237"/>
      <c r="F85" s="237"/>
      <c r="G85" s="236"/>
      <c r="H85" s="240"/>
      <c r="I85" s="237"/>
      <c r="J85" s="237"/>
      <c r="K85" s="237"/>
      <c r="L85" s="236"/>
      <c r="M85" s="236"/>
    </row>
    <row r="86" spans="1:13" x14ac:dyDescent="0.25">
      <c r="A86" s="236"/>
      <c r="B86" s="236"/>
      <c r="C86" s="236"/>
      <c r="D86" s="237"/>
      <c r="E86" s="237"/>
      <c r="F86" s="237"/>
      <c r="G86" s="236"/>
      <c r="H86" s="240"/>
      <c r="I86" s="237"/>
      <c r="J86" s="237"/>
      <c r="K86" s="237"/>
      <c r="L86" s="236"/>
      <c r="M86" s="236"/>
    </row>
    <row r="87" spans="1:13" x14ac:dyDescent="0.25">
      <c r="A87" s="236"/>
      <c r="B87" s="236"/>
      <c r="C87" s="236"/>
      <c r="D87" s="237"/>
      <c r="E87" s="237"/>
      <c r="F87" s="237"/>
      <c r="G87" s="236"/>
      <c r="H87" s="240"/>
      <c r="I87" s="237"/>
      <c r="J87" s="237"/>
      <c r="K87" s="237"/>
      <c r="L87" s="236"/>
      <c r="M87" s="236"/>
    </row>
    <row r="88" spans="1:13" x14ac:dyDescent="0.25">
      <c r="A88" s="236"/>
      <c r="B88" s="236"/>
      <c r="C88" s="236"/>
      <c r="D88" s="237"/>
      <c r="E88" s="237"/>
      <c r="F88" s="237"/>
      <c r="G88" s="236"/>
      <c r="H88" s="240"/>
      <c r="I88" s="237"/>
      <c r="J88" s="237"/>
      <c r="K88" s="237"/>
      <c r="L88" s="236"/>
      <c r="M88" s="236"/>
    </row>
    <row r="89" spans="1:13" x14ac:dyDescent="0.25">
      <c r="A89" s="236"/>
      <c r="B89" s="236"/>
      <c r="C89" s="236"/>
      <c r="D89" s="237"/>
      <c r="E89" s="237"/>
      <c r="F89" s="237"/>
      <c r="G89" s="236"/>
      <c r="H89" s="240"/>
      <c r="I89" s="237"/>
      <c r="J89" s="237"/>
      <c r="K89" s="237"/>
      <c r="L89" s="236"/>
      <c r="M89" s="236"/>
    </row>
    <row r="90" spans="1:13" x14ac:dyDescent="0.25">
      <c r="A90" s="236"/>
      <c r="B90" s="236"/>
      <c r="C90" s="236"/>
      <c r="D90" s="237"/>
      <c r="E90" s="237"/>
      <c r="F90" s="237"/>
      <c r="G90" s="236"/>
      <c r="H90" s="236"/>
      <c r="I90" s="237"/>
      <c r="J90" s="237"/>
      <c r="K90" s="237"/>
      <c r="L90" s="236"/>
      <c r="M90" s="236"/>
    </row>
    <row r="91" spans="1:13" x14ac:dyDescent="0.25">
      <c r="A91" s="21" t="s">
        <v>57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93" priority="9">
      <formula>F57&gt;0</formula>
    </cfRule>
    <cfRule type="expression" dxfId="1092" priority="10">
      <formula>F57&lt;0</formula>
    </cfRule>
  </conditionalFormatting>
  <conditionalFormatting sqref="Q7">
    <cfRule type="expression" dxfId="1091" priority="7">
      <formula>Q7&gt;0</formula>
    </cfRule>
    <cfRule type="expression" dxfId="1090" priority="8">
      <formula>Q7&lt;0</formula>
    </cfRule>
  </conditionalFormatting>
  <conditionalFormatting sqref="Q8">
    <cfRule type="expression" dxfId="1089" priority="5">
      <formula>Q8&gt;0</formula>
    </cfRule>
    <cfRule type="expression" dxfId="1088" priority="6">
      <formula>Q8&lt;0</formula>
    </cfRule>
  </conditionalFormatting>
  <conditionalFormatting sqref="F25:F56">
    <cfRule type="expression" dxfId="1087" priority="3">
      <formula>F25&gt;0</formula>
    </cfRule>
    <cfRule type="expression" dxfId="1086" priority="4">
      <formula>F25&lt;0</formula>
    </cfRule>
  </conditionalFormatting>
  <conditionalFormatting sqref="H25:H56">
    <cfRule type="expression" dxfId="1085" priority="1">
      <formula>H25&gt;0</formula>
    </cfRule>
    <cfRule type="expression" dxfId="1084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E1" s="11" t="s">
        <v>99</v>
      </c>
    </row>
    <row r="2" spans="1:31" x14ac:dyDescent="0.25">
      <c r="A2" s="6" t="s">
        <v>209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 t="s">
        <v>372</v>
      </c>
      <c r="W2" s="124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87">
        <v>13266300</v>
      </c>
      <c r="AC2" s="10">
        <v>77.03</v>
      </c>
      <c r="AD2" s="2"/>
      <c r="AE2" s="128">
        <f>AC2/AC3-1</f>
        <v>-1.0787209451650237E-2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66"/>
      <c r="M3" s="3"/>
      <c r="O3" s="11" t="s">
        <v>36</v>
      </c>
      <c r="Q3" s="328">
        <f>IF(Q2=0, Q4, (F18-K18-M18)/Q2)</f>
        <v>0</v>
      </c>
      <c r="T3" s="1"/>
      <c r="W3" s="124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87">
        <v>5639800</v>
      </c>
      <c r="AC3" s="10">
        <v>77.87</v>
      </c>
      <c r="AD3" s="2"/>
      <c r="AE3" s="128">
        <f t="shared" ref="AE3:AE66" si="0">AC3/AC4-1</f>
        <v>-2.3062139654066449E-3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U4" s="1"/>
      <c r="W4" s="124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87">
        <v>7329700</v>
      </c>
      <c r="AC4" s="10">
        <v>78.05</v>
      </c>
      <c r="AD4" s="2"/>
      <c r="AE4" s="128">
        <f t="shared" si="0"/>
        <v>-5.7324840764331197E-3</v>
      </c>
    </row>
    <row r="5" spans="1:31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87">
        <v>7964600</v>
      </c>
      <c r="AC5" s="10">
        <v>78.5</v>
      </c>
      <c r="AD5" s="2"/>
      <c r="AE5" s="128">
        <f t="shared" si="0"/>
        <v>-4.4388078630309691E-3</v>
      </c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87">
        <v>3824700</v>
      </c>
      <c r="AC6" s="10">
        <v>78.849999999999994</v>
      </c>
      <c r="AD6" s="2"/>
      <c r="AE6" s="128">
        <f t="shared" si="0"/>
        <v>1.1427120365665733E-3</v>
      </c>
    </row>
    <row r="7" spans="1:31" x14ac:dyDescent="0.25">
      <c r="B7" s="66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197.20999999999549</v>
      </c>
      <c r="R7">
        <v>0</v>
      </c>
      <c r="W7" s="124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87">
        <v>3080000</v>
      </c>
      <c r="AC7" s="10">
        <v>78.760000000000005</v>
      </c>
      <c r="AD7" s="2"/>
      <c r="AE7" s="128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87">
        <v>5453000</v>
      </c>
      <c r="AC8" s="10">
        <v>78.61</v>
      </c>
      <c r="AD8" s="2"/>
      <c r="AE8" s="128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87">
        <v>4980300</v>
      </c>
      <c r="AC9" s="10">
        <v>78.510000000000005</v>
      </c>
      <c r="AD9" s="2"/>
      <c r="AE9" s="128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49"/>
      <c r="I10" s="3"/>
      <c r="J10" s="3"/>
      <c r="K10" s="3"/>
      <c r="L10" s="4"/>
      <c r="M10" s="4"/>
      <c r="O10" s="11" t="s">
        <v>155</v>
      </c>
      <c r="P10" s="27"/>
      <c r="Q10" s="2">
        <f>M58</f>
        <v>197.20999999999549</v>
      </c>
      <c r="W10" s="124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87">
        <v>3848700</v>
      </c>
      <c r="AC10" s="10">
        <v>78.489999999999995</v>
      </c>
      <c r="AD10" s="2"/>
      <c r="AE10" s="128">
        <f t="shared" si="0"/>
        <v>2.4265644955299148E-3</v>
      </c>
    </row>
    <row r="11" spans="1:31" x14ac:dyDescent="0.25">
      <c r="H11" s="64"/>
      <c r="O11" s="11" t="s">
        <v>133</v>
      </c>
      <c r="P11" s="27"/>
      <c r="Q11" s="128">
        <f>IF(U58="N/A (N/A)", 0, VALUE(TRIM(CLEAN(MID(U58, FIND("(", U58)+1, 5)))))</f>
        <v>2.5499999999999998E-2</v>
      </c>
      <c r="W11" s="124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87">
        <v>5096700</v>
      </c>
      <c r="AC11" s="10">
        <v>78.3</v>
      </c>
      <c r="AD11" s="2"/>
      <c r="AE11" s="128">
        <f t="shared" si="0"/>
        <v>-2.0392556716798405E-3</v>
      </c>
    </row>
    <row r="12" spans="1:31" x14ac:dyDescent="0.25">
      <c r="H12" s="64"/>
      <c r="W12" s="124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87">
        <v>5612800</v>
      </c>
      <c r="AC12" s="10">
        <v>78.459999999999994</v>
      </c>
      <c r="AD12" s="2"/>
      <c r="AE12" s="128">
        <f t="shared" si="0"/>
        <v>-1.9081541788577017E-3</v>
      </c>
    </row>
    <row r="13" spans="1:31" x14ac:dyDescent="0.25">
      <c r="H13" s="64"/>
      <c r="W13" s="124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87">
        <v>6181100</v>
      </c>
      <c r="AC13" s="10">
        <v>78.61</v>
      </c>
      <c r="AD13" s="2"/>
      <c r="AE13" s="128">
        <f t="shared" si="0"/>
        <v>-2.6642984014209059E-3</v>
      </c>
    </row>
    <row r="14" spans="1:31" x14ac:dyDescent="0.25">
      <c r="H14" s="64"/>
      <c r="W14" s="124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87">
        <v>4983900</v>
      </c>
      <c r="AC14" s="10">
        <v>78.819999999999993</v>
      </c>
      <c r="AD14" s="2"/>
      <c r="AE14" s="128">
        <f t="shared" si="0"/>
        <v>-7.6064908722117686E-4</v>
      </c>
    </row>
    <row r="15" spans="1:31" x14ac:dyDescent="0.25">
      <c r="H15" s="64"/>
      <c r="W15" s="124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87">
        <v>19574500</v>
      </c>
      <c r="AC15" s="10">
        <v>78.88</v>
      </c>
      <c r="AD15" s="2"/>
      <c r="AE15" s="128">
        <f t="shared" si="0"/>
        <v>-8.5470085470086277E-3</v>
      </c>
    </row>
    <row r="16" spans="1:31" x14ac:dyDescent="0.25">
      <c r="H16" s="64"/>
      <c r="W16" s="124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87">
        <v>6225600</v>
      </c>
      <c r="AC16" s="10">
        <v>79.56</v>
      </c>
      <c r="AD16" s="2"/>
      <c r="AE16" s="128">
        <f t="shared" si="0"/>
        <v>-2.1321961620469621E-3</v>
      </c>
    </row>
    <row r="17" spans="1:31" x14ac:dyDescent="0.25">
      <c r="W17" s="124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87">
        <v>7880800</v>
      </c>
      <c r="AC17" s="10">
        <v>79.73</v>
      </c>
      <c r="AD17" s="2"/>
      <c r="AE17" s="128">
        <f t="shared" si="0"/>
        <v>-2.0027537864563127E-3</v>
      </c>
    </row>
    <row r="18" spans="1:31" x14ac:dyDescent="0.25">
      <c r="A18" s="25" t="s">
        <v>57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87">
        <v>5511300</v>
      </c>
      <c r="AC18" s="10">
        <v>79.89</v>
      </c>
      <c r="AD18" s="2"/>
      <c r="AE18" s="128">
        <f t="shared" si="0"/>
        <v>-6.8373943311784702E-3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87">
        <v>6113300</v>
      </c>
      <c r="AC19" s="10">
        <v>80.44</v>
      </c>
      <c r="AD19" s="2"/>
      <c r="AE19" s="128">
        <f t="shared" si="0"/>
        <v>4.9751243781082088E-4</v>
      </c>
    </row>
    <row r="20" spans="1:31" x14ac:dyDescent="0.25">
      <c r="W20" s="124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87">
        <v>5456600</v>
      </c>
      <c r="AC20" s="10">
        <v>80.400000000000006</v>
      </c>
      <c r="AD20" s="2"/>
      <c r="AE20" s="128">
        <f t="shared" si="0"/>
        <v>-3.7174721189591198E-3</v>
      </c>
    </row>
    <row r="21" spans="1:31" x14ac:dyDescent="0.25">
      <c r="W21" s="124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87">
        <v>5374200</v>
      </c>
      <c r="AC21" s="10">
        <v>80.7</v>
      </c>
      <c r="AD21" s="2"/>
      <c r="AE21" s="128">
        <f t="shared" si="0"/>
        <v>-4.1954590325765651E-3</v>
      </c>
    </row>
    <row r="22" spans="1:31" x14ac:dyDescent="0.25">
      <c r="W22" s="124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87">
        <v>5656800</v>
      </c>
      <c r="AC22" s="10">
        <v>81.040000000000006</v>
      </c>
      <c r="AD22" s="2"/>
      <c r="AE22" s="128">
        <f t="shared" si="0"/>
        <v>2.8461824031680294E-3</v>
      </c>
    </row>
    <row r="23" spans="1:31" x14ac:dyDescent="0.25">
      <c r="W23" s="124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87">
        <v>6270100</v>
      </c>
      <c r="AC23" s="10">
        <v>80.81</v>
      </c>
      <c r="AD23" s="2"/>
      <c r="AE23" s="128">
        <f t="shared" si="0"/>
        <v>-4.9474335188615104E-4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87">
        <v>4453500</v>
      </c>
      <c r="AC24" s="10">
        <v>80.849999999999994</v>
      </c>
      <c r="AD24" s="2"/>
      <c r="AE24" s="128">
        <f t="shared" si="0"/>
        <v>-2.0982473463342366E-3</v>
      </c>
    </row>
    <row r="25" spans="1:31" x14ac:dyDescent="0.25">
      <c r="B25" s="152"/>
      <c r="C25" s="10"/>
      <c r="D25" s="33"/>
      <c r="E25" s="33"/>
      <c r="F25" s="33"/>
      <c r="G25" s="33"/>
      <c r="H25" s="167"/>
      <c r="I25" s="33"/>
      <c r="W25" s="124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87">
        <v>5640600</v>
      </c>
      <c r="AC25" s="10">
        <v>81.02</v>
      </c>
      <c r="AD25" s="2"/>
      <c r="AE25" s="128">
        <f t="shared" si="0"/>
        <v>-4.0565457897971946E-3</v>
      </c>
    </row>
    <row r="26" spans="1:31" x14ac:dyDescent="0.25">
      <c r="B26" s="152"/>
      <c r="C26" s="10"/>
      <c r="D26" s="33"/>
      <c r="E26" s="33"/>
      <c r="F26" s="33"/>
      <c r="G26" s="33"/>
      <c r="H26" s="167"/>
      <c r="I26" s="33"/>
      <c r="W26" s="124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87">
        <v>5741500</v>
      </c>
      <c r="AC26" s="10">
        <v>81.349999999999994</v>
      </c>
      <c r="AD26" s="2"/>
      <c r="AE26" s="128">
        <f t="shared" si="0"/>
        <v>8.0545229244113337E-3</v>
      </c>
    </row>
    <row r="27" spans="1:31" x14ac:dyDescent="0.25">
      <c r="B27" s="152"/>
      <c r="C27" s="10"/>
      <c r="D27" s="33"/>
      <c r="E27" s="33"/>
      <c r="F27" s="33"/>
      <c r="G27" s="33"/>
      <c r="H27" s="167"/>
      <c r="I27" s="33"/>
      <c r="W27" s="124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87">
        <v>4966900</v>
      </c>
      <c r="AC27" s="10">
        <v>80.7</v>
      </c>
      <c r="AD27" s="2"/>
      <c r="AE27" s="128">
        <f t="shared" si="0"/>
        <v>1.4892032762472418E-3</v>
      </c>
    </row>
    <row r="28" spans="1:31" x14ac:dyDescent="0.25">
      <c r="B28" s="152"/>
      <c r="C28" s="10"/>
      <c r="D28" s="33"/>
      <c r="E28" s="33"/>
      <c r="F28" s="33"/>
      <c r="G28" s="33"/>
      <c r="H28" s="167"/>
      <c r="I28" s="33"/>
      <c r="W28" s="124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87">
        <v>7095000</v>
      </c>
      <c r="AC28" s="10">
        <v>80.58</v>
      </c>
      <c r="AD28" s="2"/>
      <c r="AE28" s="128">
        <f t="shared" si="0"/>
        <v>-1.0195307701756473E-2</v>
      </c>
    </row>
    <row r="29" spans="1:31" x14ac:dyDescent="0.25">
      <c r="B29" s="152"/>
      <c r="C29" s="10"/>
      <c r="D29" s="33"/>
      <c r="E29" s="33"/>
      <c r="F29" s="33"/>
      <c r="G29" s="33"/>
      <c r="H29" s="167"/>
      <c r="I29" s="33"/>
      <c r="W29" s="124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87">
        <v>4685000</v>
      </c>
      <c r="AC29" s="10">
        <v>81.41</v>
      </c>
      <c r="AD29" s="2"/>
      <c r="AE29" s="128">
        <f t="shared" si="0"/>
        <v>-8.5910652920972996E-4</v>
      </c>
    </row>
    <row r="30" spans="1:31" x14ac:dyDescent="0.25">
      <c r="B30" s="152"/>
      <c r="C30" s="10"/>
      <c r="D30" s="33"/>
      <c r="E30" s="33"/>
      <c r="F30" s="33"/>
      <c r="G30" s="33"/>
      <c r="H30" s="167"/>
      <c r="I30" s="33"/>
      <c r="W30" s="124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87">
        <v>5118400</v>
      </c>
      <c r="AC30" s="10">
        <v>81.48</v>
      </c>
      <c r="AD30" s="2"/>
      <c r="AE30" s="128">
        <f t="shared" si="0"/>
        <v>7.6675735839724091E-3</v>
      </c>
    </row>
    <row r="31" spans="1:31" x14ac:dyDescent="0.25">
      <c r="B31" s="152"/>
      <c r="C31" s="10"/>
      <c r="D31" s="33"/>
      <c r="E31" s="33"/>
      <c r="F31" s="33"/>
      <c r="G31" s="33"/>
      <c r="H31" s="167"/>
      <c r="I31" s="33"/>
      <c r="W31" s="124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87">
        <v>6302400</v>
      </c>
      <c r="AC31" s="10">
        <v>80.86</v>
      </c>
      <c r="AD31" s="2"/>
      <c r="AE31" s="128">
        <f t="shared" si="0"/>
        <v>8.7325349301397015E-3</v>
      </c>
    </row>
    <row r="32" spans="1:31" x14ac:dyDescent="0.25">
      <c r="B32" s="152"/>
      <c r="C32" s="10"/>
      <c r="D32" s="33"/>
      <c r="E32" s="33"/>
      <c r="F32" s="33"/>
      <c r="G32" s="33"/>
      <c r="H32" s="167"/>
      <c r="I32" s="33"/>
      <c r="W32" s="124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87">
        <v>4948000</v>
      </c>
      <c r="AC32" s="10">
        <v>80.16</v>
      </c>
      <c r="AD32" s="2"/>
      <c r="AE32" s="128">
        <f t="shared" si="0"/>
        <v>5.015045135406071E-3</v>
      </c>
    </row>
    <row r="33" spans="2:31" x14ac:dyDescent="0.25">
      <c r="B33" s="152"/>
      <c r="C33" s="10"/>
      <c r="D33" s="33"/>
      <c r="E33" s="33"/>
      <c r="F33" s="33"/>
      <c r="G33" s="33"/>
      <c r="H33" s="167"/>
      <c r="I33" s="33"/>
      <c r="W33" s="124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87">
        <v>6193800</v>
      </c>
      <c r="AC33" s="10">
        <v>79.760000000000005</v>
      </c>
      <c r="AD33" s="2"/>
      <c r="AE33" s="128">
        <f t="shared" si="0"/>
        <v>8.7840381478243579E-4</v>
      </c>
    </row>
    <row r="34" spans="2:31" x14ac:dyDescent="0.25">
      <c r="B34" s="152"/>
      <c r="C34" s="10"/>
      <c r="D34" s="33"/>
      <c r="E34" s="33"/>
      <c r="F34" s="33"/>
      <c r="G34" s="33"/>
      <c r="H34" s="167"/>
      <c r="I34" s="33"/>
      <c r="W34" s="124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87">
        <v>6211600</v>
      </c>
      <c r="AC34" s="10">
        <v>79.69</v>
      </c>
      <c r="AD34" s="2"/>
      <c r="AE34" s="128">
        <f t="shared" si="0"/>
        <v>3.0207677784770404E-3</v>
      </c>
    </row>
    <row r="35" spans="2:31" x14ac:dyDescent="0.25">
      <c r="B35" s="152"/>
      <c r="C35" s="10"/>
      <c r="D35" s="33"/>
      <c r="E35" s="33"/>
      <c r="F35" s="33"/>
      <c r="G35" s="33"/>
      <c r="H35" s="167"/>
      <c r="I35" s="33"/>
      <c r="W35" s="124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87">
        <v>4934100</v>
      </c>
      <c r="AC35" s="10">
        <v>79.45</v>
      </c>
      <c r="AD35" s="2"/>
      <c r="AE35" s="128">
        <f t="shared" si="0"/>
        <v>5.037148973681127E-4</v>
      </c>
    </row>
    <row r="36" spans="2:31" x14ac:dyDescent="0.25">
      <c r="B36" s="152"/>
      <c r="C36" s="10"/>
      <c r="D36" s="33"/>
      <c r="E36" s="33"/>
      <c r="F36" s="33"/>
      <c r="G36" s="33"/>
      <c r="H36" s="167"/>
      <c r="I36" s="33"/>
      <c r="W36" s="124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87">
        <v>5569100</v>
      </c>
      <c r="AC36" s="10">
        <v>79.41</v>
      </c>
      <c r="AD36" s="2"/>
      <c r="AE36" s="128">
        <f t="shared" si="0"/>
        <v>9.4063810855471441E-3</v>
      </c>
    </row>
    <row r="37" spans="2:31" x14ac:dyDescent="0.25">
      <c r="B37" s="152"/>
      <c r="C37" s="10"/>
      <c r="D37" s="33"/>
      <c r="E37" s="33"/>
      <c r="F37" s="33"/>
      <c r="G37" s="33"/>
      <c r="H37" s="167"/>
      <c r="I37" s="33"/>
      <c r="W37" s="124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87">
        <v>5477200</v>
      </c>
      <c r="AC37" s="10">
        <v>78.67</v>
      </c>
      <c r="AD37" s="2"/>
      <c r="AE37" s="128">
        <f t="shared" si="0"/>
        <v>-3.8119440914863301E-4</v>
      </c>
    </row>
    <row r="38" spans="2:31" x14ac:dyDescent="0.25">
      <c r="B38" s="152"/>
      <c r="C38" s="10"/>
      <c r="D38" s="33"/>
      <c r="E38" s="33"/>
      <c r="F38" s="33"/>
      <c r="G38" s="33"/>
      <c r="H38" s="167"/>
      <c r="I38" s="33"/>
      <c r="W38" s="124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87">
        <v>5645800</v>
      </c>
      <c r="AC38" s="10">
        <v>78.7</v>
      </c>
      <c r="AD38" s="2"/>
      <c r="AE38" s="128">
        <f t="shared" si="0"/>
        <v>2.1647777919266975E-3</v>
      </c>
    </row>
    <row r="39" spans="2:31" x14ac:dyDescent="0.25">
      <c r="B39" s="152"/>
      <c r="C39" s="10"/>
      <c r="D39" s="33"/>
      <c r="E39" s="33"/>
      <c r="F39" s="33"/>
      <c r="G39" s="33"/>
      <c r="H39" s="167"/>
      <c r="I39" s="33"/>
      <c r="W39" s="124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87">
        <v>9367000</v>
      </c>
      <c r="AC39" s="10">
        <v>78.53</v>
      </c>
      <c r="AD39" s="2"/>
      <c r="AE39" s="128">
        <f t="shared" si="0"/>
        <v>1.5780623463976129E-2</v>
      </c>
    </row>
    <row r="40" spans="2:31" ht="20.25" thickBot="1" x14ac:dyDescent="0.35">
      <c r="B40" s="152"/>
      <c r="C40" s="10"/>
      <c r="D40" s="33"/>
      <c r="E40" s="33"/>
      <c r="F40" s="33"/>
      <c r="G40" s="33"/>
      <c r="H40" s="167"/>
      <c r="I40" s="33"/>
      <c r="O40" s="557" t="s">
        <v>54</v>
      </c>
      <c r="P40" s="557"/>
      <c r="W40" s="124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87">
        <v>13944000</v>
      </c>
      <c r="AC40" s="10">
        <v>77.31</v>
      </c>
      <c r="AD40" s="2"/>
      <c r="AE40" s="128">
        <f t="shared" si="0"/>
        <v>3.6349474230819023E-3</v>
      </c>
    </row>
    <row r="41" spans="2:31" ht="15.75" thickTop="1" x14ac:dyDescent="0.25">
      <c r="B41" s="152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0</v>
      </c>
      <c r="Q41" s="2"/>
      <c r="W41" s="124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87">
        <v>6788500</v>
      </c>
      <c r="AC41" s="10">
        <v>77.03</v>
      </c>
      <c r="AD41" s="2"/>
      <c r="AE41" s="128">
        <f t="shared" si="0"/>
        <v>8.7742273441593355E-3</v>
      </c>
    </row>
    <row r="42" spans="2:31" ht="20.25" thickBot="1" x14ac:dyDescent="0.35">
      <c r="B42" s="152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1">O42*$Q$4</f>
        <v>0</v>
      </c>
      <c r="Q42" s="2"/>
      <c r="T42" s="83" t="s">
        <v>84</v>
      </c>
      <c r="W42" s="124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87">
        <v>5739900</v>
      </c>
      <c r="AC42" s="10">
        <v>76.36</v>
      </c>
      <c r="AD42" s="2"/>
      <c r="AE42" s="128">
        <f t="shared" si="0"/>
        <v>3.8122781648481929E-3</v>
      </c>
    </row>
    <row r="43" spans="2:31" ht="15.75" thickTop="1" x14ac:dyDescent="0.25">
      <c r="B43" s="152"/>
      <c r="C43" s="10"/>
      <c r="D43" s="33"/>
      <c r="E43" s="33"/>
      <c r="F43" s="33"/>
      <c r="G43" s="33"/>
      <c r="H43" s="167"/>
      <c r="I43" s="33"/>
      <c r="O43" s="75">
        <v>1.08</v>
      </c>
      <c r="P43" s="75">
        <f t="shared" si="1"/>
        <v>0</v>
      </c>
      <c r="Q43" s="2"/>
      <c r="T43" s="119" t="s">
        <v>69</v>
      </c>
      <c r="U43" s="120">
        <v>77.87</v>
      </c>
      <c r="W43" s="124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87">
        <v>9559500</v>
      </c>
      <c r="AC43" s="10">
        <v>76.069999999999993</v>
      </c>
      <c r="AD43" s="2"/>
      <c r="AE43" s="128">
        <f t="shared" si="0"/>
        <v>8.0837529817121556E-3</v>
      </c>
    </row>
    <row r="44" spans="2:31" x14ac:dyDescent="0.25">
      <c r="B44" s="152"/>
      <c r="C44" s="10"/>
      <c r="D44" s="33"/>
      <c r="E44" s="33"/>
      <c r="F44" s="33"/>
      <c r="G44" s="33"/>
      <c r="H44" s="167"/>
      <c r="I44" s="33"/>
      <c r="O44" s="75">
        <v>1.07</v>
      </c>
      <c r="P44" s="75">
        <f t="shared" si="1"/>
        <v>0</v>
      </c>
      <c r="Q44" s="2"/>
      <c r="T44" s="85" t="s">
        <v>70</v>
      </c>
      <c r="U44" s="121">
        <v>77.819999999999993</v>
      </c>
      <c r="W44" s="124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87">
        <v>11937000</v>
      </c>
      <c r="AC44" s="10">
        <v>75.459999999999994</v>
      </c>
      <c r="AD44" s="2"/>
      <c r="AE44" s="128">
        <f t="shared" si="0"/>
        <v>8.8235294117646745E-3</v>
      </c>
    </row>
    <row r="45" spans="2:31" x14ac:dyDescent="0.25">
      <c r="B45" s="152"/>
      <c r="C45" s="10"/>
      <c r="D45" s="33"/>
      <c r="E45" s="33"/>
      <c r="F45" s="33"/>
      <c r="G45" s="33"/>
      <c r="H45" s="167"/>
      <c r="I45" s="33"/>
      <c r="O45" s="75">
        <v>1.06</v>
      </c>
      <c r="P45" s="75">
        <f t="shared" si="1"/>
        <v>0</v>
      </c>
      <c r="Q45" s="2"/>
      <c r="T45" s="85" t="s">
        <v>71</v>
      </c>
      <c r="U45" s="121" t="s">
        <v>100</v>
      </c>
      <c r="W45" s="124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87">
        <v>18840200</v>
      </c>
      <c r="AC45" s="10">
        <v>74.8</v>
      </c>
      <c r="AD45" s="2"/>
      <c r="AE45" s="128">
        <f t="shared" si="0"/>
        <v>-4.0656662819033018E-2</v>
      </c>
    </row>
    <row r="46" spans="2:31" x14ac:dyDescent="0.25">
      <c r="B46" s="152"/>
      <c r="C46" s="10"/>
      <c r="D46" s="33"/>
      <c r="E46" s="33"/>
      <c r="F46" s="33"/>
      <c r="G46" s="33"/>
      <c r="H46" s="167"/>
      <c r="I46" s="33"/>
      <c r="O46" s="75">
        <v>1.05</v>
      </c>
      <c r="P46" s="75">
        <f t="shared" si="1"/>
        <v>0</v>
      </c>
      <c r="Q46" s="2"/>
      <c r="T46" s="85" t="s">
        <v>72</v>
      </c>
      <c r="U46" s="121" t="s">
        <v>100</v>
      </c>
      <c r="W46" s="124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87">
        <v>6463100</v>
      </c>
      <c r="AC46" s="10">
        <v>77.97</v>
      </c>
      <c r="AD46" s="2"/>
      <c r="AE46" s="128">
        <f t="shared" si="0"/>
        <v>-1.0658545869813518E-2</v>
      </c>
    </row>
    <row r="47" spans="2:31" x14ac:dyDescent="0.25">
      <c r="B47" s="152"/>
      <c r="C47" s="10"/>
      <c r="D47" s="33"/>
      <c r="E47" s="33"/>
      <c r="F47" s="33"/>
      <c r="G47" s="33"/>
      <c r="H47" s="167"/>
      <c r="I47" s="33"/>
      <c r="O47" s="75">
        <v>1.04</v>
      </c>
      <c r="P47" s="75">
        <f t="shared" si="1"/>
        <v>0</v>
      </c>
      <c r="Q47" s="2"/>
      <c r="T47" s="85" t="s">
        <v>73</v>
      </c>
      <c r="U47" s="121">
        <v>86.36</v>
      </c>
      <c r="W47" s="124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87">
        <v>6435200</v>
      </c>
      <c r="AC47" s="10">
        <v>78.81</v>
      </c>
      <c r="AD47" s="2"/>
      <c r="AE47" s="128">
        <f t="shared" si="0"/>
        <v>1.6522623284187521E-3</v>
      </c>
    </row>
    <row r="48" spans="2:31" x14ac:dyDescent="0.25">
      <c r="B48" s="152"/>
      <c r="C48" s="10"/>
      <c r="D48" s="33"/>
      <c r="E48" s="33"/>
      <c r="F48" s="33"/>
      <c r="G48" s="33"/>
      <c r="H48" s="167"/>
      <c r="I48" s="33"/>
      <c r="O48" s="75">
        <v>1.03</v>
      </c>
      <c r="P48" s="75">
        <f t="shared" si="1"/>
        <v>0</v>
      </c>
      <c r="Q48" s="2"/>
      <c r="T48" s="85" t="s">
        <v>74</v>
      </c>
      <c r="U48" s="121">
        <v>0.61025200000000002</v>
      </c>
      <c r="W48" s="124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87">
        <v>7488500</v>
      </c>
      <c r="AC48" s="10">
        <v>78.680000000000007</v>
      </c>
      <c r="AD48" s="2"/>
      <c r="AE48" s="128">
        <f t="shared" si="0"/>
        <v>1.1961414790996772E-2</v>
      </c>
    </row>
    <row r="49" spans="1:31" x14ac:dyDescent="0.25">
      <c r="B49" s="152"/>
      <c r="C49" s="10"/>
      <c r="D49" s="33"/>
      <c r="E49" s="33"/>
      <c r="F49" s="33"/>
      <c r="G49" s="33"/>
      <c r="H49" s="167"/>
      <c r="I49" s="33"/>
      <c r="O49" s="75">
        <v>1.02</v>
      </c>
      <c r="P49" s="75">
        <f t="shared" si="1"/>
        <v>0</v>
      </c>
      <c r="Q49" s="2"/>
      <c r="T49" s="85" t="s">
        <v>75</v>
      </c>
      <c r="U49" s="121" t="s">
        <v>383</v>
      </c>
      <c r="W49" s="124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87">
        <v>10924400</v>
      </c>
      <c r="AC49" s="10">
        <v>77.75</v>
      </c>
      <c r="AD49" s="2"/>
      <c r="AE49" s="128">
        <f t="shared" si="0"/>
        <v>-1.991680322702627E-2</v>
      </c>
    </row>
    <row r="50" spans="1:31" x14ac:dyDescent="0.25">
      <c r="B50" s="152"/>
      <c r="C50" s="10"/>
      <c r="D50" s="33"/>
      <c r="E50" s="33"/>
      <c r="F50" s="33"/>
      <c r="G50" s="33"/>
      <c r="H50" s="167"/>
      <c r="I50" s="33"/>
      <c r="O50" s="75">
        <v>1.01</v>
      </c>
      <c r="P50" s="75">
        <f t="shared" si="1"/>
        <v>0</v>
      </c>
      <c r="Q50" s="2"/>
      <c r="T50" s="85"/>
      <c r="U50" s="121"/>
      <c r="W50" s="124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87">
        <v>7627500</v>
      </c>
      <c r="AC50" s="10">
        <v>79.33</v>
      </c>
      <c r="AD50" s="2"/>
      <c r="AE50" s="128">
        <f t="shared" si="0"/>
        <v>-2.0128318027424763E-3</v>
      </c>
    </row>
    <row r="51" spans="1:31" x14ac:dyDescent="0.25">
      <c r="B51" s="152"/>
      <c r="C51" s="10"/>
      <c r="D51" s="33"/>
      <c r="E51" s="33"/>
      <c r="F51" s="33"/>
      <c r="G51" s="33"/>
      <c r="H51" s="167"/>
      <c r="I51" s="33"/>
      <c r="O51" s="75">
        <v>1</v>
      </c>
      <c r="P51" s="75">
        <f t="shared" si="1"/>
        <v>0</v>
      </c>
      <c r="Q51" s="2"/>
      <c r="T51" s="85" t="s">
        <v>76</v>
      </c>
      <c r="U51" s="121" t="s">
        <v>518</v>
      </c>
      <c r="W51" s="124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87">
        <v>10652200</v>
      </c>
      <c r="AC51" s="10">
        <v>79.489999999999995</v>
      </c>
      <c r="AD51" s="2"/>
      <c r="AE51" s="128">
        <f t="shared" si="0"/>
        <v>-2.8001956468574285E-2</v>
      </c>
    </row>
    <row r="52" spans="1:31" x14ac:dyDescent="0.25">
      <c r="B52" s="152"/>
      <c r="C52" s="10"/>
      <c r="D52" s="33"/>
      <c r="E52" s="33"/>
      <c r="F52" s="33"/>
      <c r="G52" s="33"/>
      <c r="H52" s="167"/>
      <c r="I52" s="33"/>
      <c r="O52" s="75">
        <v>0.99</v>
      </c>
      <c r="P52" s="75">
        <f t="shared" si="1"/>
        <v>0</v>
      </c>
      <c r="Q52" s="2"/>
      <c r="T52" s="85" t="s">
        <v>77</v>
      </c>
      <c r="U52" s="121" t="s">
        <v>232</v>
      </c>
      <c r="W52" s="124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87">
        <v>4743700</v>
      </c>
      <c r="AC52" s="10">
        <v>81.78</v>
      </c>
      <c r="AD52" s="2"/>
      <c r="AE52" s="128">
        <f t="shared" si="0"/>
        <v>6.5230769230768537E-3</v>
      </c>
    </row>
    <row r="53" spans="1:31" x14ac:dyDescent="0.25">
      <c r="B53" s="152"/>
      <c r="C53" s="10"/>
      <c r="D53" s="33"/>
      <c r="E53" s="33"/>
      <c r="F53" s="33"/>
      <c r="G53" s="33"/>
      <c r="H53" s="167"/>
      <c r="I53" s="33"/>
      <c r="O53" s="75">
        <v>0.98</v>
      </c>
      <c r="P53" s="75">
        <f t="shared" si="1"/>
        <v>0</v>
      </c>
      <c r="Q53" s="2"/>
      <c r="T53" s="85" t="s">
        <v>78</v>
      </c>
      <c r="U53" s="122">
        <v>13351924</v>
      </c>
      <c r="W53" s="124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87">
        <v>6305900</v>
      </c>
      <c r="AC53" s="10">
        <v>81.25</v>
      </c>
      <c r="AD53" s="2"/>
      <c r="AE53" s="128">
        <f t="shared" si="0"/>
        <v>-3.8008827856792493E-3</v>
      </c>
    </row>
    <row r="54" spans="1:31" x14ac:dyDescent="0.25">
      <c r="A54" s="4"/>
      <c r="B54" s="152"/>
      <c r="C54" s="10"/>
      <c r="D54" s="33"/>
      <c r="E54" s="33"/>
      <c r="F54" s="33"/>
      <c r="G54" s="33"/>
      <c r="H54" s="167"/>
      <c r="I54" s="33"/>
      <c r="K54" s="3"/>
      <c r="L54" s="4"/>
      <c r="O54" s="75">
        <v>0.97</v>
      </c>
      <c r="P54" s="75">
        <f t="shared" si="1"/>
        <v>0</v>
      </c>
      <c r="T54" s="85" t="s">
        <v>81</v>
      </c>
      <c r="U54" s="122">
        <v>7021070</v>
      </c>
      <c r="W54" s="124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87">
        <v>8004100</v>
      </c>
      <c r="AC54" s="10">
        <v>81.56</v>
      </c>
      <c r="AD54" s="2"/>
      <c r="AE54" s="128" t="e">
        <f t="shared" si="0"/>
        <v>#DIV/0!</v>
      </c>
    </row>
    <row r="55" spans="1:31" x14ac:dyDescent="0.25">
      <c r="A55" s="4"/>
      <c r="B55" s="152"/>
      <c r="C55" s="10"/>
      <c r="D55" s="33"/>
      <c r="E55" s="33"/>
      <c r="F55" s="33"/>
      <c r="G55" s="33"/>
      <c r="H55" s="167"/>
      <c r="I55" s="33"/>
      <c r="K55" s="3"/>
      <c r="L55" s="4"/>
      <c r="O55" s="75">
        <v>0.96</v>
      </c>
      <c r="P55" s="75">
        <f t="shared" si="1"/>
        <v>0</v>
      </c>
      <c r="T55" s="85" t="s">
        <v>79</v>
      </c>
      <c r="U55" s="121" t="s">
        <v>519</v>
      </c>
      <c r="W55" s="124">
        <v>42755</v>
      </c>
      <c r="X55" s="10" t="s">
        <v>271</v>
      </c>
      <c r="Y55" s="10"/>
      <c r="Z55" s="10"/>
      <c r="AA55" s="10"/>
      <c r="AB55" s="87"/>
      <c r="AC55" s="10"/>
      <c r="AD55" s="2"/>
      <c r="AE55" s="128">
        <f t="shared" si="0"/>
        <v>-1</v>
      </c>
    </row>
    <row r="56" spans="1:31" x14ac:dyDescent="0.25">
      <c r="A56" s="4"/>
      <c r="B56" s="152"/>
      <c r="C56" s="10"/>
      <c r="D56" s="33"/>
      <c r="E56" s="33"/>
      <c r="F56" s="33"/>
      <c r="G56" s="33"/>
      <c r="H56" s="167"/>
      <c r="I56" s="33"/>
      <c r="K56" s="3"/>
      <c r="L56" s="4"/>
      <c r="O56" s="75">
        <v>0.95</v>
      </c>
      <c r="P56" s="75">
        <f t="shared" si="1"/>
        <v>0</v>
      </c>
      <c r="T56" s="85" t="s">
        <v>82</v>
      </c>
      <c r="U56" s="121">
        <v>15.69</v>
      </c>
      <c r="W56" s="124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87">
        <v>5220700</v>
      </c>
      <c r="AC56" s="10">
        <v>82.7</v>
      </c>
      <c r="AD56" s="2"/>
      <c r="AE56" s="128">
        <f t="shared" si="0"/>
        <v>-4.0944123314066161E-3</v>
      </c>
    </row>
    <row r="57" spans="1:31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1"/>
        <v>0</v>
      </c>
      <c r="T57" s="85" t="s">
        <v>83</v>
      </c>
      <c r="U57" s="121">
        <v>4.91</v>
      </c>
      <c r="W57" s="124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87">
        <v>5263100</v>
      </c>
      <c r="AC57" s="10">
        <v>83.04</v>
      </c>
      <c r="AD57" s="2"/>
      <c r="AE57" s="128">
        <f t="shared" si="0"/>
        <v>-4.5552625269719149E-3</v>
      </c>
    </row>
    <row r="58" spans="1:31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t="s">
        <v>43</v>
      </c>
      <c r="M58" s="33">
        <f>K76+M76-F76</f>
        <v>197.20999999999549</v>
      </c>
      <c r="O58" s="75">
        <v>0.93</v>
      </c>
      <c r="P58" s="75">
        <f t="shared" si="1"/>
        <v>0</v>
      </c>
      <c r="T58" s="85" t="s">
        <v>80</v>
      </c>
      <c r="U58" s="121" t="s">
        <v>440</v>
      </c>
      <c r="W58" s="124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87">
        <v>7292700</v>
      </c>
      <c r="AC58" s="10">
        <v>83.42</v>
      </c>
      <c r="AD58" s="2"/>
      <c r="AE58" s="128">
        <f t="shared" si="0"/>
        <v>2.3683887593569874E-2</v>
      </c>
    </row>
    <row r="59" spans="1:31" x14ac:dyDescent="0.25">
      <c r="A59" s="242" t="s">
        <v>1</v>
      </c>
      <c r="B59" s="242" t="s">
        <v>2</v>
      </c>
      <c r="C59" s="242" t="s">
        <v>4</v>
      </c>
      <c r="D59" s="244" t="s">
        <v>5</v>
      </c>
      <c r="E59" s="244" t="s">
        <v>67</v>
      </c>
      <c r="F59" s="244" t="s">
        <v>38</v>
      </c>
      <c r="G59" s="242" t="s">
        <v>3</v>
      </c>
      <c r="H59" s="242" t="s">
        <v>6</v>
      </c>
      <c r="I59" s="244" t="s">
        <v>7</v>
      </c>
      <c r="J59" s="244" t="s">
        <v>68</v>
      </c>
      <c r="K59" s="244" t="s">
        <v>39</v>
      </c>
      <c r="L59" s="242" t="s">
        <v>21</v>
      </c>
      <c r="M59" s="242" t="s">
        <v>22</v>
      </c>
      <c r="O59" s="75">
        <v>0.92</v>
      </c>
      <c r="P59" s="75">
        <f t="shared" si="1"/>
        <v>0</v>
      </c>
      <c r="W59" s="124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87">
        <v>4809200</v>
      </c>
      <c r="AC59" s="10">
        <v>81.489999999999995</v>
      </c>
      <c r="AD59" s="2"/>
      <c r="AE59" s="128">
        <f t="shared" si="0"/>
        <v>-7.4299634591961095E-3</v>
      </c>
    </row>
    <row r="60" spans="1:31" x14ac:dyDescent="0.25">
      <c r="A60" s="245" t="s">
        <v>209</v>
      </c>
      <c r="B60" s="235">
        <v>42626</v>
      </c>
      <c r="C60" s="236">
        <v>20</v>
      </c>
      <c r="D60" s="237">
        <v>90.85</v>
      </c>
      <c r="E60" s="237">
        <v>0</v>
      </c>
      <c r="F60" s="237">
        <f t="shared" ref="F60:F65" si="2">D60*C60 + E60</f>
        <v>1817</v>
      </c>
      <c r="G60" s="235">
        <v>42762</v>
      </c>
      <c r="H60" s="236">
        <v>40</v>
      </c>
      <c r="I60" s="237">
        <v>77.78</v>
      </c>
      <c r="J60" s="237">
        <v>7.0000000000000007E-2</v>
      </c>
      <c r="K60" s="237">
        <f>I60*H60 - J60</f>
        <v>3111.1299999999997</v>
      </c>
      <c r="L60" s="235">
        <v>42678</v>
      </c>
      <c r="M60" s="237">
        <v>17</v>
      </c>
      <c r="O60" s="75">
        <v>0.91</v>
      </c>
      <c r="P60" s="75">
        <f t="shared" si="1"/>
        <v>0</v>
      </c>
      <c r="W60" s="124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87">
        <v>5774300</v>
      </c>
      <c r="AC60" s="10">
        <v>82.1</v>
      </c>
      <c r="AD60" s="2"/>
      <c r="AE60" s="128">
        <f t="shared" si="0"/>
        <v>-2.0663668408897884E-3</v>
      </c>
    </row>
    <row r="61" spans="1:31" x14ac:dyDescent="0.25">
      <c r="A61" s="246" t="s">
        <v>48</v>
      </c>
      <c r="B61" s="235">
        <v>42646</v>
      </c>
      <c r="C61" s="236">
        <v>20</v>
      </c>
      <c r="D61" s="237">
        <v>87.56</v>
      </c>
      <c r="E61" s="237">
        <v>0</v>
      </c>
      <c r="F61" s="237">
        <f t="shared" si="2"/>
        <v>1751.2</v>
      </c>
      <c r="G61" s="235">
        <v>42788</v>
      </c>
      <c r="H61" s="240">
        <v>40</v>
      </c>
      <c r="I61" s="237">
        <v>80.38</v>
      </c>
      <c r="J61" s="237">
        <v>7.0000000000000007E-2</v>
      </c>
      <c r="K61" s="237">
        <f>I61*H61 - J61</f>
        <v>3215.1299999999997</v>
      </c>
      <c r="L61" s="235">
        <v>42769</v>
      </c>
      <c r="M61" s="237">
        <v>40</v>
      </c>
      <c r="O61" s="75">
        <v>0.9</v>
      </c>
      <c r="P61" s="75">
        <f t="shared" si="1"/>
        <v>0</v>
      </c>
      <c r="W61" s="124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87">
        <v>6404200</v>
      </c>
      <c r="AC61" s="10">
        <v>82.27</v>
      </c>
      <c r="AD61" s="2"/>
      <c r="AE61" s="128">
        <f t="shared" si="0"/>
        <v>1.2169891687963119E-3</v>
      </c>
    </row>
    <row r="62" spans="1:31" x14ac:dyDescent="0.25">
      <c r="A62" s="236"/>
      <c r="B62" s="235">
        <v>42677</v>
      </c>
      <c r="C62" s="236">
        <v>40</v>
      </c>
      <c r="D62" s="237">
        <v>81.98</v>
      </c>
      <c r="E62" s="237">
        <v>0</v>
      </c>
      <c r="F62" s="237">
        <f t="shared" si="2"/>
        <v>3279.2000000000003</v>
      </c>
      <c r="G62" s="235">
        <v>42796</v>
      </c>
      <c r="H62" s="240">
        <v>80</v>
      </c>
      <c r="I62" s="237">
        <v>81.2</v>
      </c>
      <c r="J62" s="237">
        <v>0.14000000000000001</v>
      </c>
      <c r="K62" s="237">
        <f>I62*H62 - J62</f>
        <v>6495.86</v>
      </c>
      <c r="L62" s="235">
        <v>42856</v>
      </c>
      <c r="M62" s="236">
        <v>30</v>
      </c>
      <c r="W62" s="124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87">
        <v>7053300</v>
      </c>
      <c r="AC62" s="10">
        <v>82.17</v>
      </c>
      <c r="AD62" s="2"/>
      <c r="AE62" s="128">
        <f t="shared" si="0"/>
        <v>1.1821204285186626E-2</v>
      </c>
    </row>
    <row r="63" spans="1:31" x14ac:dyDescent="0.25">
      <c r="A63" s="236"/>
      <c r="B63" s="235">
        <v>42760</v>
      </c>
      <c r="C63" s="236">
        <v>20</v>
      </c>
      <c r="D63" s="237">
        <v>80.28</v>
      </c>
      <c r="E63" s="237">
        <v>0</v>
      </c>
      <c r="F63" s="237">
        <f t="shared" si="2"/>
        <v>1605.6</v>
      </c>
      <c r="G63" s="235">
        <v>42850</v>
      </c>
      <c r="H63" s="240">
        <v>60</v>
      </c>
      <c r="I63" s="237">
        <v>81.98</v>
      </c>
      <c r="J63" s="237">
        <v>0.11</v>
      </c>
      <c r="K63" s="237">
        <f>I63*H63 - J63</f>
        <v>4918.6900000000005</v>
      </c>
      <c r="L63" s="236"/>
      <c r="M63" s="236"/>
      <c r="W63" s="124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87">
        <v>6847600</v>
      </c>
      <c r="AC63" s="10">
        <v>81.209999999999994</v>
      </c>
      <c r="AD63" s="2"/>
      <c r="AE63" s="128">
        <f t="shared" si="0"/>
        <v>-6.1192020560518756E-3</v>
      </c>
    </row>
    <row r="64" spans="1:31" x14ac:dyDescent="0.25">
      <c r="A64" s="236"/>
      <c r="B64" s="235">
        <v>42762</v>
      </c>
      <c r="C64" s="236">
        <v>80</v>
      </c>
      <c r="D64" s="237">
        <v>77.180000000000007</v>
      </c>
      <c r="E64" s="237">
        <v>0</v>
      </c>
      <c r="F64" s="237">
        <f t="shared" si="2"/>
        <v>6174.4000000000005</v>
      </c>
      <c r="G64" s="236"/>
      <c r="H64" s="240"/>
      <c r="I64" s="237"/>
      <c r="J64" s="237"/>
      <c r="K64" s="237"/>
      <c r="L64" s="236"/>
      <c r="M64" s="236"/>
      <c r="W64" s="124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87">
        <v>7087100</v>
      </c>
      <c r="AC64" s="10">
        <v>81.709999999999994</v>
      </c>
      <c r="AD64" s="2"/>
      <c r="AE64" s="128">
        <f t="shared" si="0"/>
        <v>9.6379587297663605E-3</v>
      </c>
    </row>
    <row r="65" spans="1:31" x14ac:dyDescent="0.25">
      <c r="A65" s="236"/>
      <c r="B65" s="235">
        <v>42768</v>
      </c>
      <c r="C65" s="236">
        <v>40</v>
      </c>
      <c r="D65" s="237">
        <v>75.08</v>
      </c>
      <c r="E65" s="237">
        <v>0</v>
      </c>
      <c r="F65" s="237">
        <f t="shared" si="2"/>
        <v>3003.2</v>
      </c>
      <c r="G65" s="236"/>
      <c r="H65" s="240"/>
      <c r="I65" s="237"/>
      <c r="J65" s="237"/>
      <c r="K65" s="237"/>
      <c r="L65" s="236"/>
      <c r="M65" s="236"/>
      <c r="W65" s="124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87">
        <v>8805400</v>
      </c>
      <c r="AC65" s="10">
        <v>80.930000000000007</v>
      </c>
      <c r="AD65" s="2"/>
      <c r="AE65" s="128">
        <f t="shared" si="0"/>
        <v>2.0941087422732485E-2</v>
      </c>
    </row>
    <row r="66" spans="1:31" x14ac:dyDescent="0.25">
      <c r="A66" s="236"/>
      <c r="B66" s="236"/>
      <c r="C66" s="236"/>
      <c r="D66" s="237"/>
      <c r="E66" s="237"/>
      <c r="F66" s="237"/>
      <c r="G66" s="236"/>
      <c r="H66" s="240"/>
      <c r="I66" s="237"/>
      <c r="J66" s="237"/>
      <c r="K66" s="237"/>
      <c r="L66" s="236"/>
      <c r="M66" s="236"/>
      <c r="W66" s="124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87">
        <v>7101800</v>
      </c>
      <c r="AC66" s="10">
        <v>79.27</v>
      </c>
      <c r="AD66" s="2"/>
      <c r="AE66" s="128">
        <f t="shared" si="0"/>
        <v>-7.5122073369225939E-3</v>
      </c>
    </row>
    <row r="67" spans="1:31" x14ac:dyDescent="0.25">
      <c r="A67" s="236"/>
      <c r="B67" s="236"/>
      <c r="C67" s="236"/>
      <c r="D67" s="237"/>
      <c r="E67" s="237"/>
      <c r="F67" s="237"/>
      <c r="G67" s="236"/>
      <c r="H67" s="240"/>
      <c r="I67" s="237"/>
      <c r="J67" s="237"/>
      <c r="K67" s="237"/>
      <c r="L67" s="236"/>
      <c r="M67" s="236"/>
      <c r="W67" s="124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87">
        <v>5922800</v>
      </c>
      <c r="AC67" s="10">
        <v>79.87</v>
      </c>
      <c r="AD67" s="2"/>
      <c r="AE67" s="128" t="e">
        <f>AC67/#REF!-1</f>
        <v>#REF!</v>
      </c>
    </row>
    <row r="68" spans="1:31" x14ac:dyDescent="0.25">
      <c r="A68" s="236"/>
      <c r="B68" s="236"/>
      <c r="C68" s="236"/>
      <c r="D68" s="237"/>
      <c r="E68" s="237"/>
      <c r="F68" s="237"/>
      <c r="G68" s="236"/>
      <c r="H68" s="240"/>
      <c r="I68" s="237"/>
      <c r="J68" s="237"/>
      <c r="K68" s="237"/>
      <c r="L68" s="236"/>
      <c r="M68" s="236"/>
      <c r="W68" s="124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87">
        <v>4326100</v>
      </c>
      <c r="AC68" s="10">
        <v>78.44</v>
      </c>
      <c r="AD68" s="2"/>
      <c r="AE68" s="128" t="e">
        <f>#REF!/AC69-1</f>
        <v>#REF!</v>
      </c>
    </row>
    <row r="69" spans="1:31" x14ac:dyDescent="0.25">
      <c r="A69" s="236"/>
      <c r="B69" s="236"/>
      <c r="C69" s="236"/>
      <c r="D69" s="237"/>
      <c r="E69" s="237"/>
      <c r="F69" s="237"/>
      <c r="G69" s="236"/>
      <c r="H69" s="240"/>
      <c r="I69" s="237"/>
      <c r="J69" s="237"/>
      <c r="K69" s="237"/>
      <c r="L69" s="236"/>
      <c r="M69" s="236"/>
      <c r="W69" s="124" t="s">
        <v>92</v>
      </c>
      <c r="X69" s="10"/>
      <c r="Y69" s="10"/>
      <c r="Z69" s="10"/>
      <c r="AA69" s="10"/>
      <c r="AB69" s="87"/>
      <c r="AC69" s="10"/>
      <c r="AD69" s="2"/>
      <c r="AE69" s="128" t="e">
        <f>AC69/AC70-1</f>
        <v>#DIV/0!</v>
      </c>
    </row>
    <row r="70" spans="1:31" x14ac:dyDescent="0.25">
      <c r="A70" s="236"/>
      <c r="B70" s="236"/>
      <c r="C70" s="236"/>
      <c r="D70" s="237"/>
      <c r="E70" s="237"/>
      <c r="F70" s="237"/>
      <c r="G70" s="236"/>
      <c r="H70" s="240"/>
      <c r="I70" s="237"/>
      <c r="J70" s="237"/>
      <c r="K70" s="237"/>
      <c r="L70" s="236"/>
      <c r="M70" s="236"/>
    </row>
    <row r="71" spans="1:31" x14ac:dyDescent="0.25">
      <c r="A71" s="236"/>
      <c r="B71" s="236"/>
      <c r="C71" s="236"/>
      <c r="D71" s="237"/>
      <c r="E71" s="237"/>
      <c r="F71" s="237"/>
      <c r="G71" s="236"/>
      <c r="H71" s="240"/>
      <c r="I71" s="237"/>
      <c r="J71" s="237"/>
      <c r="K71" s="237"/>
      <c r="L71" s="236"/>
      <c r="M71" s="236"/>
    </row>
    <row r="72" spans="1:31" x14ac:dyDescent="0.25">
      <c r="A72" s="236"/>
      <c r="B72" s="236"/>
      <c r="C72" s="236"/>
      <c r="D72" s="237"/>
      <c r="E72" s="237"/>
      <c r="F72" s="237"/>
      <c r="G72" s="236"/>
      <c r="H72" s="240"/>
      <c r="I72" s="237"/>
      <c r="J72" s="237"/>
      <c r="K72" s="237"/>
      <c r="L72" s="236"/>
      <c r="M72" s="236"/>
    </row>
    <row r="73" spans="1:31" x14ac:dyDescent="0.25">
      <c r="A73" s="236"/>
      <c r="B73" s="236"/>
      <c r="C73" s="236"/>
      <c r="D73" s="237"/>
      <c r="E73" s="237"/>
      <c r="F73" s="237"/>
      <c r="G73" s="236"/>
      <c r="H73" s="240"/>
      <c r="I73" s="237"/>
      <c r="J73" s="237"/>
      <c r="K73" s="237"/>
      <c r="L73" s="236"/>
      <c r="M73" s="236"/>
    </row>
    <row r="74" spans="1:31" x14ac:dyDescent="0.25">
      <c r="A74" s="236"/>
      <c r="B74" s="236"/>
      <c r="C74" s="236"/>
      <c r="D74" s="237"/>
      <c r="E74" s="237"/>
      <c r="F74" s="237"/>
      <c r="G74" s="236"/>
      <c r="H74" s="240"/>
      <c r="I74" s="237"/>
      <c r="J74" s="237"/>
      <c r="K74" s="237"/>
      <c r="L74" s="236"/>
      <c r="M74" s="236"/>
    </row>
    <row r="75" spans="1:31" x14ac:dyDescent="0.25">
      <c r="A75" s="236"/>
      <c r="B75" s="236"/>
      <c r="C75" s="236"/>
      <c r="D75" s="237"/>
      <c r="E75" s="237"/>
      <c r="F75" s="237"/>
      <c r="G75" s="236"/>
      <c r="H75" s="236"/>
      <c r="I75" s="237"/>
      <c r="J75" s="237"/>
      <c r="K75" s="237"/>
      <c r="L75" s="236"/>
      <c r="M75" s="236"/>
    </row>
    <row r="76" spans="1:31" x14ac:dyDescent="0.25">
      <c r="A76" s="21" t="s">
        <v>57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311" t="s">
        <v>143</v>
      </c>
      <c r="B77" s="312"/>
      <c r="C77" s="313">
        <f>SumByColor($A$19,C60:C75)</f>
        <v>0</v>
      </c>
      <c r="D77" s="313"/>
      <c r="E77" s="313"/>
      <c r="F77" s="314">
        <f>SumByColor($A$19,F60:F75)</f>
        <v>0</v>
      </c>
      <c r="G77" s="313"/>
      <c r="H77" s="313">
        <f>SumByColor($A$19,H60:H75)</f>
        <v>0</v>
      </c>
      <c r="I77" s="313"/>
      <c r="J77" s="313"/>
      <c r="K77" s="314">
        <f>SumByColor($A$19,K60:K75)</f>
        <v>0</v>
      </c>
      <c r="L77" s="313"/>
      <c r="M77" s="314">
        <f>SumByColor($A$19,M60:M75)</f>
        <v>0</v>
      </c>
    </row>
    <row r="78" spans="1:31" x14ac:dyDescent="0.25">
      <c r="A78" s="236"/>
      <c r="B78" s="236"/>
      <c r="C78" s="236"/>
      <c r="D78" s="237"/>
      <c r="E78" s="237"/>
      <c r="F78" s="237"/>
      <c r="G78" s="236"/>
      <c r="H78" s="236"/>
      <c r="I78" s="237"/>
      <c r="J78" s="237"/>
      <c r="K78" s="237"/>
      <c r="L78" s="236"/>
      <c r="M78" s="236"/>
    </row>
    <row r="82" spans="1:12" x14ac:dyDescent="0.25">
      <c r="A82" s="236"/>
      <c r="B82" s="236"/>
      <c r="C82" s="236"/>
      <c r="D82" s="237"/>
      <c r="E82" s="237"/>
      <c r="F82" s="237"/>
      <c r="G82" s="236"/>
      <c r="H82" s="236"/>
      <c r="I82" s="237"/>
      <c r="J82" s="237"/>
      <c r="K82" s="237"/>
      <c r="L82" s="236"/>
    </row>
    <row r="83" spans="1:12" x14ac:dyDescent="0.25">
      <c r="A83" s="236"/>
      <c r="B83" s="345" t="s">
        <v>85</v>
      </c>
      <c r="C83" s="345" t="s">
        <v>106</v>
      </c>
      <c r="D83" s="346" t="s">
        <v>105</v>
      </c>
      <c r="E83" s="347" t="s">
        <v>107</v>
      </c>
      <c r="F83" s="347" t="s">
        <v>43</v>
      </c>
      <c r="G83" s="349" t="s">
        <v>110</v>
      </c>
      <c r="H83" s="349" t="s">
        <v>61</v>
      </c>
      <c r="I83" s="349" t="s">
        <v>111</v>
      </c>
      <c r="J83" s="237"/>
      <c r="K83" s="237"/>
      <c r="L83" s="236"/>
    </row>
    <row r="84" spans="1:12" x14ac:dyDescent="0.25">
      <c r="A84" s="236"/>
      <c r="B84" s="235">
        <v>42626</v>
      </c>
      <c r="C84" s="236">
        <v>20</v>
      </c>
      <c r="D84" s="237">
        <v>90.85</v>
      </c>
      <c r="E84" s="237">
        <v>90.93</v>
      </c>
      <c r="F84" s="237">
        <f t="shared" ref="F84:F107" si="3">C84*(E84-D84)</f>
        <v>1.6000000000002501</v>
      </c>
      <c r="G84" s="237">
        <f t="shared" ref="G84:G107" si="4">D84*C84</f>
        <v>1817</v>
      </c>
      <c r="H84" s="238">
        <f t="shared" ref="H84:H107" si="5">(E84-D84)/D84</f>
        <v>8.8057237204196487E-4</v>
      </c>
      <c r="I84" s="237"/>
      <c r="J84" s="237"/>
      <c r="K84" s="237"/>
      <c r="L84" s="236"/>
    </row>
    <row r="85" spans="1:12" x14ac:dyDescent="0.25">
      <c r="A85" s="236"/>
      <c r="B85" s="235">
        <v>42627</v>
      </c>
      <c r="C85" s="236">
        <v>20</v>
      </c>
      <c r="D85" s="237">
        <v>90.85</v>
      </c>
      <c r="E85" s="237">
        <v>89.44</v>
      </c>
      <c r="F85" s="237">
        <f t="shared" si="3"/>
        <v>-28.199999999999932</v>
      </c>
      <c r="G85" s="237">
        <f t="shared" si="4"/>
        <v>1817</v>
      </c>
      <c r="H85" s="238">
        <f t="shared" si="5"/>
        <v>-1.5520088057237168E-2</v>
      </c>
      <c r="I85" s="237"/>
      <c r="J85" s="237"/>
      <c r="K85" s="237"/>
      <c r="L85" s="236"/>
    </row>
    <row r="86" spans="1:12" x14ac:dyDescent="0.25">
      <c r="A86" s="236"/>
      <c r="B86" s="235">
        <v>42640</v>
      </c>
      <c r="C86" s="236">
        <v>20</v>
      </c>
      <c r="D86" s="237">
        <v>90.85</v>
      </c>
      <c r="E86" s="237">
        <v>90.56</v>
      </c>
      <c r="F86" s="237">
        <f t="shared" si="3"/>
        <v>-5.7999999999998408</v>
      </c>
      <c r="G86" s="237">
        <f t="shared" si="4"/>
        <v>1817</v>
      </c>
      <c r="H86" s="238">
        <f t="shared" si="5"/>
        <v>-3.1920748486515362E-3</v>
      </c>
      <c r="I86" s="237"/>
      <c r="J86" s="237"/>
      <c r="K86" s="237"/>
      <c r="L86" s="236"/>
    </row>
    <row r="87" spans="1:12" x14ac:dyDescent="0.25">
      <c r="A87" s="236"/>
      <c r="B87" s="235">
        <v>42646</v>
      </c>
      <c r="C87" s="236">
        <v>40</v>
      </c>
      <c r="D87" s="237">
        <v>89.204999999999998</v>
      </c>
      <c r="E87" s="237">
        <v>87.09</v>
      </c>
      <c r="F87" s="237">
        <f t="shared" si="3"/>
        <v>-84.599999999999795</v>
      </c>
      <c r="G87" s="237">
        <f t="shared" si="4"/>
        <v>3568.2</v>
      </c>
      <c r="H87" s="238">
        <f t="shared" si="5"/>
        <v>-2.3709433327728211E-2</v>
      </c>
      <c r="I87" s="237"/>
      <c r="J87" s="237"/>
      <c r="K87" s="237"/>
      <c r="L87" s="236"/>
    </row>
    <row r="88" spans="1:12" x14ac:dyDescent="0.25">
      <c r="A88" s="236"/>
      <c r="B88" s="235">
        <v>42651</v>
      </c>
      <c r="C88" s="236">
        <v>40</v>
      </c>
      <c r="D88" s="237">
        <v>89.204999999999998</v>
      </c>
      <c r="E88" s="237">
        <v>86.4</v>
      </c>
      <c r="F88" s="237">
        <f t="shared" si="3"/>
        <v>-112.1999999999997</v>
      </c>
      <c r="G88" s="237">
        <f t="shared" si="4"/>
        <v>3568.2</v>
      </c>
      <c r="H88" s="238">
        <f t="shared" si="5"/>
        <v>-3.1444425760887761E-2</v>
      </c>
      <c r="I88" s="237"/>
      <c r="J88" s="237"/>
      <c r="K88" s="237"/>
      <c r="L88" s="236"/>
    </row>
    <row r="89" spans="1:12" x14ac:dyDescent="0.25">
      <c r="A89" s="236"/>
      <c r="B89" s="235">
        <v>42674</v>
      </c>
      <c r="C89" s="236">
        <v>40</v>
      </c>
      <c r="D89" s="237">
        <v>89.204999999999998</v>
      </c>
      <c r="E89" s="237">
        <v>84.1</v>
      </c>
      <c r="F89" s="237">
        <f t="shared" si="3"/>
        <v>-204.20000000000016</v>
      </c>
      <c r="G89" s="237">
        <f t="shared" si="4"/>
        <v>3568.2</v>
      </c>
      <c r="H89" s="238">
        <f t="shared" si="5"/>
        <v>-5.7227733871419807E-2</v>
      </c>
      <c r="I89" s="237"/>
      <c r="J89" s="237"/>
      <c r="K89" s="237"/>
      <c r="L89" s="236"/>
    </row>
    <row r="90" spans="1:12" x14ac:dyDescent="0.25">
      <c r="A90" s="236"/>
      <c r="B90" s="235">
        <v>42677</v>
      </c>
      <c r="C90" s="236">
        <v>80</v>
      </c>
      <c r="D90" s="237">
        <v>85.38</v>
      </c>
      <c r="E90" s="237">
        <v>81.569999999999993</v>
      </c>
      <c r="F90" s="237">
        <f t="shared" si="3"/>
        <v>-304.80000000000018</v>
      </c>
      <c r="G90" s="237">
        <f t="shared" si="4"/>
        <v>6830.4</v>
      </c>
      <c r="H90" s="238">
        <f t="shared" si="5"/>
        <v>-4.4624033731553089E-2</v>
      </c>
      <c r="I90" s="237" t="s">
        <v>140</v>
      </c>
      <c r="J90" s="237"/>
      <c r="K90" s="237"/>
      <c r="L90" s="236"/>
    </row>
    <row r="91" spans="1:12" x14ac:dyDescent="0.25">
      <c r="A91" s="236"/>
      <c r="B91" s="235">
        <v>42702</v>
      </c>
      <c r="C91" s="236">
        <v>80</v>
      </c>
      <c r="D91" s="237">
        <v>85.38</v>
      </c>
      <c r="E91" s="237">
        <v>74.06</v>
      </c>
      <c r="F91" s="237">
        <f t="shared" si="3"/>
        <v>-905.59999999999945</v>
      </c>
      <c r="G91" s="237">
        <f t="shared" si="4"/>
        <v>6830.4</v>
      </c>
      <c r="H91" s="238">
        <f t="shared" si="5"/>
        <v>-0.13258374326540165</v>
      </c>
      <c r="I91" s="237"/>
      <c r="J91" s="237"/>
      <c r="K91" s="237"/>
      <c r="L91" s="236"/>
    </row>
    <row r="92" spans="1:12" x14ac:dyDescent="0.25">
      <c r="A92" s="236"/>
      <c r="B92" s="235">
        <v>42704</v>
      </c>
      <c r="C92" s="236">
        <v>80</v>
      </c>
      <c r="D92" s="237">
        <v>85.38</v>
      </c>
      <c r="E92" s="237">
        <v>76.89</v>
      </c>
      <c r="F92" s="237">
        <f t="shared" si="3"/>
        <v>-679.19999999999959</v>
      </c>
      <c r="G92" s="237">
        <f t="shared" si="4"/>
        <v>6830.4</v>
      </c>
      <c r="H92" s="238">
        <f t="shared" si="5"/>
        <v>-9.9437807449051244E-2</v>
      </c>
      <c r="I92" s="237"/>
      <c r="J92" s="237"/>
      <c r="K92" s="237"/>
      <c r="L92" s="236"/>
    </row>
    <row r="93" spans="1:12" x14ac:dyDescent="0.25">
      <c r="A93" s="236"/>
      <c r="B93" s="235">
        <v>42729</v>
      </c>
      <c r="C93" s="236">
        <v>80</v>
      </c>
      <c r="D93" s="237">
        <v>85.38</v>
      </c>
      <c r="E93" s="237">
        <v>79.14</v>
      </c>
      <c r="F93" s="237">
        <f t="shared" si="3"/>
        <v>-499.19999999999959</v>
      </c>
      <c r="G93" s="237">
        <f t="shared" si="4"/>
        <v>6830.4</v>
      </c>
      <c r="H93" s="238">
        <f t="shared" si="5"/>
        <v>-7.3085031623330937E-2</v>
      </c>
      <c r="I93" s="237"/>
      <c r="J93" s="237"/>
      <c r="K93" s="237"/>
      <c r="L93" s="236"/>
    </row>
    <row r="94" spans="1:12" x14ac:dyDescent="0.25">
      <c r="A94" s="236"/>
      <c r="B94" s="235">
        <v>42745</v>
      </c>
      <c r="C94" s="236">
        <v>80</v>
      </c>
      <c r="D94" s="237">
        <v>85.38</v>
      </c>
      <c r="E94" s="237">
        <v>82.67</v>
      </c>
      <c r="F94" s="237">
        <f t="shared" si="3"/>
        <v>-216.7999999999995</v>
      </c>
      <c r="G94" s="237">
        <f t="shared" si="4"/>
        <v>6830.4</v>
      </c>
      <c r="H94" s="238">
        <f t="shared" si="5"/>
        <v>-3.1740454438978612E-2</v>
      </c>
      <c r="I94" s="237"/>
      <c r="J94" s="237"/>
      <c r="K94" s="237"/>
      <c r="L94" s="236"/>
    </row>
    <row r="95" spans="1:12" x14ac:dyDescent="0.25">
      <c r="A95" s="236"/>
      <c r="B95" s="235">
        <v>42756</v>
      </c>
      <c r="C95" s="236">
        <v>80</v>
      </c>
      <c r="D95" s="237">
        <v>85.38</v>
      </c>
      <c r="E95" s="237">
        <v>81.56</v>
      </c>
      <c r="F95" s="237">
        <f t="shared" si="3"/>
        <v>-305.59999999999945</v>
      </c>
      <c r="G95" s="237">
        <f t="shared" si="4"/>
        <v>6830.4</v>
      </c>
      <c r="H95" s="238">
        <f t="shared" si="5"/>
        <v>-4.4741157179667292E-2</v>
      </c>
      <c r="I95" s="237"/>
      <c r="J95" s="237"/>
      <c r="K95" s="237"/>
      <c r="L95" s="236"/>
    </row>
    <row r="96" spans="1:12" x14ac:dyDescent="0.25">
      <c r="A96" s="236"/>
      <c r="B96" s="235">
        <v>42760</v>
      </c>
      <c r="C96" s="236">
        <v>100</v>
      </c>
      <c r="D96" s="237">
        <v>84.36</v>
      </c>
      <c r="E96" s="237">
        <v>79.489999999999995</v>
      </c>
      <c r="F96" s="237">
        <f t="shared" si="3"/>
        <v>-487.00000000000045</v>
      </c>
      <c r="G96" s="237">
        <f t="shared" si="4"/>
        <v>8436</v>
      </c>
      <c r="H96" s="238">
        <f t="shared" si="5"/>
        <v>-5.7728781412991995E-2</v>
      </c>
      <c r="I96" s="237"/>
      <c r="J96" s="237"/>
      <c r="K96" s="237"/>
      <c r="L96" s="236"/>
    </row>
    <row r="97" spans="1:12" x14ac:dyDescent="0.25">
      <c r="A97" s="236"/>
      <c r="B97" s="235">
        <v>42762</v>
      </c>
      <c r="C97" s="236">
        <v>180</v>
      </c>
      <c r="D97" s="237">
        <v>81.169280000000001</v>
      </c>
      <c r="E97" s="237">
        <v>77.75</v>
      </c>
      <c r="F97" s="237">
        <f t="shared" si="3"/>
        <v>-615.47040000000015</v>
      </c>
      <c r="G97" s="237">
        <f t="shared" si="4"/>
        <v>14610.4704</v>
      </c>
      <c r="H97" s="238">
        <f t="shared" si="5"/>
        <v>-4.2125296663959574E-2</v>
      </c>
      <c r="I97" s="237"/>
      <c r="J97" s="237"/>
      <c r="K97" s="237"/>
      <c r="L97" s="236"/>
    </row>
    <row r="98" spans="1:12" x14ac:dyDescent="0.25">
      <c r="A98" s="236" t="s">
        <v>294</v>
      </c>
      <c r="B98" s="235">
        <v>42762</v>
      </c>
      <c r="C98" s="236">
        <v>140</v>
      </c>
      <c r="D98" s="237">
        <v>82.137640000000005</v>
      </c>
      <c r="E98" s="237">
        <v>77.75</v>
      </c>
      <c r="F98" s="237">
        <f t="shared" si="3"/>
        <v>-614.26960000000065</v>
      </c>
      <c r="G98" s="237">
        <f t="shared" si="4"/>
        <v>11499.269600000001</v>
      </c>
      <c r="H98" s="238">
        <f t="shared" si="5"/>
        <v>-5.3418140574771865E-2</v>
      </c>
      <c r="I98" s="237"/>
      <c r="J98" s="237"/>
      <c r="K98" s="237"/>
      <c r="L98" s="236"/>
    </row>
    <row r="99" spans="1:12" x14ac:dyDescent="0.25">
      <c r="A99" s="236" t="s">
        <v>305</v>
      </c>
      <c r="B99" s="235">
        <v>42768</v>
      </c>
      <c r="C99" s="236">
        <v>180</v>
      </c>
      <c r="D99" s="237">
        <v>80.347059999999999</v>
      </c>
      <c r="E99" s="237">
        <v>74.8</v>
      </c>
      <c r="F99" s="237">
        <f t="shared" si="3"/>
        <v>-998.47080000000028</v>
      </c>
      <c r="G99" s="237">
        <f t="shared" si="4"/>
        <v>14462.470799999999</v>
      </c>
      <c r="H99" s="238">
        <f t="shared" si="5"/>
        <v>-6.903874267459198E-2</v>
      </c>
      <c r="I99" s="237" t="s">
        <v>140</v>
      </c>
      <c r="J99" s="237"/>
      <c r="K99" s="237"/>
      <c r="L99" s="236"/>
    </row>
    <row r="100" spans="1:12" x14ac:dyDescent="0.25">
      <c r="A100" s="236" t="s">
        <v>305</v>
      </c>
      <c r="B100" s="235">
        <v>42778</v>
      </c>
      <c r="C100" s="236">
        <v>180</v>
      </c>
      <c r="D100" s="237">
        <v>80.347059999999999</v>
      </c>
      <c r="E100" s="237">
        <v>78.53</v>
      </c>
      <c r="F100" s="237">
        <f t="shared" si="3"/>
        <v>-327.07079999999962</v>
      </c>
      <c r="G100" s="237">
        <f t="shared" si="4"/>
        <v>14462.470799999999</v>
      </c>
      <c r="H100" s="238">
        <f t="shared" si="5"/>
        <v>-2.2615139869461284E-2</v>
      </c>
      <c r="I100" s="237"/>
      <c r="J100" s="237"/>
      <c r="K100" s="237"/>
      <c r="L100" s="236"/>
    </row>
    <row r="101" spans="1:12" x14ac:dyDescent="0.25">
      <c r="A101" s="236" t="s">
        <v>352</v>
      </c>
      <c r="B101" s="235">
        <v>42787</v>
      </c>
      <c r="C101" s="236">
        <v>180</v>
      </c>
      <c r="D101" s="237">
        <v>80.346999999999994</v>
      </c>
      <c r="E101" s="237">
        <v>79.760000000000005</v>
      </c>
      <c r="F101" s="237">
        <f t="shared" si="3"/>
        <v>-105.65999999999804</v>
      </c>
      <c r="G101" s="237">
        <f t="shared" si="4"/>
        <v>14462.46</v>
      </c>
      <c r="H101" s="238">
        <f t="shared" si="5"/>
        <v>-7.3058110445939376E-3</v>
      </c>
      <c r="I101" s="237"/>
      <c r="J101" s="237"/>
      <c r="K101" s="237"/>
      <c r="L101" s="236"/>
    </row>
    <row r="102" spans="1:12" x14ac:dyDescent="0.25">
      <c r="A102" s="236" t="s">
        <v>353</v>
      </c>
      <c r="B102" s="235">
        <v>42788</v>
      </c>
      <c r="C102" s="236">
        <v>140</v>
      </c>
      <c r="D102" s="237">
        <v>80.338139999999996</v>
      </c>
      <c r="E102" s="237">
        <v>80.16</v>
      </c>
      <c r="F102" s="237">
        <f t="shared" si="3"/>
        <v>-24.939599999999871</v>
      </c>
      <c r="G102" s="237">
        <f t="shared" si="4"/>
        <v>11247.339599999999</v>
      </c>
      <c r="H102" s="238">
        <f t="shared" si="5"/>
        <v>-2.2173776988115368E-3</v>
      </c>
      <c r="I102" s="237"/>
      <c r="J102" s="237"/>
      <c r="K102" s="237"/>
      <c r="L102" s="236"/>
    </row>
    <row r="103" spans="1:12" x14ac:dyDescent="0.25">
      <c r="A103" s="236" t="s">
        <v>353</v>
      </c>
      <c r="B103" s="235">
        <v>42790</v>
      </c>
      <c r="C103" s="236">
        <v>140</v>
      </c>
      <c r="D103" s="237">
        <v>80.338139999999996</v>
      </c>
      <c r="E103" s="237">
        <v>81.48</v>
      </c>
      <c r="F103" s="237">
        <f t="shared" si="3"/>
        <v>159.86040000000116</v>
      </c>
      <c r="G103" s="237">
        <f t="shared" si="4"/>
        <v>11247.339599999999</v>
      </c>
      <c r="H103" s="238">
        <f t="shared" si="5"/>
        <v>1.4213174464830881E-2</v>
      </c>
      <c r="I103" s="237"/>
      <c r="J103" s="237"/>
      <c r="K103" s="237"/>
      <c r="L103" s="236"/>
    </row>
    <row r="104" spans="1:12" x14ac:dyDescent="0.25">
      <c r="A104" s="236" t="s">
        <v>380</v>
      </c>
      <c r="B104" s="235">
        <v>42796</v>
      </c>
      <c r="C104" s="236">
        <v>60</v>
      </c>
      <c r="D104" s="237">
        <v>79.191299999999998</v>
      </c>
      <c r="E104" s="237">
        <v>81.349999999999994</v>
      </c>
      <c r="F104" s="237">
        <f t="shared" si="3"/>
        <v>129.52199999999976</v>
      </c>
      <c r="G104" s="237">
        <f t="shared" si="4"/>
        <v>4751.4780000000001</v>
      </c>
      <c r="H104" s="238">
        <f t="shared" si="5"/>
        <v>2.7259307524942718E-2</v>
      </c>
      <c r="I104" s="237"/>
      <c r="J104" s="237"/>
      <c r="K104" s="237"/>
      <c r="L104" s="236"/>
    </row>
    <row r="105" spans="1:12" x14ac:dyDescent="0.25">
      <c r="A105" s="236">
        <v>60</v>
      </c>
      <c r="B105" s="235">
        <v>42809</v>
      </c>
      <c r="C105" s="236">
        <v>60</v>
      </c>
      <c r="D105" s="237">
        <v>79.191299999999998</v>
      </c>
      <c r="E105" s="237">
        <v>79.73</v>
      </c>
      <c r="F105" s="237">
        <f t="shared" si="3"/>
        <v>32.322000000000344</v>
      </c>
      <c r="G105" s="237">
        <f t="shared" si="4"/>
        <v>4751.4780000000001</v>
      </c>
      <c r="H105" s="238">
        <f t="shared" si="5"/>
        <v>6.8025149227251697E-3</v>
      </c>
      <c r="I105" s="237"/>
      <c r="J105" s="237"/>
      <c r="K105" s="237"/>
      <c r="L105" s="236"/>
    </row>
    <row r="106" spans="1:12" x14ac:dyDescent="0.25">
      <c r="A106" s="236">
        <v>60</v>
      </c>
      <c r="B106" s="235">
        <v>42818</v>
      </c>
      <c r="C106" s="236">
        <v>60</v>
      </c>
      <c r="D106" s="237">
        <v>79.191299999999998</v>
      </c>
      <c r="E106" s="237">
        <v>78.489999999999995</v>
      </c>
      <c r="F106" s="237">
        <f t="shared" si="3"/>
        <v>-42.078000000000202</v>
      </c>
      <c r="G106" s="237">
        <f t="shared" si="4"/>
        <v>4751.4780000000001</v>
      </c>
      <c r="H106" s="238">
        <f t="shared" si="5"/>
        <v>-8.8557707727995802E-3</v>
      </c>
      <c r="I106" s="237"/>
      <c r="J106" s="237"/>
      <c r="K106" s="237"/>
      <c r="L106" s="236"/>
    </row>
    <row r="107" spans="1:12" x14ac:dyDescent="0.25">
      <c r="A107" s="236">
        <v>60</v>
      </c>
      <c r="B107" s="235">
        <v>42841</v>
      </c>
      <c r="C107" s="236">
        <v>60</v>
      </c>
      <c r="D107" s="237">
        <v>79.19</v>
      </c>
      <c r="E107" s="237">
        <v>77.959999999999994</v>
      </c>
      <c r="F107" s="237">
        <f t="shared" si="3"/>
        <v>-73.800000000000239</v>
      </c>
      <c r="G107" s="237">
        <f t="shared" si="4"/>
        <v>4751.3999999999996</v>
      </c>
      <c r="H107" s="238">
        <f t="shared" si="5"/>
        <v>-1.5532264174769592E-2</v>
      </c>
      <c r="I107" s="237"/>
      <c r="J107" s="237"/>
      <c r="K107" s="237"/>
      <c r="L107" s="236"/>
    </row>
    <row r="108" spans="1:12" x14ac:dyDescent="0.25">
      <c r="A108" s="236">
        <v>0</v>
      </c>
      <c r="B108" s="235">
        <v>42850</v>
      </c>
      <c r="C108" s="236">
        <v>0</v>
      </c>
      <c r="D108" s="237"/>
      <c r="E108" s="237">
        <v>82.17</v>
      </c>
      <c r="F108" s="237">
        <v>167.21</v>
      </c>
      <c r="G108" s="237"/>
      <c r="H108" s="238"/>
      <c r="I108" s="237"/>
      <c r="J108" s="237"/>
      <c r="K108" s="237"/>
      <c r="L108" s="236"/>
    </row>
    <row r="109" spans="1:12" x14ac:dyDescent="0.25">
      <c r="A109" s="236"/>
      <c r="B109" s="235"/>
      <c r="C109" s="236"/>
      <c r="D109" s="237"/>
      <c r="E109" s="237"/>
      <c r="F109" s="237"/>
      <c r="G109" s="237"/>
      <c r="H109" s="238"/>
      <c r="I109" s="237"/>
      <c r="J109" s="237"/>
      <c r="K109" s="237"/>
      <c r="L109" s="236"/>
    </row>
    <row r="110" spans="1:12" x14ac:dyDescent="0.25">
      <c r="A110" s="236"/>
      <c r="B110" s="235"/>
      <c r="C110" s="236"/>
      <c r="D110" s="237"/>
      <c r="E110" s="237"/>
      <c r="F110" s="237"/>
      <c r="G110" s="237"/>
      <c r="H110" s="238"/>
      <c r="I110" s="237"/>
      <c r="J110" s="237"/>
      <c r="K110" s="237"/>
      <c r="L110" s="236"/>
    </row>
    <row r="111" spans="1:12" x14ac:dyDescent="0.25">
      <c r="A111" s="236"/>
      <c r="B111" s="235"/>
      <c r="C111" s="236"/>
      <c r="D111" s="237"/>
      <c r="E111" s="237"/>
      <c r="F111" s="237"/>
      <c r="G111" s="237"/>
      <c r="H111" s="238"/>
      <c r="I111" s="237"/>
      <c r="J111" s="237"/>
      <c r="K111" s="237"/>
      <c r="L111" s="236"/>
    </row>
    <row r="112" spans="1:12" x14ac:dyDescent="0.25">
      <c r="A112" s="236"/>
      <c r="B112" s="235"/>
      <c r="C112" s="236"/>
      <c r="D112" s="237"/>
      <c r="E112" s="237"/>
      <c r="F112" s="237"/>
      <c r="G112" s="237"/>
      <c r="H112" s="238"/>
      <c r="I112" s="237"/>
      <c r="J112" s="237"/>
      <c r="K112" s="237"/>
      <c r="L112" s="236"/>
    </row>
    <row r="113" spans="1:12" x14ac:dyDescent="0.25">
      <c r="A113" s="236"/>
      <c r="B113" s="235"/>
      <c r="C113" s="236"/>
      <c r="D113" s="237"/>
      <c r="E113" s="237"/>
      <c r="F113" s="237"/>
      <c r="G113" s="237"/>
      <c r="H113" s="238"/>
      <c r="I113" s="237"/>
      <c r="J113" s="237"/>
      <c r="K113" s="237"/>
      <c r="L113" s="236"/>
    </row>
    <row r="114" spans="1:12" x14ac:dyDescent="0.25">
      <c r="A114" s="236"/>
      <c r="B114" s="235"/>
      <c r="C114" s="236"/>
      <c r="D114" s="237"/>
      <c r="E114" s="237"/>
      <c r="F114" s="237"/>
      <c r="G114" s="237"/>
      <c r="H114" s="238"/>
      <c r="I114" s="237"/>
      <c r="J114" s="237"/>
      <c r="K114" s="237"/>
      <c r="L114" s="236"/>
    </row>
    <row r="115" spans="1:12" x14ac:dyDescent="0.25">
      <c r="A115" s="236"/>
      <c r="B115" s="235"/>
      <c r="C115" s="236"/>
      <c r="D115" s="237"/>
      <c r="E115" s="237"/>
      <c r="F115" s="237"/>
      <c r="G115" s="237"/>
      <c r="H115" s="238"/>
      <c r="I115" s="237"/>
      <c r="J115" s="237"/>
      <c r="K115" s="237"/>
      <c r="L115" s="236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83" priority="15">
      <formula>F57&gt;0</formula>
    </cfRule>
    <cfRule type="expression" dxfId="1082" priority="16">
      <formula>F57&lt;0</formula>
    </cfRule>
  </conditionalFormatting>
  <conditionalFormatting sqref="Q7">
    <cfRule type="expression" dxfId="1081" priority="13">
      <formula>Q7&gt;0</formula>
    </cfRule>
    <cfRule type="expression" dxfId="1080" priority="14">
      <formula>Q7&lt;0</formula>
    </cfRule>
  </conditionalFormatting>
  <conditionalFormatting sqref="Q8">
    <cfRule type="expression" dxfId="1079" priority="11">
      <formula>Q8&gt;0</formula>
    </cfRule>
    <cfRule type="expression" dxfId="1078" priority="12">
      <formula>Q8&lt;0</formula>
    </cfRule>
  </conditionalFormatting>
  <conditionalFormatting sqref="F25:F56">
    <cfRule type="expression" dxfId="1077" priority="9">
      <formula>F25&gt;0</formula>
    </cfRule>
    <cfRule type="expression" dxfId="1076" priority="10">
      <formula>F25&lt;0</formula>
    </cfRule>
  </conditionalFormatting>
  <conditionalFormatting sqref="H25:H56">
    <cfRule type="expression" dxfId="1075" priority="7">
      <formula>H25&gt;0</formula>
    </cfRule>
    <cfRule type="expression" dxfId="1074" priority="8">
      <formula>H25&lt;0</formula>
    </cfRule>
  </conditionalFormatting>
  <conditionalFormatting sqref="M58">
    <cfRule type="expression" dxfId="1073" priority="5">
      <formula>M58&gt;0</formula>
    </cfRule>
    <cfRule type="expression" dxfId="1072" priority="6">
      <formula>M58&lt;0</formula>
    </cfRule>
  </conditionalFormatting>
  <conditionalFormatting sqref="F84:F115">
    <cfRule type="expression" dxfId="1071" priority="3">
      <formula>F84&gt;0</formula>
    </cfRule>
    <cfRule type="expression" dxfId="1070" priority="4">
      <formula>F84&lt;0</formula>
    </cfRule>
  </conditionalFormatting>
  <conditionalFormatting sqref="H84:H115">
    <cfRule type="expression" dxfId="1069" priority="1">
      <formula>H84&gt;0</formula>
    </cfRule>
    <cfRule type="expression" dxfId="106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</row>
    <row r="2" spans="1:21" x14ac:dyDescent="0.25">
      <c r="A2" s="6" t="s">
        <v>682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</row>
    <row r="3" spans="1:2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T3" s="1"/>
    </row>
    <row r="4" spans="1:2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56">
        <v>0</v>
      </c>
      <c r="T4" s="143"/>
      <c r="U4" s="1"/>
    </row>
    <row r="5" spans="1:2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</row>
    <row r="6" spans="1:2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</row>
    <row r="10" spans="1:21" x14ac:dyDescent="0.25">
      <c r="H10" s="64"/>
      <c r="O10" s="11" t="s">
        <v>155</v>
      </c>
      <c r="P10" s="27"/>
      <c r="Q10" s="2">
        <f>M66</f>
        <v>843.18000000000029</v>
      </c>
    </row>
    <row r="11" spans="1:21" x14ac:dyDescent="0.25">
      <c r="H11" s="64"/>
      <c r="O11" s="11" t="s">
        <v>133</v>
      </c>
      <c r="P11" s="27"/>
      <c r="Q11" s="128">
        <v>2.8E-3</v>
      </c>
    </row>
    <row r="12" spans="1:21" x14ac:dyDescent="0.25">
      <c r="H12" s="64"/>
    </row>
    <row r="13" spans="1:21" x14ac:dyDescent="0.25">
      <c r="H13" s="64"/>
    </row>
    <row r="14" spans="1:21" x14ac:dyDescent="0.25">
      <c r="H14" s="64"/>
    </row>
    <row r="15" spans="1:21" x14ac:dyDescent="0.25">
      <c r="H15" s="64"/>
    </row>
    <row r="16" spans="1:21" x14ac:dyDescent="0.25">
      <c r="H16" s="64"/>
    </row>
    <row r="18" spans="1:13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65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SumByColor($A$19,K3:K17)</f>
        <v>0</v>
      </c>
      <c r="L19" s="216"/>
      <c r="M19" s="217">
        <f>SumByColor($A$19,M2:M17)</f>
        <v>0</v>
      </c>
    </row>
    <row r="24" spans="1:13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615</v>
      </c>
    </row>
    <row r="25" spans="1:13" x14ac:dyDescent="0.25">
      <c r="B25" s="152">
        <v>42998</v>
      </c>
      <c r="C25" s="10">
        <v>30</v>
      </c>
      <c r="D25" s="33">
        <v>149.16999999999999</v>
      </c>
      <c r="E25" s="33">
        <v>149.96</v>
      </c>
      <c r="F25" s="33">
        <f t="shared" ref="F25" si="0">C25*(E25-D25)</f>
        <v>23.700000000000614</v>
      </c>
      <c r="G25" s="33">
        <f t="shared" ref="G25" si="1">D25*C25</f>
        <v>4475.0999999999995</v>
      </c>
      <c r="H25" s="167">
        <f t="shared" ref="H25" si="2">(E25-D25)/D25</f>
        <v>5.2959710397534393E-3</v>
      </c>
      <c r="I25" s="33"/>
      <c r="J25" s="33"/>
      <c r="K25" s="33"/>
      <c r="L25" s="33"/>
    </row>
    <row r="26" spans="1:13" x14ac:dyDescent="0.25">
      <c r="B26" s="152">
        <v>43031</v>
      </c>
      <c r="C26" s="10">
        <v>30</v>
      </c>
      <c r="D26" s="33">
        <v>149.16999999999999</v>
      </c>
      <c r="E26" s="33">
        <v>172.16</v>
      </c>
      <c r="F26" s="33">
        <f t="shared" ref="F26" si="3">C26*(E26-D26)</f>
        <v>689.70000000000027</v>
      </c>
      <c r="G26" s="33">
        <f t="shared" ref="G26" si="4">D26*C26</f>
        <v>4475.0999999999995</v>
      </c>
      <c r="H26" s="167">
        <f t="shared" ref="H26" si="5">(E26-D26)/D26</f>
        <v>0.15411946101763097</v>
      </c>
      <c r="I26" s="33"/>
      <c r="J26" s="33"/>
      <c r="K26" s="33"/>
      <c r="L26" s="33"/>
    </row>
    <row r="27" spans="1:13" x14ac:dyDescent="0.25">
      <c r="B27" s="152">
        <v>43035</v>
      </c>
      <c r="C27" s="10">
        <v>0</v>
      </c>
      <c r="D27" s="33"/>
      <c r="E27" s="33"/>
      <c r="F27" s="33">
        <v>843.18</v>
      </c>
      <c r="G27" s="33"/>
      <c r="H27" s="167"/>
      <c r="I27" s="33"/>
      <c r="J27" s="33"/>
      <c r="K27" s="33"/>
      <c r="L27" s="142"/>
    </row>
    <row r="28" spans="1:13" x14ac:dyDescent="0.25">
      <c r="B28" s="152"/>
      <c r="C28" s="10"/>
      <c r="D28" s="33"/>
      <c r="E28" s="33"/>
      <c r="F28" s="33"/>
      <c r="G28" s="33"/>
      <c r="H28" s="167"/>
      <c r="I28" s="33"/>
      <c r="J28" s="33"/>
      <c r="K28" s="33"/>
      <c r="L28" s="142"/>
    </row>
    <row r="29" spans="1:13" x14ac:dyDescent="0.25">
      <c r="B29" s="152"/>
      <c r="C29" s="10"/>
      <c r="D29" s="33"/>
      <c r="E29" s="33"/>
      <c r="F29" s="33"/>
      <c r="G29" s="33"/>
      <c r="H29" s="167"/>
      <c r="I29" s="33"/>
      <c r="J29" s="33"/>
      <c r="K29" s="33"/>
      <c r="L29" s="142"/>
    </row>
    <row r="30" spans="1:13" x14ac:dyDescent="0.25">
      <c r="B30" s="152"/>
      <c r="C30" s="10"/>
      <c r="D30" s="33"/>
      <c r="E30" s="33"/>
      <c r="F30" s="33"/>
      <c r="G30" s="33"/>
      <c r="H30" s="167"/>
      <c r="I30" s="33"/>
      <c r="J30" s="33"/>
      <c r="K30" s="33"/>
      <c r="L30" s="142"/>
    </row>
    <row r="31" spans="1:13" x14ac:dyDescent="0.25">
      <c r="B31" s="152"/>
      <c r="C31" s="10"/>
      <c r="D31" s="33"/>
      <c r="E31" s="33"/>
      <c r="F31" s="33"/>
      <c r="G31" s="33"/>
      <c r="H31" s="167"/>
      <c r="I31" s="33"/>
      <c r="J31" s="33"/>
      <c r="K31" s="33"/>
      <c r="L31" s="142"/>
    </row>
    <row r="32" spans="1:13" x14ac:dyDescent="0.25">
      <c r="B32" s="152"/>
      <c r="C32" s="10"/>
      <c r="D32" s="33"/>
      <c r="E32" s="33"/>
      <c r="F32" s="33"/>
      <c r="G32" s="33"/>
      <c r="H32" s="167"/>
      <c r="I32" s="33"/>
      <c r="J32" s="33"/>
      <c r="K32" s="33"/>
      <c r="L32" s="142"/>
    </row>
    <row r="33" spans="1:17" x14ac:dyDescent="0.25">
      <c r="A33" s="23"/>
      <c r="B33" s="152"/>
      <c r="C33" s="10"/>
      <c r="D33" s="33"/>
      <c r="E33" s="33"/>
      <c r="F33" s="33"/>
      <c r="G33" s="33"/>
      <c r="H33" s="167"/>
      <c r="I33" s="33"/>
      <c r="J33" s="33"/>
      <c r="K33" s="33"/>
      <c r="L33" s="142"/>
    </row>
    <row r="34" spans="1:17" x14ac:dyDescent="0.25">
      <c r="B34" s="152"/>
      <c r="C34" s="10"/>
      <c r="D34" s="33"/>
      <c r="E34" s="33"/>
      <c r="F34" s="33"/>
      <c r="G34" s="33"/>
      <c r="H34" s="167"/>
      <c r="I34" s="33"/>
      <c r="J34" s="33"/>
      <c r="K34" s="33"/>
      <c r="L34" s="142"/>
    </row>
    <row r="35" spans="1:17" x14ac:dyDescent="0.25">
      <c r="B35" s="152"/>
      <c r="C35" s="10"/>
      <c r="D35" s="33"/>
      <c r="E35" s="33"/>
      <c r="F35" s="33"/>
      <c r="G35" s="33"/>
      <c r="H35" s="167"/>
      <c r="I35" s="33"/>
      <c r="J35" s="33"/>
      <c r="K35" s="33"/>
      <c r="L35" s="142"/>
    </row>
    <row r="36" spans="1:17" x14ac:dyDescent="0.25">
      <c r="B36" s="152"/>
      <c r="C36" s="10"/>
      <c r="D36" s="33"/>
      <c r="E36" s="33"/>
      <c r="F36" s="33"/>
      <c r="G36" s="33"/>
      <c r="H36" s="167"/>
      <c r="I36" s="33"/>
      <c r="J36" s="33"/>
      <c r="K36" s="33"/>
      <c r="L36" s="33"/>
    </row>
    <row r="37" spans="1:17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</row>
    <row r="38" spans="1:17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</row>
    <row r="39" spans="1:17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</row>
    <row r="40" spans="1:17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57" t="s">
        <v>54</v>
      </c>
      <c r="P40" s="557"/>
    </row>
    <row r="41" spans="1:17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0</v>
      </c>
      <c r="Q41" s="2"/>
    </row>
    <row r="42" spans="1:17" x14ac:dyDescent="0.2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6">O42*$Q$4</f>
        <v>0</v>
      </c>
      <c r="Q42" s="2"/>
    </row>
    <row r="43" spans="1:17" x14ac:dyDescent="0.25">
      <c r="B43" s="152"/>
      <c r="C43" s="10"/>
      <c r="D43" s="33"/>
      <c r="E43" s="33"/>
      <c r="F43" s="33"/>
      <c r="G43" s="33"/>
      <c r="H43" s="167"/>
      <c r="I43" s="33"/>
      <c r="J43" s="33"/>
      <c r="K43" s="33"/>
      <c r="L43" s="33"/>
      <c r="O43" s="75">
        <v>1.08</v>
      </c>
      <c r="P43" s="75">
        <f t="shared" si="6"/>
        <v>0</v>
      </c>
      <c r="Q43" s="2"/>
    </row>
    <row r="44" spans="1:17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6"/>
        <v>0</v>
      </c>
      <c r="Q44" s="2"/>
    </row>
    <row r="45" spans="1:17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6"/>
        <v>0</v>
      </c>
      <c r="Q45" s="2"/>
    </row>
    <row r="46" spans="1:17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6"/>
        <v>0</v>
      </c>
      <c r="Q46" s="2"/>
    </row>
    <row r="47" spans="1:17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6"/>
        <v>0</v>
      </c>
      <c r="Q47" s="2"/>
    </row>
    <row r="48" spans="1:17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6"/>
        <v>0</v>
      </c>
      <c r="Q48" s="2"/>
    </row>
    <row r="49" spans="1:17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6"/>
        <v>0</v>
      </c>
      <c r="Q49" s="2"/>
    </row>
    <row r="50" spans="1:17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6"/>
        <v>0</v>
      </c>
      <c r="Q50" s="2"/>
    </row>
    <row r="51" spans="1:17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6"/>
        <v>0</v>
      </c>
      <c r="Q51" s="2"/>
    </row>
    <row r="52" spans="1:17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6"/>
        <v>0</v>
      </c>
      <c r="Q52" s="2"/>
    </row>
    <row r="53" spans="1:17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6"/>
        <v>0</v>
      </c>
      <c r="Q53" s="2"/>
    </row>
    <row r="54" spans="1:17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6"/>
        <v>0</v>
      </c>
    </row>
    <row r="55" spans="1:17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6"/>
        <v>0</v>
      </c>
    </row>
    <row r="56" spans="1:17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6"/>
        <v>0</v>
      </c>
    </row>
    <row r="57" spans="1:17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6"/>
        <v>0</v>
      </c>
    </row>
    <row r="58" spans="1:17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6"/>
        <v>0</v>
      </c>
    </row>
    <row r="59" spans="1:17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6"/>
        <v>0</v>
      </c>
    </row>
    <row r="60" spans="1:17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6"/>
        <v>0</v>
      </c>
    </row>
    <row r="61" spans="1:17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6"/>
        <v>0</v>
      </c>
    </row>
    <row r="62" spans="1:17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</row>
    <row r="63" spans="1:17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843.18000000000029</v>
      </c>
    </row>
    <row r="67" spans="1:13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</row>
    <row r="68" spans="1:13" x14ac:dyDescent="0.25">
      <c r="A68" s="371"/>
      <c r="B68" s="66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66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66"/>
      <c r="M68" s="3"/>
    </row>
    <row r="69" spans="1:13" x14ac:dyDescent="0.25">
      <c r="A69" s="373"/>
      <c r="B69" s="357"/>
      <c r="C69" s="358"/>
      <c r="D69" s="360"/>
      <c r="E69" s="360"/>
      <c r="F69" s="360"/>
      <c r="G69" s="357"/>
      <c r="H69" s="372"/>
      <c r="I69" s="360"/>
      <c r="J69" s="360"/>
      <c r="K69" s="360"/>
      <c r="L69" s="358"/>
      <c r="M69" s="358"/>
    </row>
    <row r="70" spans="1:13" x14ac:dyDescent="0.25">
      <c r="A70" s="358"/>
      <c r="B70" s="357"/>
      <c r="C70" s="358"/>
      <c r="D70" s="360"/>
      <c r="E70" s="360"/>
      <c r="F70" s="360"/>
      <c r="G70" s="357"/>
      <c r="H70" s="372"/>
      <c r="I70" s="360"/>
      <c r="J70" s="360"/>
      <c r="K70" s="360"/>
      <c r="L70" s="358"/>
      <c r="M70" s="358"/>
    </row>
    <row r="71" spans="1:13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13" x14ac:dyDescent="0.25">
      <c r="A72" s="358"/>
      <c r="B72" s="357"/>
      <c r="C72" s="358"/>
      <c r="D72" s="360"/>
      <c r="E72" s="360"/>
      <c r="F72" s="360"/>
      <c r="G72" s="358"/>
      <c r="H72" s="372"/>
      <c r="I72" s="360"/>
      <c r="J72" s="360"/>
      <c r="K72" s="360"/>
      <c r="L72" s="358"/>
      <c r="M72" s="358"/>
    </row>
    <row r="73" spans="1:13" x14ac:dyDescent="0.25">
      <c r="A73" s="358"/>
      <c r="B73" s="358"/>
      <c r="C73" s="358"/>
      <c r="D73" s="360"/>
      <c r="E73" s="360"/>
      <c r="F73" s="360"/>
      <c r="G73" s="358"/>
      <c r="H73" s="372"/>
      <c r="I73" s="360"/>
      <c r="J73" s="360"/>
      <c r="K73" s="360"/>
      <c r="L73" s="358"/>
      <c r="M73" s="358"/>
    </row>
    <row r="74" spans="1:13" x14ac:dyDescent="0.25">
      <c r="A74" s="358"/>
      <c r="B74" s="358"/>
      <c r="C74" s="358"/>
      <c r="D74" s="360"/>
      <c r="E74" s="360"/>
      <c r="F74" s="360"/>
      <c r="G74" s="358"/>
      <c r="H74" s="372"/>
      <c r="I74" s="360"/>
      <c r="J74" s="360"/>
      <c r="K74" s="360"/>
      <c r="L74" s="358"/>
      <c r="M74" s="358"/>
    </row>
    <row r="75" spans="1:13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13" x14ac:dyDescent="0.25">
      <c r="A76" s="358"/>
      <c r="B76" s="358"/>
      <c r="C76" s="358"/>
      <c r="D76" s="360"/>
      <c r="E76" s="360"/>
      <c r="F76" s="360"/>
      <c r="G76" s="358"/>
      <c r="H76" s="372"/>
      <c r="I76" s="360"/>
      <c r="J76" s="360"/>
      <c r="K76" s="360"/>
      <c r="L76" s="358"/>
      <c r="M76" s="358"/>
    </row>
    <row r="77" spans="1:13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13" x14ac:dyDescent="0.25">
      <c r="A78" s="358"/>
      <c r="B78" s="358"/>
      <c r="C78" s="358"/>
      <c r="D78" s="360"/>
      <c r="E78" s="360"/>
      <c r="F78" s="360"/>
      <c r="G78" s="358"/>
      <c r="H78" s="372"/>
      <c r="I78" s="360"/>
      <c r="J78" s="360"/>
      <c r="K78" s="360"/>
      <c r="L78" s="358"/>
      <c r="M78" s="358"/>
    </row>
    <row r="79" spans="1:13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13" x14ac:dyDescent="0.25">
      <c r="A80" s="358"/>
      <c r="B80" s="358"/>
      <c r="C80" s="358"/>
      <c r="D80" s="360"/>
      <c r="E80" s="360"/>
      <c r="F80" s="360"/>
      <c r="G80" s="358"/>
      <c r="H80" s="372"/>
      <c r="I80" s="360"/>
      <c r="J80" s="360"/>
      <c r="K80" s="360"/>
      <c r="L80" s="358"/>
      <c r="M80" s="358"/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SUM(C68:C72)</f>
        <v>30</v>
      </c>
      <c r="D84" s="376"/>
      <c r="E84" s="376"/>
      <c r="F84" s="376">
        <f>SUM(F68:F72)</f>
        <v>4475.0999999999995</v>
      </c>
      <c r="G84" s="375"/>
      <c r="H84" s="397">
        <f>SUM(H68:H71)</f>
        <v>30</v>
      </c>
      <c r="I84" s="376"/>
      <c r="J84" s="376"/>
      <c r="K84" s="376">
        <f>SUM(K68:K71)</f>
        <v>5318.28</v>
      </c>
      <c r="L84" s="375"/>
      <c r="M84" s="376">
        <f>SUM(M68:M76)</f>
        <v>0</v>
      </c>
    </row>
    <row r="85" spans="1:13" ht="15.75" thickBot="1" x14ac:dyDescent="0.3">
      <c r="A85" s="377" t="s">
        <v>143</v>
      </c>
      <c r="B85" s="378"/>
      <c r="C85" s="379">
        <f>SumByColor($A$19,C68:C83)</f>
        <v>0</v>
      </c>
      <c r="D85" s="379"/>
      <c r="E85" s="379"/>
      <c r="F85" s="380">
        <f>SumByColor($A$19,F68:F83)</f>
        <v>0</v>
      </c>
      <c r="G85" s="379"/>
      <c r="H85" s="379">
        <f>SumByColor($A$19,H68:H83)</f>
        <v>0</v>
      </c>
      <c r="I85" s="379"/>
      <c r="J85" s="379"/>
      <c r="K85" s="380">
        <f>SumByColor($A$19,K69:K83)</f>
        <v>0</v>
      </c>
      <c r="L85" s="379"/>
      <c r="M85" s="380">
        <f>SumByColor($A$19,M68:M83)</f>
        <v>0</v>
      </c>
    </row>
    <row r="88" spans="1:13" x14ac:dyDescent="0.25">
      <c r="B88" s="468" t="s">
        <v>85</v>
      </c>
      <c r="C88" s="468" t="s">
        <v>106</v>
      </c>
      <c r="D88" s="469" t="s">
        <v>105</v>
      </c>
      <c r="E88" s="470" t="s">
        <v>107</v>
      </c>
      <c r="F88" s="470" t="s">
        <v>43</v>
      </c>
      <c r="G88" s="471" t="s">
        <v>110</v>
      </c>
      <c r="H88" s="471" t="s">
        <v>61</v>
      </c>
      <c r="I88" s="471" t="s">
        <v>111</v>
      </c>
    </row>
    <row r="89" spans="1:13" x14ac:dyDescent="0.25">
      <c r="B89" s="422"/>
      <c r="C89" s="419"/>
      <c r="D89" s="420"/>
      <c r="E89" s="420"/>
      <c r="F89" s="420"/>
      <c r="G89" s="420"/>
      <c r="H89" s="472"/>
      <c r="I89" s="420"/>
    </row>
    <row r="90" spans="1:13" x14ac:dyDescent="0.25">
      <c r="B90" s="422"/>
      <c r="C90" s="419"/>
      <c r="D90" s="420"/>
      <c r="E90" s="420"/>
      <c r="F90" s="420"/>
      <c r="G90" s="420"/>
      <c r="H90" s="472"/>
      <c r="I90" s="420"/>
    </row>
    <row r="91" spans="1:13" x14ac:dyDescent="0.25">
      <c r="B91" s="422"/>
      <c r="C91" s="419"/>
      <c r="D91" s="420"/>
      <c r="E91" s="420"/>
      <c r="F91" s="420"/>
      <c r="G91" s="420"/>
      <c r="H91" s="472"/>
      <c r="I91" s="420"/>
    </row>
    <row r="92" spans="1:13" x14ac:dyDescent="0.25">
      <c r="B92" s="422"/>
      <c r="C92" s="419"/>
      <c r="D92" s="420"/>
      <c r="E92" s="420"/>
      <c r="F92" s="420"/>
      <c r="G92" s="420"/>
      <c r="H92" s="472"/>
      <c r="I92" s="420"/>
    </row>
    <row r="93" spans="1:13" x14ac:dyDescent="0.25">
      <c r="B93" s="422"/>
      <c r="C93" s="419"/>
      <c r="D93" s="420"/>
      <c r="E93" s="420"/>
      <c r="F93" s="420"/>
      <c r="G93" s="420"/>
      <c r="H93" s="472"/>
      <c r="I93" s="420"/>
    </row>
    <row r="94" spans="1:13" x14ac:dyDescent="0.25">
      <c r="B94" s="422"/>
      <c r="C94" s="419"/>
      <c r="D94" s="420"/>
      <c r="E94" s="420"/>
      <c r="F94" s="420"/>
      <c r="G94" s="420"/>
      <c r="H94" s="472"/>
      <c r="I94" s="420"/>
    </row>
    <row r="95" spans="1:13" x14ac:dyDescent="0.25">
      <c r="B95" s="422"/>
      <c r="C95" s="419"/>
      <c r="D95" s="420"/>
      <c r="E95" s="420"/>
      <c r="F95" s="420"/>
      <c r="G95" s="420"/>
      <c r="H95" s="472"/>
      <c r="I95" s="420"/>
    </row>
    <row r="96" spans="1:13" x14ac:dyDescent="0.25">
      <c r="B96" s="422"/>
      <c r="C96" s="419"/>
      <c r="D96" s="420"/>
      <c r="E96" s="420"/>
      <c r="F96" s="420"/>
      <c r="G96" s="420"/>
      <c r="H96" s="472"/>
      <c r="I96" s="420"/>
    </row>
    <row r="97" spans="2:9" x14ac:dyDescent="0.25">
      <c r="B97" s="422"/>
      <c r="C97" s="419"/>
      <c r="D97" s="420"/>
      <c r="E97" s="420"/>
      <c r="F97" s="420"/>
      <c r="G97" s="420"/>
      <c r="H97" s="472"/>
      <c r="I97" s="420"/>
    </row>
    <row r="98" spans="2:9" x14ac:dyDescent="0.25">
      <c r="B98" s="422"/>
      <c r="C98" s="419"/>
      <c r="D98" s="420"/>
      <c r="E98" s="420"/>
      <c r="F98" s="420"/>
      <c r="G98" s="420"/>
      <c r="H98" s="472"/>
      <c r="I98" s="420"/>
    </row>
    <row r="99" spans="2:9" x14ac:dyDescent="0.25">
      <c r="B99" s="422"/>
      <c r="C99" s="419"/>
      <c r="D99" s="420"/>
      <c r="E99" s="420"/>
      <c r="F99" s="420"/>
      <c r="G99" s="420"/>
      <c r="H99" s="472"/>
      <c r="I99" s="420"/>
    </row>
    <row r="100" spans="2:9" x14ac:dyDescent="0.25">
      <c r="B100" s="422"/>
      <c r="C100" s="419"/>
      <c r="D100" s="420"/>
      <c r="E100" s="420"/>
      <c r="F100" s="420"/>
      <c r="G100" s="420"/>
      <c r="H100" s="472"/>
      <c r="I100" s="420"/>
    </row>
    <row r="101" spans="2:9" x14ac:dyDescent="0.25">
      <c r="B101" s="422"/>
      <c r="C101" s="419"/>
      <c r="D101" s="420"/>
      <c r="E101" s="420"/>
      <c r="F101" s="420"/>
      <c r="G101" s="420"/>
      <c r="H101" s="472"/>
      <c r="I101" s="420"/>
    </row>
    <row r="102" spans="2:9" x14ac:dyDescent="0.25">
      <c r="B102" s="422"/>
      <c r="C102" s="419"/>
      <c r="D102" s="420"/>
      <c r="E102" s="420"/>
      <c r="F102" s="420"/>
      <c r="G102" s="420"/>
      <c r="H102" s="472"/>
      <c r="I102" s="420"/>
    </row>
    <row r="103" spans="2:9" x14ac:dyDescent="0.25">
      <c r="B103" s="422"/>
      <c r="C103" s="419"/>
      <c r="D103" s="420"/>
      <c r="E103" s="420"/>
      <c r="F103" s="420"/>
      <c r="G103" s="420"/>
      <c r="H103" s="472"/>
      <c r="I103" s="420"/>
    </row>
    <row r="104" spans="2:9" x14ac:dyDescent="0.25">
      <c r="B104" s="422"/>
      <c r="C104" s="419"/>
      <c r="D104" s="420"/>
      <c r="E104" s="420"/>
      <c r="F104" s="420"/>
      <c r="G104" s="420"/>
      <c r="H104" s="472"/>
      <c r="I104" s="420"/>
    </row>
    <row r="105" spans="2:9" x14ac:dyDescent="0.25">
      <c r="B105" s="422"/>
      <c r="C105" s="419"/>
      <c r="D105" s="420"/>
      <c r="E105" s="420"/>
      <c r="F105" s="420"/>
      <c r="G105" s="420"/>
      <c r="H105" s="472"/>
      <c r="I105" s="420"/>
    </row>
    <row r="106" spans="2:9" x14ac:dyDescent="0.25">
      <c r="B106" s="422"/>
      <c r="C106" s="419"/>
      <c r="D106" s="420"/>
      <c r="E106" s="420"/>
      <c r="F106" s="420"/>
      <c r="G106" s="420"/>
      <c r="H106" s="472"/>
      <c r="I106" s="420"/>
    </row>
    <row r="107" spans="2:9" x14ac:dyDescent="0.25">
      <c r="B107" s="422"/>
      <c r="C107" s="419"/>
      <c r="D107" s="420"/>
      <c r="E107" s="420"/>
      <c r="F107" s="420"/>
      <c r="G107" s="420"/>
      <c r="H107" s="472"/>
      <c r="I107" s="420"/>
    </row>
    <row r="108" spans="2:9" x14ac:dyDescent="0.25">
      <c r="B108" s="422"/>
      <c r="C108" s="419"/>
      <c r="D108" s="420"/>
      <c r="E108" s="420"/>
      <c r="F108" s="420"/>
      <c r="G108" s="420"/>
      <c r="H108" s="472"/>
      <c r="I108" s="420"/>
    </row>
    <row r="109" spans="2:9" x14ac:dyDescent="0.25">
      <c r="B109" s="422"/>
      <c r="C109" s="419"/>
      <c r="D109" s="420"/>
      <c r="E109" s="420"/>
      <c r="F109" s="420"/>
      <c r="G109" s="420"/>
      <c r="H109" s="472"/>
      <c r="I109" s="420"/>
    </row>
    <row r="110" spans="2:9" x14ac:dyDescent="0.25">
      <c r="B110" s="422"/>
      <c r="C110" s="419"/>
      <c r="D110" s="420"/>
      <c r="E110" s="420"/>
      <c r="F110" s="420"/>
      <c r="G110" s="420"/>
      <c r="H110" s="472"/>
      <c r="I110" s="42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7" priority="21">
      <formula>F47&gt;0</formula>
    </cfRule>
    <cfRule type="expression" dxfId="1066" priority="22">
      <formula>F47&lt;0</formula>
    </cfRule>
  </conditionalFormatting>
  <conditionalFormatting sqref="Q7">
    <cfRule type="expression" dxfId="1065" priority="19">
      <formula>Q7&gt;0</formula>
    </cfRule>
    <cfRule type="expression" dxfId="1064" priority="20">
      <formula>Q7&lt;0</formula>
    </cfRule>
  </conditionalFormatting>
  <conditionalFormatting sqref="Q8">
    <cfRule type="expression" dxfId="1063" priority="17">
      <formula>Q8&gt;0</formula>
    </cfRule>
    <cfRule type="expression" dxfId="1062" priority="18">
      <formula>Q8&lt;0</formula>
    </cfRule>
  </conditionalFormatting>
  <conditionalFormatting sqref="F25:F46">
    <cfRule type="expression" dxfId="1061" priority="15">
      <formula>F25&gt;0</formula>
    </cfRule>
    <cfRule type="expression" dxfId="1060" priority="16">
      <formula>F25&lt;0</formula>
    </cfRule>
  </conditionalFormatting>
  <conditionalFormatting sqref="H25:H46">
    <cfRule type="expression" dxfId="1059" priority="13">
      <formula>H25&gt;0</formula>
    </cfRule>
    <cfRule type="expression" dxfId="1058" priority="14">
      <formula>H25&lt;0</formula>
    </cfRule>
  </conditionalFormatting>
  <conditionalFormatting sqref="F89:F110">
    <cfRule type="expression" dxfId="1057" priority="11">
      <formula>F89&gt;0</formula>
    </cfRule>
    <cfRule type="expression" dxfId="1056" priority="12">
      <formula>F89&lt;0</formula>
    </cfRule>
  </conditionalFormatting>
  <conditionalFormatting sqref="H89:H110">
    <cfRule type="expression" dxfId="1055" priority="9">
      <formula>H89&gt;0</formula>
    </cfRule>
    <cfRule type="expression" dxfId="1054" priority="10">
      <formula>H89&lt;0</formula>
    </cfRule>
  </conditionalFormatting>
  <conditionalFormatting sqref="Q10">
    <cfRule type="expression" dxfId="1053" priority="7">
      <formula>Q10&gt;0</formula>
    </cfRule>
    <cfRule type="expression" dxfId="1052" priority="8">
      <formula>Q10&lt;0</formula>
    </cfRule>
  </conditionalFormatting>
  <conditionalFormatting sqref="J25:J38">
    <cfRule type="expression" dxfId="1051" priority="5">
      <formula>J25&gt;0</formula>
    </cfRule>
    <cfRule type="expression" dxfId="1050" priority="6">
      <formula>J25&lt;0</formula>
    </cfRule>
  </conditionalFormatting>
  <conditionalFormatting sqref="K25:K38">
    <cfRule type="expression" dxfId="1049" priority="3">
      <formula>K25&gt;0</formula>
    </cfRule>
    <cfRule type="expression" dxfId="1048" priority="4">
      <formula>K25&lt;0</formula>
    </cfRule>
  </conditionalFormatting>
  <conditionalFormatting sqref="L25:L38">
    <cfRule type="expression" dxfId="1047" priority="1">
      <formula>L25&gt;0</formula>
    </cfRule>
    <cfRule type="expression" dxfId="104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98"/>
  <sheetViews>
    <sheetView zoomScale="98" zoomScaleNormal="98" workbookViewId="0">
      <pane ySplit="1" topLeftCell="A2" activePane="bottomLeft" state="frozen"/>
      <selection pane="bottomLeft" activeCell="D8" sqref="D8"/>
    </sheetView>
  </sheetViews>
  <sheetFormatPr defaultRowHeight="15" x14ac:dyDescent="0.25"/>
  <cols>
    <col min="1" max="1" width="19.140625" style="552" bestFit="1" customWidth="1"/>
    <col min="2" max="2" width="130.42578125" style="555" customWidth="1"/>
    <col min="3" max="3" width="25.85546875" customWidth="1"/>
    <col min="4" max="4" width="15.7109375" customWidth="1"/>
    <col min="5" max="5" width="13.140625" customWidth="1"/>
    <col min="6" max="8" width="6" bestFit="1" customWidth="1"/>
    <col min="9" max="9" width="11.140625" bestFit="1" customWidth="1"/>
    <col min="10" max="10" width="10.28515625" bestFit="1" customWidth="1"/>
    <col min="12" max="12" width="15" customWidth="1"/>
    <col min="16" max="16" width="31.7109375" bestFit="1" customWidth="1"/>
    <col min="17" max="17" width="8.7109375" bestFit="1" customWidth="1"/>
    <col min="18" max="18" width="12" bestFit="1" customWidth="1"/>
    <col min="19" max="19" width="12.5703125" bestFit="1" customWidth="1"/>
    <col min="23" max="23" width="9.7109375" bestFit="1" customWidth="1"/>
    <col min="24" max="24" width="13.28515625" bestFit="1" customWidth="1"/>
  </cols>
  <sheetData>
    <row r="1" spans="1:13" s="11" customFormat="1" x14ac:dyDescent="0.25">
      <c r="A1" s="553" t="s">
        <v>47</v>
      </c>
      <c r="B1" s="556"/>
    </row>
    <row r="2" spans="1:13" x14ac:dyDescent="0.25">
      <c r="A2" s="552">
        <v>42804</v>
      </c>
      <c r="B2" s="558" t="s">
        <v>616</v>
      </c>
      <c r="C2" s="558"/>
      <c r="D2" s="558"/>
    </row>
    <row r="3" spans="1:13" x14ac:dyDescent="0.25">
      <c r="A3" s="552">
        <v>42866</v>
      </c>
      <c r="B3" s="558" t="s">
        <v>617</v>
      </c>
      <c r="C3" s="558"/>
      <c r="D3" s="558"/>
      <c r="J3" s="170"/>
      <c r="M3" s="170"/>
    </row>
    <row r="4" spans="1:13" ht="15" customHeight="1" x14ac:dyDescent="0.25">
      <c r="H4" s="171"/>
      <c r="J4" s="170"/>
      <c r="M4" s="170"/>
    </row>
    <row r="5" spans="1:13" x14ac:dyDescent="0.25">
      <c r="A5" s="554">
        <v>43078</v>
      </c>
      <c r="B5" s="555" t="s">
        <v>745</v>
      </c>
    </row>
    <row r="9" spans="1:13" x14ac:dyDescent="0.25">
      <c r="A9" s="148"/>
    </row>
    <row r="10" spans="1:13" ht="15" customHeight="1" x14ac:dyDescent="0.25">
      <c r="A10" s="148"/>
    </row>
    <row r="11" spans="1:13" x14ac:dyDescent="0.25">
      <c r="A11" s="148"/>
    </row>
    <row r="12" spans="1:13" x14ac:dyDescent="0.25">
      <c r="A12" s="148"/>
    </row>
    <row r="13" spans="1:13" x14ac:dyDescent="0.25">
      <c r="A13" s="148"/>
    </row>
    <row r="14" spans="1:13" x14ac:dyDescent="0.25">
      <c r="A14" s="148"/>
    </row>
    <row r="15" spans="1:13" x14ac:dyDescent="0.25">
      <c r="A15" s="148"/>
    </row>
    <row r="16" spans="1:13" x14ac:dyDescent="0.25">
      <c r="A16" s="148"/>
    </row>
    <row r="17" spans="1:1" x14ac:dyDescent="0.25">
      <c r="A17" s="148"/>
    </row>
    <row r="18" spans="1:1" x14ac:dyDescent="0.25">
      <c r="A18" s="148"/>
    </row>
    <row r="19" spans="1:1" x14ac:dyDescent="0.25">
      <c r="A19" s="148"/>
    </row>
    <row r="20" spans="1:1" x14ac:dyDescent="0.25">
      <c r="A20" s="148"/>
    </row>
    <row r="21" spans="1:1" x14ac:dyDescent="0.25">
      <c r="A21" s="148"/>
    </row>
    <row r="22" spans="1:1" x14ac:dyDescent="0.25">
      <c r="A22" s="148"/>
    </row>
    <row r="23" spans="1:1" x14ac:dyDescent="0.25">
      <c r="A23" s="148"/>
    </row>
    <row r="24" spans="1:1" x14ac:dyDescent="0.25">
      <c r="A24" s="148"/>
    </row>
    <row r="25" spans="1:1" x14ac:dyDescent="0.25">
      <c r="A25" s="148"/>
    </row>
    <row r="26" spans="1:1" ht="15" customHeight="1" x14ac:dyDescent="0.25">
      <c r="A26" s="148"/>
    </row>
    <row r="27" spans="1:1" ht="15" customHeight="1" x14ac:dyDescent="0.25">
      <c r="A27" s="148"/>
    </row>
    <row r="28" spans="1:1" x14ac:dyDescent="0.25">
      <c r="A28" s="148"/>
    </row>
    <row r="53" ht="15" customHeight="1" x14ac:dyDescent="0.25"/>
    <row r="74" ht="15" customHeight="1" x14ac:dyDescent="0.25"/>
    <row r="140" ht="15" customHeight="1" x14ac:dyDescent="0.25"/>
    <row r="154" ht="15" customHeight="1" x14ac:dyDescent="0.25"/>
    <row r="183" ht="15" customHeight="1" x14ac:dyDescent="0.25"/>
    <row r="204" ht="15" customHeight="1" x14ac:dyDescent="0.25"/>
    <row r="213" ht="15" customHeight="1" x14ac:dyDescent="0.25"/>
    <row r="214" ht="15" customHeight="1" x14ac:dyDescent="0.25"/>
    <row r="228" ht="15" customHeight="1" x14ac:dyDescent="0.25"/>
    <row r="229" ht="18.75" customHeight="1" x14ac:dyDescent="0.25"/>
    <row r="307" ht="15" customHeight="1" x14ac:dyDescent="0.25"/>
    <row r="339" ht="15" customHeight="1" x14ac:dyDescent="0.25"/>
    <row r="350" ht="15" customHeight="1" x14ac:dyDescent="0.25"/>
    <row r="371" ht="15" customHeight="1" x14ac:dyDescent="0.25"/>
    <row r="393" ht="15" customHeight="1" x14ac:dyDescent="0.25"/>
    <row r="400" ht="15" customHeight="1" x14ac:dyDescent="0.25"/>
    <row r="410" ht="15" customHeight="1" x14ac:dyDescent="0.25"/>
    <row r="417" ht="15" customHeight="1" x14ac:dyDescent="0.25"/>
    <row r="423" ht="15" customHeight="1" x14ac:dyDescent="0.25"/>
    <row r="444" ht="15" customHeight="1" x14ac:dyDescent="0.25"/>
    <row r="464" ht="15" customHeight="1" x14ac:dyDescent="0.25"/>
    <row r="473" ht="15" customHeight="1" x14ac:dyDescent="0.25"/>
    <row r="498" ht="15" customHeight="1" x14ac:dyDescent="0.25"/>
  </sheetData>
  <mergeCells count="2">
    <mergeCell ref="B2:D2"/>
    <mergeCell ref="B3:D3"/>
  </mergeCells>
  <conditionalFormatting sqref="K70:K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L70:L1048576">
    <cfRule type="iconSet" priority="104">
      <iconSet iconSet="3Arrows">
        <cfvo type="percent" val="0"/>
        <cfvo type="num" val="0"/>
        <cfvo type="num" val="0"/>
      </iconSet>
    </cfRule>
  </conditionalFormatting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K70:K1048576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D50"/>
  <sheetViews>
    <sheetView zoomScaleNormal="100" workbookViewId="0">
      <pane ySplit="1" topLeftCell="A2" activePane="bottomLeft" state="frozen"/>
      <selection activeCell="A2" sqref="A2"/>
      <selection pane="bottomLeft" activeCell="B21" sqref="B21"/>
    </sheetView>
  </sheetViews>
  <sheetFormatPr defaultRowHeight="15" x14ac:dyDescent="0.25"/>
  <cols>
    <col min="1" max="1" width="18.85546875" customWidth="1"/>
    <col min="2" max="2" width="114.28515625" style="336" customWidth="1"/>
    <col min="3" max="3" width="11.5703125" customWidth="1"/>
    <col min="4" max="4" width="10.85546875" customWidth="1"/>
    <col min="5" max="5" width="8.7109375" customWidth="1"/>
    <col min="6" max="8" width="6" bestFit="1" customWidth="1"/>
    <col min="9" max="9" width="10.140625" bestFit="1" customWidth="1"/>
    <col min="10" max="10" width="10.28515625" bestFit="1" customWidth="1"/>
    <col min="11" max="11" width="12" customWidth="1"/>
    <col min="12" max="12" width="11.140625" bestFit="1" customWidth="1"/>
  </cols>
  <sheetData>
    <row r="1" spans="1:4" s="11" customFormat="1" x14ac:dyDescent="0.25">
      <c r="A1" s="11" t="s">
        <v>47</v>
      </c>
      <c r="B1" s="550"/>
    </row>
    <row r="2" spans="1:4" x14ac:dyDescent="0.25">
      <c r="A2" s="423" t="s">
        <v>277</v>
      </c>
      <c r="D2" s="128"/>
    </row>
    <row r="3" spans="1:4" x14ac:dyDescent="0.25">
      <c r="A3" s="1" t="s">
        <v>373</v>
      </c>
      <c r="D3" s="128"/>
    </row>
    <row r="4" spans="1:4" x14ac:dyDescent="0.25">
      <c r="A4" s="143"/>
      <c r="D4" s="128"/>
    </row>
    <row r="5" spans="1:4" x14ac:dyDescent="0.25">
      <c r="D5" s="128"/>
    </row>
    <row r="6" spans="1:4" x14ac:dyDescent="0.25">
      <c r="A6" t="s">
        <v>434</v>
      </c>
      <c r="D6" s="128"/>
    </row>
    <row r="7" spans="1:4" x14ac:dyDescent="0.25">
      <c r="D7" s="128"/>
    </row>
    <row r="8" spans="1:4" x14ac:dyDescent="0.25">
      <c r="D8" s="128"/>
    </row>
    <row r="9" spans="1:4" x14ac:dyDescent="0.25">
      <c r="A9" s="551">
        <v>43079</v>
      </c>
      <c r="B9" s="336" t="s">
        <v>742</v>
      </c>
      <c r="D9" s="128"/>
    </row>
    <row r="10" spans="1:4" x14ac:dyDescent="0.25">
      <c r="B10" s="336" t="s">
        <v>743</v>
      </c>
      <c r="D10" s="128"/>
    </row>
    <row r="11" spans="1:4" x14ac:dyDescent="0.25">
      <c r="B11" s="336" t="s">
        <v>744</v>
      </c>
      <c r="D11" s="128"/>
    </row>
    <row r="12" spans="1:4" x14ac:dyDescent="0.25">
      <c r="D12" s="128"/>
    </row>
    <row r="13" spans="1:4" x14ac:dyDescent="0.25">
      <c r="D13" s="128"/>
    </row>
    <row r="14" spans="1:4" x14ac:dyDescent="0.25">
      <c r="D14" s="128"/>
    </row>
    <row r="40" spans="4:4" x14ac:dyDescent="0.25">
      <c r="D40" s="128"/>
    </row>
    <row r="41" spans="4:4" x14ac:dyDescent="0.25">
      <c r="D41" s="128"/>
    </row>
    <row r="42" spans="4:4" x14ac:dyDescent="0.25">
      <c r="D42" s="128"/>
    </row>
    <row r="43" spans="4:4" x14ac:dyDescent="0.25">
      <c r="D43" s="128"/>
    </row>
    <row r="44" spans="4:4" x14ac:dyDescent="0.25">
      <c r="D44" s="128"/>
    </row>
    <row r="45" spans="4:4" x14ac:dyDescent="0.25">
      <c r="D45" s="128"/>
    </row>
    <row r="46" spans="4:4" x14ac:dyDescent="0.25">
      <c r="D46" s="128"/>
    </row>
    <row r="47" spans="4:4" x14ac:dyDescent="0.25">
      <c r="D47" s="128"/>
    </row>
    <row r="48" spans="4:4" x14ac:dyDescent="0.25">
      <c r="D48" s="128"/>
    </row>
    <row r="49" spans="4:4" x14ac:dyDescent="0.25">
      <c r="D49" s="128"/>
    </row>
    <row r="50" spans="4:4" x14ac:dyDescent="0.25">
      <c r="D50" s="128"/>
    </row>
  </sheetData>
  <conditionalFormatting sqref="D1:D14 D40:D50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2" r:id="rId1"/>
  </hyperlinks>
  <pageMargins left="0.7" right="0.7" top="0.75" bottom="0.75" header="0.3" footer="0.3"/>
  <pageSetup orientation="portrait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  <c r="AD1" s="11" t="s">
        <v>97</v>
      </c>
      <c r="AE1" s="11" t="s">
        <v>99</v>
      </c>
    </row>
    <row r="2" spans="1:31" x14ac:dyDescent="0.25">
      <c r="A2" s="6" t="s">
        <v>146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>
        <v>42627</v>
      </c>
      <c r="U2" t="s">
        <v>201</v>
      </c>
      <c r="W2" s="124"/>
      <c r="X2" s="10"/>
      <c r="Y2" s="10"/>
      <c r="Z2" s="10"/>
      <c r="AA2" s="10"/>
      <c r="AB2" s="87"/>
      <c r="AC2" s="10"/>
      <c r="AD2" s="2">
        <f>Y2-Z2</f>
        <v>0</v>
      </c>
      <c r="AE2" s="128" t="e">
        <f>AC2/AC3-1</f>
        <v>#DIV/0!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0</v>
      </c>
      <c r="T3" s="1"/>
      <c r="W3" s="124"/>
      <c r="X3" s="10"/>
      <c r="Y3" s="10"/>
      <c r="Z3" s="10"/>
      <c r="AA3" s="10"/>
      <c r="AB3" s="87"/>
      <c r="AC3" s="10"/>
      <c r="AD3" s="2">
        <f t="shared" ref="AD3:AD66" si="0">Y3-Z3</f>
        <v>0</v>
      </c>
      <c r="AE3" s="128" t="e">
        <f t="shared" ref="AE3:AE66" si="1">AC3/AC4-1</f>
        <v>#DIV/0!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W4" s="124"/>
      <c r="X4" s="10"/>
      <c r="Y4" s="10"/>
      <c r="Z4" s="10"/>
      <c r="AA4" s="10"/>
      <c r="AB4" s="87"/>
      <c r="AC4" s="10"/>
      <c r="AD4" s="2">
        <f t="shared" si="0"/>
        <v>0</v>
      </c>
      <c r="AE4" s="128" t="e">
        <f t="shared" si="1"/>
        <v>#DIV/0!</v>
      </c>
    </row>
    <row r="5" spans="1:31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/>
      <c r="X5" s="10"/>
      <c r="Y5" s="10"/>
      <c r="Z5" s="10"/>
      <c r="AA5" s="10"/>
      <c r="AB5" s="87"/>
      <c r="AC5" s="10"/>
      <c r="AD5" s="2">
        <f t="shared" si="0"/>
        <v>0</v>
      </c>
      <c r="AE5" s="128" t="e">
        <f t="shared" si="1"/>
        <v>#DIV/0!</v>
      </c>
    </row>
    <row r="6" spans="1:31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/>
      <c r="X6" s="10"/>
      <c r="Y6" s="10"/>
      <c r="Z6" s="10"/>
      <c r="AA6" s="10"/>
      <c r="AB6" s="87"/>
      <c r="AC6" s="10"/>
      <c r="AD6" s="2">
        <f t="shared" si="0"/>
        <v>0</v>
      </c>
      <c r="AE6" s="128" t="e">
        <f t="shared" si="1"/>
        <v>#DIV/0!</v>
      </c>
    </row>
    <row r="7" spans="1:31" x14ac:dyDescent="0.25">
      <c r="B7" s="66"/>
      <c r="C7" s="4"/>
      <c r="D7" s="3"/>
      <c r="E7" s="3"/>
      <c r="F7" s="3"/>
      <c r="G7" s="66"/>
      <c r="H7" s="149"/>
      <c r="I7" s="3"/>
      <c r="J7" s="3"/>
      <c r="K7" s="3"/>
      <c r="L7" s="4"/>
      <c r="M7" s="4"/>
      <c r="O7" s="11" t="s">
        <v>136</v>
      </c>
      <c r="Q7" s="2">
        <f>Q10+Q8</f>
        <v>495.20999999999913</v>
      </c>
      <c r="R7">
        <v>0</v>
      </c>
      <c r="W7" s="124"/>
      <c r="X7" s="10"/>
      <c r="Y7" s="10"/>
      <c r="Z7" s="10"/>
      <c r="AA7" s="10"/>
      <c r="AB7" s="87"/>
      <c r="AC7" s="10"/>
      <c r="AD7" s="2">
        <f t="shared" si="0"/>
        <v>0</v>
      </c>
      <c r="AE7" s="128" t="e">
        <f t="shared" si="1"/>
        <v>#DIV/0!</v>
      </c>
    </row>
    <row r="8" spans="1:31" x14ac:dyDescent="0.25">
      <c r="B8" s="66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/>
      <c r="X8" s="10"/>
      <c r="Y8" s="10"/>
      <c r="Z8" s="10"/>
      <c r="AA8" s="10"/>
      <c r="AB8" s="87"/>
      <c r="AC8" s="10"/>
      <c r="AD8" s="2">
        <f t="shared" si="0"/>
        <v>0</v>
      </c>
      <c r="AE8" s="128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/>
      <c r="X9" s="10"/>
      <c r="Y9" s="10"/>
      <c r="Z9" s="10"/>
      <c r="AA9" s="10"/>
      <c r="AB9" s="87"/>
      <c r="AC9" s="10"/>
      <c r="AD9" s="2">
        <f t="shared" si="0"/>
        <v>0</v>
      </c>
      <c r="AE9" s="128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49"/>
      <c r="I10" s="3"/>
      <c r="J10" s="3"/>
      <c r="K10" s="3"/>
      <c r="L10" s="4"/>
      <c r="M10" s="4"/>
      <c r="O10" s="11" t="s">
        <v>155</v>
      </c>
      <c r="P10" s="27"/>
      <c r="Q10" s="2">
        <f>M32</f>
        <v>495.20999999999913</v>
      </c>
      <c r="W10" s="124"/>
      <c r="X10" s="10"/>
      <c r="Y10" s="10"/>
      <c r="Z10" s="10"/>
      <c r="AA10" s="10"/>
      <c r="AB10" s="87"/>
      <c r="AC10" s="10"/>
      <c r="AD10" s="2">
        <f t="shared" si="0"/>
        <v>0</v>
      </c>
      <c r="AE10" s="128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49"/>
      <c r="I11" s="3"/>
      <c r="J11" s="3"/>
      <c r="K11" s="3"/>
      <c r="L11" s="4"/>
      <c r="M11" s="4"/>
      <c r="O11" s="11" t="s">
        <v>133</v>
      </c>
      <c r="P11" s="27"/>
      <c r="Q11" s="128">
        <f>VALUE(TRIM(CLEAN(MID(U58, FIND("(", U58)+1, 5))))</f>
        <v>5.1499999999999997E-2</v>
      </c>
      <c r="W11" s="124"/>
      <c r="X11" s="10"/>
      <c r="Y11" s="10"/>
      <c r="Z11" s="10"/>
      <c r="AA11" s="10"/>
      <c r="AB11" s="87"/>
      <c r="AC11" s="10"/>
      <c r="AD11" s="2">
        <f t="shared" si="0"/>
        <v>0</v>
      </c>
      <c r="AE11" s="128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49"/>
      <c r="I12" s="3"/>
      <c r="J12" s="3"/>
      <c r="K12" s="3"/>
      <c r="L12" s="4"/>
      <c r="M12" s="4"/>
      <c r="W12" s="124"/>
      <c r="X12" s="10"/>
      <c r="Y12" s="10"/>
      <c r="Z12" s="10"/>
      <c r="AA12" s="10"/>
      <c r="AB12" s="87"/>
      <c r="AC12" s="10"/>
      <c r="AD12" s="2">
        <f t="shared" si="0"/>
        <v>0</v>
      </c>
      <c r="AE12" s="128" t="e">
        <f t="shared" si="1"/>
        <v>#DIV/0!</v>
      </c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>
        <f t="shared" si="0"/>
        <v>0</v>
      </c>
      <c r="AE13" s="128" t="e">
        <f t="shared" si="1"/>
        <v>#DIV/0!</v>
      </c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>
        <f t="shared" si="0"/>
        <v>0</v>
      </c>
      <c r="AE14" s="128" t="e">
        <f t="shared" si="1"/>
        <v>#DIV/0!</v>
      </c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>
        <f t="shared" si="0"/>
        <v>0</v>
      </c>
      <c r="AE15" s="128" t="e">
        <f t="shared" si="1"/>
        <v>#DIV/0!</v>
      </c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>
        <f t="shared" si="0"/>
        <v>0</v>
      </c>
      <c r="AE16" s="128" t="e">
        <f t="shared" si="1"/>
        <v>#DIV/0!</v>
      </c>
    </row>
    <row r="17" spans="1:31" x14ac:dyDescent="0.25">
      <c r="H17" s="64"/>
      <c r="W17" s="124"/>
      <c r="X17" s="10"/>
      <c r="Y17" s="10"/>
      <c r="Z17" s="10"/>
      <c r="AA17" s="10"/>
      <c r="AB17" s="87"/>
      <c r="AC17" s="10"/>
      <c r="AD17" s="2">
        <f t="shared" si="0"/>
        <v>0</v>
      </c>
      <c r="AE17" s="128" t="e">
        <f t="shared" si="1"/>
        <v>#DIV/0!</v>
      </c>
    </row>
    <row r="18" spans="1:31" x14ac:dyDescent="0.25">
      <c r="A18" s="25" t="s">
        <v>57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24"/>
      <c r="X18" s="10"/>
      <c r="Y18" s="10"/>
      <c r="Z18" s="10"/>
      <c r="AA18" s="10"/>
      <c r="AB18" s="87"/>
      <c r="AC18" s="10"/>
      <c r="AD18" s="2">
        <f t="shared" si="0"/>
        <v>0</v>
      </c>
      <c r="AE18" s="128" t="e">
        <f t="shared" si="1"/>
        <v>#DIV/0!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>
        <f t="shared" si="0"/>
        <v>0</v>
      </c>
      <c r="AE19" s="128" t="e">
        <f t="shared" si="1"/>
        <v>#DIV/0!</v>
      </c>
    </row>
    <row r="20" spans="1:31" x14ac:dyDescent="0.25">
      <c r="W20" s="124"/>
      <c r="X20" s="10"/>
      <c r="Y20" s="10"/>
      <c r="Z20" s="10"/>
      <c r="AA20" s="10"/>
      <c r="AB20" s="87"/>
      <c r="AC20" s="10"/>
      <c r="AD20" s="2">
        <f t="shared" si="0"/>
        <v>0</v>
      </c>
      <c r="AE20" s="128" t="e">
        <f t="shared" si="1"/>
        <v>#DIV/0!</v>
      </c>
    </row>
    <row r="21" spans="1:31" x14ac:dyDescent="0.25">
      <c r="B21" s="150" t="s">
        <v>85</v>
      </c>
      <c r="C21" s="150" t="s">
        <v>106</v>
      </c>
      <c r="D21" s="151" t="s">
        <v>105</v>
      </c>
      <c r="E21" s="153" t="s">
        <v>107</v>
      </c>
      <c r="F21" s="153" t="s">
        <v>43</v>
      </c>
      <c r="G21" s="165" t="s">
        <v>110</v>
      </c>
      <c r="H21" s="165" t="s">
        <v>61</v>
      </c>
      <c r="I21" s="165" t="s">
        <v>111</v>
      </c>
      <c r="W21" s="124"/>
      <c r="X21" s="10"/>
      <c r="Y21" s="10"/>
      <c r="Z21" s="10"/>
      <c r="AA21" s="10"/>
      <c r="AB21" s="87"/>
      <c r="AC21" s="10"/>
      <c r="AD21" s="2">
        <f t="shared" si="0"/>
        <v>0</v>
      </c>
      <c r="AE21" s="128" t="e">
        <f t="shared" si="1"/>
        <v>#DIV/0!</v>
      </c>
    </row>
    <row r="22" spans="1:31" x14ac:dyDescent="0.25">
      <c r="B22" s="152"/>
      <c r="C22" s="10"/>
      <c r="D22" s="33"/>
      <c r="E22" s="33"/>
      <c r="F22" s="33"/>
      <c r="G22" s="10"/>
      <c r="H22" s="142"/>
      <c r="I22" s="33"/>
      <c r="W22" s="124"/>
      <c r="X22" s="10"/>
      <c r="Y22" s="10"/>
      <c r="Z22" s="10"/>
      <c r="AA22" s="10"/>
      <c r="AB22" s="87"/>
      <c r="AC22" s="10"/>
      <c r="AD22" s="2">
        <f t="shared" si="0"/>
        <v>0</v>
      </c>
      <c r="AE22" s="128" t="e">
        <f t="shared" si="1"/>
        <v>#DIV/0!</v>
      </c>
    </row>
    <row r="23" spans="1:31" x14ac:dyDescent="0.25">
      <c r="B23" s="152"/>
      <c r="C23" s="10"/>
      <c r="D23" s="33"/>
      <c r="E23" s="33"/>
      <c r="F23" s="33"/>
      <c r="G23" s="10"/>
      <c r="H23" s="142"/>
      <c r="I23" s="33"/>
      <c r="W23" s="124"/>
      <c r="X23" s="10"/>
      <c r="Y23" s="10"/>
      <c r="Z23" s="10"/>
      <c r="AA23" s="10"/>
      <c r="AB23" s="87"/>
      <c r="AC23" s="10"/>
      <c r="AD23" s="2">
        <f t="shared" si="0"/>
        <v>0</v>
      </c>
      <c r="AE23" s="128" t="e">
        <f t="shared" si="1"/>
        <v>#DIV/0!</v>
      </c>
    </row>
    <row r="24" spans="1:31" x14ac:dyDescent="0.25">
      <c r="B24" s="152"/>
      <c r="C24" s="10"/>
      <c r="D24" s="33"/>
      <c r="E24" s="33"/>
      <c r="F24" s="33"/>
      <c r="G24" s="10"/>
      <c r="H24" s="10"/>
      <c r="I24" s="33"/>
      <c r="W24" s="124"/>
      <c r="X24" s="10"/>
      <c r="Y24" s="10"/>
      <c r="Z24" s="10"/>
      <c r="AA24" s="10"/>
      <c r="AB24" s="87"/>
      <c r="AC24" s="10"/>
      <c r="AD24" s="2">
        <f t="shared" si="0"/>
        <v>0</v>
      </c>
      <c r="AE24" s="128" t="e">
        <f t="shared" si="1"/>
        <v>#DIV/0!</v>
      </c>
    </row>
    <row r="25" spans="1:31" x14ac:dyDescent="0.25">
      <c r="B25" s="10"/>
      <c r="C25" s="10"/>
      <c r="D25" s="33"/>
      <c r="E25" s="33"/>
      <c r="F25" s="33"/>
      <c r="G25" s="10"/>
      <c r="H25" s="10"/>
      <c r="I25" s="33"/>
      <c r="W25" s="124"/>
      <c r="X25" s="10"/>
      <c r="Y25" s="10"/>
      <c r="Z25" s="10"/>
      <c r="AA25" s="10"/>
      <c r="AB25" s="87"/>
      <c r="AC25" s="10"/>
      <c r="AD25" s="2">
        <f t="shared" si="0"/>
        <v>0</v>
      </c>
      <c r="AE25" s="128" t="e">
        <f t="shared" si="1"/>
        <v>#DIV/0!</v>
      </c>
    </row>
    <row r="26" spans="1:31" x14ac:dyDescent="0.25">
      <c r="B26" s="10"/>
      <c r="C26" s="10"/>
      <c r="D26" s="33"/>
      <c r="E26" s="33"/>
      <c r="F26" s="33"/>
      <c r="G26" s="10"/>
      <c r="H26" s="10"/>
      <c r="I26" s="33"/>
      <c r="W26" s="124"/>
      <c r="X26" s="10"/>
      <c r="Y26" s="10"/>
      <c r="Z26" s="10"/>
      <c r="AA26" s="10"/>
      <c r="AB26" s="87"/>
      <c r="AC26" s="10"/>
      <c r="AD26" s="2">
        <f t="shared" si="0"/>
        <v>0</v>
      </c>
      <c r="AE26" s="128" t="e">
        <f t="shared" si="1"/>
        <v>#DIV/0!</v>
      </c>
    </row>
    <row r="27" spans="1:31" x14ac:dyDescent="0.25">
      <c r="B27" s="10"/>
      <c r="C27" s="10"/>
      <c r="D27" s="33"/>
      <c r="E27" s="33"/>
      <c r="F27" s="33"/>
      <c r="G27" s="10"/>
      <c r="H27" s="10"/>
      <c r="I27" s="33"/>
      <c r="W27" s="124"/>
      <c r="X27" s="10"/>
      <c r="Y27" s="10"/>
      <c r="Z27" s="10"/>
      <c r="AA27" s="10"/>
      <c r="AB27" s="87"/>
      <c r="AC27" s="10"/>
      <c r="AD27" s="2">
        <f t="shared" si="0"/>
        <v>0</v>
      </c>
      <c r="AE27" s="128" t="e">
        <f t="shared" si="1"/>
        <v>#DIV/0!</v>
      </c>
    </row>
    <row r="28" spans="1:31" x14ac:dyDescent="0.25">
      <c r="B28" s="10"/>
      <c r="C28" s="10"/>
      <c r="D28" s="33"/>
      <c r="E28" s="33"/>
      <c r="F28" s="33"/>
      <c r="G28" s="10"/>
      <c r="H28" s="10"/>
      <c r="I28" s="33"/>
      <c r="W28" s="124"/>
      <c r="X28" s="10"/>
      <c r="Y28" s="10"/>
      <c r="Z28" s="10"/>
      <c r="AA28" s="10"/>
      <c r="AB28" s="87"/>
      <c r="AC28" s="10"/>
      <c r="AD28" s="2">
        <f t="shared" si="0"/>
        <v>0</v>
      </c>
      <c r="AE28" s="128" t="e">
        <f t="shared" si="1"/>
        <v>#DIV/0!</v>
      </c>
    </row>
    <row r="29" spans="1:31" x14ac:dyDescent="0.25">
      <c r="B29" s="10"/>
      <c r="C29" s="10"/>
      <c r="D29" s="33"/>
      <c r="E29" s="33"/>
      <c r="F29" s="33"/>
      <c r="G29" s="10"/>
      <c r="H29" s="10"/>
      <c r="I29" s="33"/>
      <c r="W29" s="124"/>
      <c r="X29" s="10"/>
      <c r="Y29" s="10"/>
      <c r="Z29" s="10"/>
      <c r="AA29" s="10"/>
      <c r="AB29" s="87"/>
      <c r="AC29" s="10"/>
      <c r="AD29" s="2">
        <f t="shared" si="0"/>
        <v>0</v>
      </c>
      <c r="AE29" s="128" t="e">
        <f t="shared" si="1"/>
        <v>#DIV/0!</v>
      </c>
    </row>
    <row r="30" spans="1:31" x14ac:dyDescent="0.25">
      <c r="B30" s="10"/>
      <c r="C30" s="10"/>
      <c r="D30" s="33"/>
      <c r="E30" s="33"/>
      <c r="F30" s="33"/>
      <c r="G30" s="10"/>
      <c r="H30" s="10"/>
      <c r="I30" s="33"/>
      <c r="W30" s="124"/>
      <c r="X30" s="10"/>
      <c r="Y30" s="10"/>
      <c r="Z30" s="10"/>
      <c r="AA30" s="10"/>
      <c r="AB30" s="87"/>
      <c r="AC30" s="10"/>
      <c r="AD30" s="2">
        <f t="shared" si="0"/>
        <v>0</v>
      </c>
      <c r="AE30" s="128" t="e">
        <f t="shared" si="1"/>
        <v>#DIV/0!</v>
      </c>
    </row>
    <row r="31" spans="1:31" x14ac:dyDescent="0.25">
      <c r="W31" s="124"/>
      <c r="X31" s="10"/>
      <c r="Y31" s="10"/>
      <c r="Z31" s="10"/>
      <c r="AA31" s="10"/>
      <c r="AB31" s="87"/>
      <c r="AC31" s="10"/>
      <c r="AD31" s="2">
        <f t="shared" si="0"/>
        <v>0</v>
      </c>
      <c r="AE31" s="128" t="e">
        <f t="shared" si="1"/>
        <v>#DIV/0!</v>
      </c>
    </row>
    <row r="32" spans="1:31" x14ac:dyDescent="0.25">
      <c r="L32" t="s">
        <v>43</v>
      </c>
      <c r="M32" s="2">
        <f>M50+K50-F50</f>
        <v>495.20999999999913</v>
      </c>
      <c r="W32" s="124"/>
      <c r="X32" s="10"/>
      <c r="Y32" s="10"/>
      <c r="Z32" s="10"/>
      <c r="AA32" s="10"/>
      <c r="AB32" s="87"/>
      <c r="AC32" s="10"/>
      <c r="AD32" s="2">
        <f t="shared" si="0"/>
        <v>0</v>
      </c>
      <c r="AE32" s="128" t="e">
        <f t="shared" si="1"/>
        <v>#DIV/0!</v>
      </c>
    </row>
    <row r="33" spans="1:31" x14ac:dyDescent="0.25">
      <c r="A33" s="369" t="s">
        <v>1</v>
      </c>
      <c r="B33" s="369" t="s">
        <v>2</v>
      </c>
      <c r="C33" s="369" t="s">
        <v>4</v>
      </c>
      <c r="D33" s="370" t="s">
        <v>5</v>
      </c>
      <c r="E33" s="370" t="s">
        <v>67</v>
      </c>
      <c r="F33" s="370" t="s">
        <v>38</v>
      </c>
      <c r="G33" s="369" t="s">
        <v>3</v>
      </c>
      <c r="H33" s="369" t="s">
        <v>6</v>
      </c>
      <c r="I33" s="370" t="s">
        <v>7</v>
      </c>
      <c r="J33" s="370" t="s">
        <v>68</v>
      </c>
      <c r="K33" s="370" t="s">
        <v>39</v>
      </c>
      <c r="L33" s="369" t="s">
        <v>21</v>
      </c>
      <c r="M33" s="369" t="s">
        <v>22</v>
      </c>
      <c r="W33" s="124"/>
      <c r="X33" s="10"/>
      <c r="Y33" s="10"/>
      <c r="Z33" s="10"/>
      <c r="AA33" s="10"/>
      <c r="AB33" s="87"/>
      <c r="AC33" s="10"/>
      <c r="AD33" s="2">
        <f t="shared" si="0"/>
        <v>0</v>
      </c>
      <c r="AE33" s="128" t="e">
        <f t="shared" si="1"/>
        <v>#DIV/0!</v>
      </c>
    </row>
    <row r="34" spans="1:31" x14ac:dyDescent="0.25">
      <c r="A34" s="371" t="s">
        <v>146</v>
      </c>
      <c r="B34" s="357">
        <v>42488</v>
      </c>
      <c r="C34" s="358">
        <v>100</v>
      </c>
      <c r="D34" s="360">
        <v>13.8</v>
      </c>
      <c r="E34" s="360">
        <v>0</v>
      </c>
      <c r="F34" s="360">
        <f t="shared" ref="F34:F40" si="2">D34*C34+E34</f>
        <v>1380</v>
      </c>
      <c r="G34" s="357">
        <v>42515</v>
      </c>
      <c r="H34" s="358">
        <v>100</v>
      </c>
      <c r="I34" s="360">
        <v>13.59</v>
      </c>
      <c r="J34" s="360">
        <v>0.03</v>
      </c>
      <c r="K34" s="360">
        <f t="shared" ref="K34:K39" si="3">I34*H34-J34</f>
        <v>1358.97</v>
      </c>
      <c r="L34" s="357">
        <v>42614</v>
      </c>
      <c r="M34" s="360">
        <v>45</v>
      </c>
      <c r="W34" s="124"/>
      <c r="X34" s="10"/>
      <c r="Y34" s="10"/>
      <c r="Z34" s="10"/>
      <c r="AA34" s="10"/>
      <c r="AB34" s="87"/>
      <c r="AC34" s="10"/>
      <c r="AD34" s="2">
        <f t="shared" si="0"/>
        <v>0</v>
      </c>
      <c r="AE34" s="128" t="e">
        <f t="shared" si="1"/>
        <v>#DIV/0!</v>
      </c>
    </row>
    <row r="35" spans="1:31" x14ac:dyDescent="0.25">
      <c r="A35" s="373" t="s">
        <v>48</v>
      </c>
      <c r="B35" s="357">
        <v>42507</v>
      </c>
      <c r="C35" s="358">
        <v>100</v>
      </c>
      <c r="D35" s="360">
        <v>13.08</v>
      </c>
      <c r="E35" s="360">
        <v>0</v>
      </c>
      <c r="F35" s="360">
        <f t="shared" si="2"/>
        <v>1308</v>
      </c>
      <c r="G35" s="357">
        <v>42559</v>
      </c>
      <c r="H35" s="372">
        <v>100</v>
      </c>
      <c r="I35" s="360">
        <v>13.08</v>
      </c>
      <c r="J35" s="360">
        <v>0.03</v>
      </c>
      <c r="K35" s="360">
        <f t="shared" si="3"/>
        <v>1307.97</v>
      </c>
      <c r="L35" s="357">
        <v>42705</v>
      </c>
      <c r="M35" s="360">
        <v>37.5</v>
      </c>
      <c r="W35" s="124"/>
      <c r="X35" s="10"/>
      <c r="Y35" s="10"/>
      <c r="Z35" s="10"/>
      <c r="AA35" s="10"/>
      <c r="AB35" s="87"/>
      <c r="AC35" s="10"/>
      <c r="AD35" s="2">
        <f t="shared" si="0"/>
        <v>0</v>
      </c>
      <c r="AE35" s="128" t="e">
        <f t="shared" si="1"/>
        <v>#DIV/0!</v>
      </c>
    </row>
    <row r="36" spans="1:31" x14ac:dyDescent="0.25">
      <c r="A36" s="358"/>
      <c r="B36" s="357">
        <v>42545</v>
      </c>
      <c r="C36" s="358">
        <v>50</v>
      </c>
      <c r="D36" s="360">
        <v>12.75</v>
      </c>
      <c r="E36" s="360">
        <v>0</v>
      </c>
      <c r="F36" s="360">
        <f t="shared" si="2"/>
        <v>637.5</v>
      </c>
      <c r="G36" s="357">
        <v>42577</v>
      </c>
      <c r="H36" s="372">
        <v>50</v>
      </c>
      <c r="I36" s="360">
        <v>13.78</v>
      </c>
      <c r="J36" s="360">
        <v>0.02</v>
      </c>
      <c r="K36" s="360">
        <f t="shared" si="3"/>
        <v>688.98</v>
      </c>
      <c r="L36" s="358"/>
      <c r="M36" s="358"/>
      <c r="W36" s="124"/>
      <c r="X36" s="10"/>
      <c r="Y36" s="10"/>
      <c r="Z36" s="10"/>
      <c r="AA36" s="10"/>
      <c r="AB36" s="87"/>
      <c r="AC36" s="10"/>
      <c r="AD36" s="2">
        <f t="shared" si="0"/>
        <v>0</v>
      </c>
      <c r="AE36" s="128" t="e">
        <f t="shared" si="1"/>
        <v>#DIV/0!</v>
      </c>
    </row>
    <row r="37" spans="1:31" x14ac:dyDescent="0.25">
      <c r="A37" s="358"/>
      <c r="B37" s="357">
        <v>42545</v>
      </c>
      <c r="C37" s="358">
        <v>100</v>
      </c>
      <c r="D37" s="360">
        <v>12.75</v>
      </c>
      <c r="E37" s="360">
        <v>0</v>
      </c>
      <c r="F37" s="360">
        <f t="shared" si="2"/>
        <v>1275</v>
      </c>
      <c r="G37" s="357">
        <v>42620</v>
      </c>
      <c r="H37" s="372">
        <v>100</v>
      </c>
      <c r="I37" s="360">
        <v>12.7</v>
      </c>
      <c r="J37" s="360">
        <v>0.53</v>
      </c>
      <c r="K37" s="360">
        <f t="shared" si="3"/>
        <v>1269.47</v>
      </c>
      <c r="L37" s="358"/>
      <c r="M37" s="358"/>
      <c r="W37" s="124"/>
      <c r="X37" s="10"/>
      <c r="Y37" s="10"/>
      <c r="Z37" s="10"/>
      <c r="AA37" s="10"/>
      <c r="AB37" s="87"/>
      <c r="AC37" s="10"/>
      <c r="AD37" s="2">
        <f t="shared" si="0"/>
        <v>0</v>
      </c>
      <c r="AE37" s="128" t="e">
        <f t="shared" si="1"/>
        <v>#DIV/0!</v>
      </c>
    </row>
    <row r="38" spans="1:31" x14ac:dyDescent="0.25">
      <c r="A38" s="358"/>
      <c r="B38" s="357">
        <v>42548</v>
      </c>
      <c r="C38" s="358">
        <v>150</v>
      </c>
      <c r="D38" s="360">
        <v>12.18</v>
      </c>
      <c r="E38" s="360">
        <v>0</v>
      </c>
      <c r="F38" s="360">
        <f t="shared" si="2"/>
        <v>1827</v>
      </c>
      <c r="G38" s="357">
        <v>42684</v>
      </c>
      <c r="H38" s="372">
        <v>250</v>
      </c>
      <c r="I38" s="360">
        <v>11.94</v>
      </c>
      <c r="J38" s="360">
        <v>7.0000000000000007E-2</v>
      </c>
      <c r="K38" s="360">
        <f t="shared" si="3"/>
        <v>2984.93</v>
      </c>
      <c r="L38" s="358"/>
      <c r="M38" s="358"/>
      <c r="W38" s="124"/>
      <c r="X38" s="10"/>
      <c r="Y38" s="10"/>
      <c r="Z38" s="10"/>
      <c r="AA38" s="10"/>
      <c r="AB38" s="87"/>
      <c r="AC38" s="10"/>
      <c r="AD38" s="2">
        <f t="shared" si="0"/>
        <v>0</v>
      </c>
      <c r="AE38" s="128" t="e">
        <f t="shared" si="1"/>
        <v>#DIV/0!</v>
      </c>
    </row>
    <row r="39" spans="1:31" x14ac:dyDescent="0.25">
      <c r="A39" s="358"/>
      <c r="B39" s="357">
        <v>42627</v>
      </c>
      <c r="C39" s="358">
        <v>100</v>
      </c>
      <c r="D39" s="360">
        <v>12.14</v>
      </c>
      <c r="E39" s="360">
        <v>0</v>
      </c>
      <c r="F39" s="360">
        <f t="shared" si="2"/>
        <v>1214</v>
      </c>
      <c r="G39" s="357">
        <v>42711</v>
      </c>
      <c r="H39" s="372">
        <v>200</v>
      </c>
      <c r="I39" s="360">
        <v>12.68</v>
      </c>
      <c r="J39" s="360">
        <v>0.06</v>
      </c>
      <c r="K39" s="360">
        <f t="shared" si="3"/>
        <v>2535.94</v>
      </c>
      <c r="L39" s="358"/>
      <c r="M39" s="358"/>
      <c r="W39" s="124"/>
      <c r="X39" s="10"/>
      <c r="Y39" s="10"/>
      <c r="Z39" s="10"/>
      <c r="AA39" s="10"/>
      <c r="AB39" s="87"/>
      <c r="AC39" s="10"/>
      <c r="AD39" s="2">
        <f t="shared" si="0"/>
        <v>0</v>
      </c>
      <c r="AE39" s="128" t="e">
        <f t="shared" si="1"/>
        <v>#DIV/0!</v>
      </c>
    </row>
    <row r="40" spans="1:31" ht="20.25" thickBot="1" x14ac:dyDescent="0.35">
      <c r="A40" s="358"/>
      <c r="B40" s="357">
        <v>42670</v>
      </c>
      <c r="C40" s="358">
        <v>200</v>
      </c>
      <c r="D40" s="360">
        <v>11.68</v>
      </c>
      <c r="E40" s="360">
        <v>0</v>
      </c>
      <c r="F40" s="360">
        <f t="shared" si="2"/>
        <v>2336</v>
      </c>
      <c r="G40" s="358"/>
      <c r="H40" s="372"/>
      <c r="I40" s="360"/>
      <c r="J40" s="360"/>
      <c r="K40" s="360"/>
      <c r="L40" s="358"/>
      <c r="M40" s="358"/>
      <c r="O40" s="557" t="s">
        <v>54</v>
      </c>
      <c r="P40" s="557"/>
      <c r="W40" s="124"/>
      <c r="X40" s="10"/>
      <c r="Y40" s="10"/>
      <c r="Z40" s="10"/>
      <c r="AA40" s="10"/>
      <c r="AB40" s="87"/>
      <c r="AC40" s="10"/>
      <c r="AD40" s="2">
        <f t="shared" si="0"/>
        <v>0</v>
      </c>
      <c r="AE40" s="128" t="e">
        <f t="shared" si="1"/>
        <v>#DIV/0!</v>
      </c>
    </row>
    <row r="41" spans="1:31" ht="15.75" thickTop="1" x14ac:dyDescent="0.25">
      <c r="A41" s="358"/>
      <c r="B41" s="358"/>
      <c r="C41" s="358"/>
      <c r="D41" s="360"/>
      <c r="E41" s="360"/>
      <c r="F41" s="360"/>
      <c r="G41" s="358"/>
      <c r="H41" s="372"/>
      <c r="I41" s="360"/>
      <c r="J41" s="360"/>
      <c r="K41" s="360"/>
      <c r="L41" s="358"/>
      <c r="M41" s="358"/>
      <c r="O41" s="75">
        <v>1.1000000000000001</v>
      </c>
      <c r="P41" s="75">
        <f>O41*$Q$4</f>
        <v>0</v>
      </c>
      <c r="Q41" s="2"/>
      <c r="W41" s="124"/>
      <c r="X41" s="10"/>
      <c r="Y41" s="10"/>
      <c r="Z41" s="10"/>
      <c r="AA41" s="10"/>
      <c r="AB41" s="87"/>
      <c r="AC41" s="10"/>
      <c r="AD41" s="2">
        <f t="shared" si="0"/>
        <v>0</v>
      </c>
      <c r="AE41" s="128" t="e">
        <f t="shared" si="1"/>
        <v>#DIV/0!</v>
      </c>
    </row>
    <row r="42" spans="1:31" ht="20.25" thickBot="1" x14ac:dyDescent="0.35">
      <c r="A42" s="358"/>
      <c r="B42" s="66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66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358"/>
      <c r="M42" s="358"/>
      <c r="O42" s="75">
        <v>1.0900000000000001</v>
      </c>
      <c r="P42" s="75">
        <f t="shared" ref="P42:P61" si="5">O42*$Q$4</f>
        <v>0</v>
      </c>
      <c r="Q42" s="2"/>
      <c r="T42" s="83" t="s">
        <v>84</v>
      </c>
      <c r="W42" s="124"/>
      <c r="X42" s="10"/>
      <c r="Y42" s="10"/>
      <c r="Z42" s="10"/>
      <c r="AA42" s="10"/>
      <c r="AB42" s="87"/>
      <c r="AC42" s="10"/>
      <c r="AD42" s="2">
        <f t="shared" si="0"/>
        <v>0</v>
      </c>
      <c r="AE42" s="128" t="e">
        <f t="shared" si="1"/>
        <v>#DIV/0!</v>
      </c>
    </row>
    <row r="43" spans="1:31" ht="15.75" thickTop="1" x14ac:dyDescent="0.25">
      <c r="A43" s="358"/>
      <c r="B43" s="358"/>
      <c r="C43" s="358"/>
      <c r="D43" s="360"/>
      <c r="E43" s="360"/>
      <c r="F43" s="360"/>
      <c r="G43" s="358"/>
      <c r="H43" s="372"/>
      <c r="I43" s="360"/>
      <c r="J43" s="360"/>
      <c r="K43" s="360"/>
      <c r="L43" s="358"/>
      <c r="M43" s="358"/>
      <c r="O43" s="75">
        <v>1.08</v>
      </c>
      <c r="P43" s="75">
        <f t="shared" si="5"/>
        <v>0</v>
      </c>
      <c r="Q43" s="2"/>
      <c r="T43" s="119" t="s">
        <v>69</v>
      </c>
      <c r="U43" s="90">
        <v>11.37</v>
      </c>
      <c r="W43" s="124"/>
      <c r="X43" s="10"/>
      <c r="Y43" s="10"/>
      <c r="Z43" s="10"/>
      <c r="AA43" s="10"/>
      <c r="AB43" s="87"/>
      <c r="AC43" s="10"/>
      <c r="AD43" s="2">
        <f t="shared" si="0"/>
        <v>0</v>
      </c>
      <c r="AE43" s="128" t="e">
        <f t="shared" si="1"/>
        <v>#DIV/0!</v>
      </c>
    </row>
    <row r="44" spans="1:31" x14ac:dyDescent="0.25">
      <c r="A44" s="358"/>
      <c r="B44" s="358"/>
      <c r="C44" s="358"/>
      <c r="D44" s="360"/>
      <c r="E44" s="360"/>
      <c r="F44" s="360"/>
      <c r="G44" s="358"/>
      <c r="H44" s="372"/>
      <c r="I44" s="360"/>
      <c r="J44" s="360"/>
      <c r="K44" s="360"/>
      <c r="L44" s="358"/>
      <c r="M44" s="358"/>
      <c r="O44" s="75">
        <v>1.07</v>
      </c>
      <c r="P44" s="75">
        <f t="shared" si="5"/>
        <v>0</v>
      </c>
      <c r="Q44" s="2"/>
      <c r="T44" s="85" t="s">
        <v>70</v>
      </c>
      <c r="U44" s="80">
        <v>11.48</v>
      </c>
      <c r="W44" s="124"/>
      <c r="X44" s="10"/>
      <c r="Y44" s="10"/>
      <c r="Z44" s="10"/>
      <c r="AA44" s="10"/>
      <c r="AB44" s="87"/>
      <c r="AC44" s="10"/>
      <c r="AD44" s="2">
        <f t="shared" si="0"/>
        <v>0</v>
      </c>
      <c r="AE44" s="128" t="e">
        <f t="shared" si="1"/>
        <v>#DIV/0!</v>
      </c>
    </row>
    <row r="45" spans="1:31" x14ac:dyDescent="0.25">
      <c r="A45" s="358"/>
      <c r="B45" s="358"/>
      <c r="C45" s="358"/>
      <c r="D45" s="360"/>
      <c r="E45" s="360"/>
      <c r="F45" s="360"/>
      <c r="G45" s="358"/>
      <c r="H45" s="372"/>
      <c r="I45" s="360"/>
      <c r="J45" s="360"/>
      <c r="K45" s="360"/>
      <c r="L45" s="358"/>
      <c r="M45" s="358"/>
      <c r="O45" s="75">
        <v>1.06</v>
      </c>
      <c r="P45" s="75">
        <f t="shared" si="5"/>
        <v>0</v>
      </c>
      <c r="Q45" s="2"/>
      <c r="T45" s="85" t="s">
        <v>71</v>
      </c>
      <c r="U45" s="80" t="s">
        <v>100</v>
      </c>
      <c r="W45" s="124"/>
      <c r="X45" s="10"/>
      <c r="Y45" s="10"/>
      <c r="Z45" s="10"/>
      <c r="AA45" s="10"/>
      <c r="AB45" s="87"/>
      <c r="AC45" s="10"/>
      <c r="AD45" s="2">
        <f t="shared" si="0"/>
        <v>0</v>
      </c>
      <c r="AE45" s="128" t="e">
        <f t="shared" si="1"/>
        <v>#DIV/0!</v>
      </c>
    </row>
    <row r="46" spans="1:31" x14ac:dyDescent="0.25">
      <c r="A46" s="358"/>
      <c r="B46" s="358"/>
      <c r="C46" s="358"/>
      <c r="D46" s="360"/>
      <c r="E46" s="360"/>
      <c r="F46" s="360"/>
      <c r="G46" s="358"/>
      <c r="H46" s="372"/>
      <c r="I46" s="360"/>
      <c r="J46" s="360"/>
      <c r="K46" s="360"/>
      <c r="L46" s="358"/>
      <c r="M46" s="358"/>
      <c r="O46" s="75">
        <v>1.05</v>
      </c>
      <c r="P46" s="75">
        <f t="shared" si="5"/>
        <v>0</v>
      </c>
      <c r="Q46" s="2"/>
      <c r="T46" s="85" t="s">
        <v>72</v>
      </c>
      <c r="U46" s="80" t="s">
        <v>100</v>
      </c>
      <c r="W46" s="124"/>
      <c r="X46" s="10"/>
      <c r="Y46" s="10"/>
      <c r="Z46" s="10"/>
      <c r="AA46" s="10"/>
      <c r="AB46" s="87"/>
      <c r="AC46" s="10"/>
      <c r="AD46" s="2">
        <f t="shared" si="0"/>
        <v>0</v>
      </c>
      <c r="AE46" s="128" t="e">
        <f t="shared" si="1"/>
        <v>#DIV/0!</v>
      </c>
    </row>
    <row r="47" spans="1:31" x14ac:dyDescent="0.25">
      <c r="A47" s="358"/>
      <c r="B47" s="358"/>
      <c r="C47" s="358"/>
      <c r="D47" s="360"/>
      <c r="E47" s="360"/>
      <c r="F47" s="360"/>
      <c r="G47" s="358"/>
      <c r="H47" s="372"/>
      <c r="I47" s="360"/>
      <c r="J47" s="360"/>
      <c r="K47" s="360"/>
      <c r="L47" s="358"/>
      <c r="M47" s="358"/>
      <c r="O47" s="75">
        <v>1.04</v>
      </c>
      <c r="P47" s="75">
        <f t="shared" si="5"/>
        <v>0</v>
      </c>
      <c r="Q47" s="2"/>
      <c r="T47" s="85" t="s">
        <v>73</v>
      </c>
      <c r="U47" s="80">
        <v>13.18</v>
      </c>
      <c r="W47" s="124"/>
      <c r="X47" s="10"/>
      <c r="Y47" s="10"/>
      <c r="Z47" s="10"/>
      <c r="AA47" s="10"/>
      <c r="AB47" s="87"/>
      <c r="AC47" s="10"/>
      <c r="AD47" s="2">
        <f t="shared" si="0"/>
        <v>0</v>
      </c>
      <c r="AE47" s="128" t="e">
        <f t="shared" si="1"/>
        <v>#DIV/0!</v>
      </c>
    </row>
    <row r="48" spans="1:31" x14ac:dyDescent="0.25">
      <c r="A48" s="358"/>
      <c r="B48" s="358"/>
      <c r="C48" s="358"/>
      <c r="D48" s="360"/>
      <c r="E48" s="360"/>
      <c r="F48" s="360"/>
      <c r="G48" s="358"/>
      <c r="H48" s="372"/>
      <c r="I48" s="360"/>
      <c r="J48" s="360"/>
      <c r="K48" s="360"/>
      <c r="L48" s="358"/>
      <c r="M48" s="358"/>
      <c r="O48" s="75">
        <v>1.03</v>
      </c>
      <c r="P48" s="75">
        <f t="shared" si="5"/>
        <v>0</v>
      </c>
      <c r="Q48" s="2"/>
      <c r="T48" s="85" t="s">
        <v>74</v>
      </c>
      <c r="U48" s="80">
        <v>1.34107</v>
      </c>
      <c r="W48" s="124"/>
      <c r="X48" s="10"/>
      <c r="Y48" s="10"/>
      <c r="Z48" s="10"/>
      <c r="AA48" s="10"/>
      <c r="AB48" s="87"/>
      <c r="AC48" s="10"/>
      <c r="AD48" s="2">
        <f t="shared" si="0"/>
        <v>0</v>
      </c>
      <c r="AE48" s="128" t="e">
        <f t="shared" si="1"/>
        <v>#DIV/0!</v>
      </c>
    </row>
    <row r="49" spans="1:31" x14ac:dyDescent="0.25">
      <c r="A49" s="358"/>
      <c r="B49" s="358"/>
      <c r="C49" s="358"/>
      <c r="D49" s="360"/>
      <c r="E49" s="360"/>
      <c r="F49" s="360"/>
      <c r="G49" s="358"/>
      <c r="H49" s="372"/>
      <c r="I49" s="360"/>
      <c r="J49" s="360"/>
      <c r="K49" s="360"/>
      <c r="L49" s="358"/>
      <c r="M49" s="358"/>
      <c r="O49" s="75">
        <v>1.02</v>
      </c>
      <c r="P49" s="75">
        <f t="shared" si="5"/>
        <v>0</v>
      </c>
      <c r="Q49" s="2"/>
      <c r="T49" s="85" t="s">
        <v>75</v>
      </c>
      <c r="U49" s="80" t="s">
        <v>297</v>
      </c>
      <c r="W49" s="124"/>
      <c r="X49" s="10"/>
      <c r="Y49" s="10"/>
      <c r="Z49" s="10"/>
      <c r="AA49" s="10"/>
      <c r="AB49" s="87"/>
      <c r="AC49" s="10"/>
      <c r="AD49" s="2">
        <f t="shared" si="0"/>
        <v>0</v>
      </c>
      <c r="AE49" s="128" t="e">
        <f t="shared" si="1"/>
        <v>#DIV/0!</v>
      </c>
    </row>
    <row r="50" spans="1:31" x14ac:dyDescent="0.25">
      <c r="A50" s="374" t="s">
        <v>57</v>
      </c>
      <c r="B50" s="375"/>
      <c r="C50" s="375">
        <f>SUM(C34:C40)</f>
        <v>800</v>
      </c>
      <c r="D50" s="376"/>
      <c r="E50" s="376"/>
      <c r="F50" s="376">
        <f>SUM(F34:F49)</f>
        <v>12073.5</v>
      </c>
      <c r="G50" s="375"/>
      <c r="H50" s="375">
        <f>SUM(H34:H49)</f>
        <v>1000</v>
      </c>
      <c r="I50" s="376"/>
      <c r="J50" s="376"/>
      <c r="K50" s="376">
        <f>SUM(K34:K49)</f>
        <v>12486.21</v>
      </c>
      <c r="L50" s="375"/>
      <c r="M50" s="376">
        <f>SUM(M34:M49)</f>
        <v>82.5</v>
      </c>
      <c r="O50" s="75">
        <v>1.01</v>
      </c>
      <c r="P50" s="75">
        <f t="shared" si="5"/>
        <v>0</v>
      </c>
      <c r="Q50" s="2"/>
      <c r="T50" s="85"/>
      <c r="U50" s="80"/>
      <c r="W50" s="124"/>
      <c r="X50" s="10"/>
      <c r="Y50" s="10"/>
      <c r="Z50" s="10"/>
      <c r="AA50" s="10"/>
      <c r="AB50" s="87"/>
      <c r="AC50" s="10"/>
      <c r="AD50" s="2">
        <f t="shared" si="0"/>
        <v>0</v>
      </c>
      <c r="AE50" s="128" t="e">
        <f t="shared" si="1"/>
        <v>#DIV/0!</v>
      </c>
    </row>
    <row r="51" spans="1:31" ht="15.75" thickBot="1" x14ac:dyDescent="0.3">
      <c r="A51" s="377" t="s">
        <v>143</v>
      </c>
      <c r="B51" s="378"/>
      <c r="C51" s="379">
        <f>SumByColor($A$19,C34:C49)</f>
        <v>0</v>
      </c>
      <c r="D51" s="379"/>
      <c r="E51" s="379"/>
      <c r="F51" s="380">
        <f>SumByColor($A$19,F34:F49)</f>
        <v>0</v>
      </c>
      <c r="G51" s="379"/>
      <c r="H51" s="379">
        <f>SumByColor($A$19,H34:H49)</f>
        <v>0</v>
      </c>
      <c r="I51" s="379"/>
      <c r="J51" s="379"/>
      <c r="K51" s="380">
        <f>SumByColor($A$19,K34:K49)</f>
        <v>0</v>
      </c>
      <c r="L51" s="379"/>
      <c r="M51" s="380">
        <f>SumByColor($A$19,M34:M49)</f>
        <v>0</v>
      </c>
      <c r="O51" s="75">
        <v>1</v>
      </c>
      <c r="P51" s="75">
        <f t="shared" si="5"/>
        <v>0</v>
      </c>
      <c r="Q51" s="2"/>
      <c r="T51" s="85" t="s">
        <v>76</v>
      </c>
      <c r="U51" s="80" t="s">
        <v>520</v>
      </c>
      <c r="W51" s="124"/>
      <c r="X51" s="10"/>
      <c r="Y51" s="10"/>
      <c r="Z51" s="10"/>
      <c r="AA51" s="10"/>
      <c r="AB51" s="87"/>
      <c r="AC51" s="10"/>
      <c r="AD51" s="2">
        <f t="shared" si="0"/>
        <v>0</v>
      </c>
      <c r="AE51" s="128" t="e">
        <f t="shared" si="1"/>
        <v>#DIV/0!</v>
      </c>
    </row>
    <row r="52" spans="1:31" x14ac:dyDescent="0.25">
      <c r="O52" s="75">
        <v>0.99</v>
      </c>
      <c r="P52" s="75">
        <f t="shared" si="5"/>
        <v>0</v>
      </c>
      <c r="Q52" s="2"/>
      <c r="T52" s="85" t="s">
        <v>77</v>
      </c>
      <c r="U52" s="80" t="s">
        <v>309</v>
      </c>
      <c r="W52" s="124"/>
      <c r="X52" s="10"/>
      <c r="Y52" s="10"/>
      <c r="Z52" s="10"/>
      <c r="AA52" s="10"/>
      <c r="AB52" s="87"/>
      <c r="AC52" s="10"/>
      <c r="AD52" s="2">
        <f t="shared" si="0"/>
        <v>0</v>
      </c>
      <c r="AE52" s="128" t="e">
        <f t="shared" si="1"/>
        <v>#DIV/0!</v>
      </c>
    </row>
    <row r="53" spans="1:31" x14ac:dyDescent="0.25">
      <c r="O53" s="75">
        <v>0.98</v>
      </c>
      <c r="P53" s="75">
        <f t="shared" si="5"/>
        <v>0</v>
      </c>
      <c r="Q53" s="2"/>
      <c r="T53" s="85" t="s">
        <v>78</v>
      </c>
      <c r="U53" s="82">
        <v>43316140</v>
      </c>
      <c r="W53" s="124"/>
      <c r="X53" s="10"/>
      <c r="Y53" s="10"/>
      <c r="Z53" s="10"/>
      <c r="AA53" s="10"/>
      <c r="AB53" s="87"/>
      <c r="AC53" s="10"/>
      <c r="AD53" s="2">
        <f t="shared" si="0"/>
        <v>0</v>
      </c>
      <c r="AE53" s="128" t="e">
        <f t="shared" si="1"/>
        <v>#DIV/0!</v>
      </c>
    </row>
    <row r="54" spans="1:31" x14ac:dyDescent="0.25">
      <c r="O54" s="75">
        <v>0.97</v>
      </c>
      <c r="P54" s="75">
        <f t="shared" si="5"/>
        <v>0</v>
      </c>
      <c r="T54" s="85" t="s">
        <v>81</v>
      </c>
      <c r="U54" s="82">
        <v>38267500</v>
      </c>
      <c r="W54" s="124"/>
      <c r="X54" s="10"/>
      <c r="Y54" s="10"/>
      <c r="Z54" s="10"/>
      <c r="AA54" s="10"/>
      <c r="AB54" s="87"/>
      <c r="AC54" s="10"/>
      <c r="AD54" s="2">
        <f t="shared" si="0"/>
        <v>0</v>
      </c>
      <c r="AE54" s="128" t="e">
        <f t="shared" si="1"/>
        <v>#DIV/0!</v>
      </c>
    </row>
    <row r="55" spans="1:31" x14ac:dyDescent="0.25">
      <c r="O55" s="75">
        <v>0.96</v>
      </c>
      <c r="P55" s="75">
        <f t="shared" si="5"/>
        <v>0</v>
      </c>
      <c r="T55" s="85" t="s">
        <v>79</v>
      </c>
      <c r="U55" s="80" t="s">
        <v>521</v>
      </c>
      <c r="W55" s="124"/>
      <c r="X55" s="10"/>
      <c r="Y55" s="10"/>
      <c r="Z55" s="10"/>
      <c r="AA55" s="10"/>
      <c r="AB55" s="87"/>
      <c r="AC55" s="10"/>
      <c r="AD55" s="2">
        <f t="shared" si="0"/>
        <v>0</v>
      </c>
      <c r="AE55" s="128" t="e">
        <f t="shared" si="1"/>
        <v>#DIV/0!</v>
      </c>
    </row>
    <row r="56" spans="1:31" x14ac:dyDescent="0.25">
      <c r="B56" s="150" t="s">
        <v>85</v>
      </c>
      <c r="C56" s="150" t="s">
        <v>106</v>
      </c>
      <c r="D56" s="151" t="s">
        <v>105</v>
      </c>
      <c r="E56" s="153" t="s">
        <v>107</v>
      </c>
      <c r="F56" s="153" t="s">
        <v>43</v>
      </c>
      <c r="G56" s="165" t="s">
        <v>110</v>
      </c>
      <c r="H56" s="165" t="s">
        <v>61</v>
      </c>
      <c r="I56" s="165" t="s">
        <v>111</v>
      </c>
      <c r="O56" s="75">
        <v>0.95</v>
      </c>
      <c r="P56" s="75">
        <f t="shared" si="5"/>
        <v>0</v>
      </c>
      <c r="T56" s="85" t="s">
        <v>82</v>
      </c>
      <c r="U56" s="80">
        <v>9.7899999999999991</v>
      </c>
      <c r="W56" s="124"/>
      <c r="X56" s="10"/>
      <c r="Y56" s="10"/>
      <c r="Z56" s="10"/>
      <c r="AA56" s="10"/>
      <c r="AB56" s="87"/>
      <c r="AC56" s="10"/>
      <c r="AD56" s="2">
        <f t="shared" si="0"/>
        <v>0</v>
      </c>
      <c r="AE56" s="128" t="e">
        <f t="shared" si="1"/>
        <v>#DIV/0!</v>
      </c>
    </row>
    <row r="57" spans="1:31" x14ac:dyDescent="0.25">
      <c r="B57" s="189">
        <v>42488</v>
      </c>
      <c r="C57" s="184">
        <v>100</v>
      </c>
      <c r="D57" s="185">
        <v>13.8</v>
      </c>
      <c r="E57" s="185">
        <v>13.56</v>
      </c>
      <c r="F57" s="185">
        <f>C57*(E57-D57)</f>
        <v>-24.000000000000021</v>
      </c>
      <c r="G57" s="185">
        <f>D57*C57</f>
        <v>1380</v>
      </c>
      <c r="H57" s="199">
        <f>(E57-D57)/D57</f>
        <v>-1.7391304347826101E-2</v>
      </c>
      <c r="I57" s="185"/>
      <c r="O57" s="75">
        <v>0.94</v>
      </c>
      <c r="P57" s="75">
        <f t="shared" si="5"/>
        <v>0</v>
      </c>
      <c r="T57" s="85" t="s">
        <v>83</v>
      </c>
      <c r="U57" s="80">
        <v>1.1499999999999999</v>
      </c>
      <c r="W57" s="124"/>
      <c r="X57" s="10"/>
      <c r="Y57" s="10"/>
      <c r="Z57" s="10"/>
      <c r="AA57" s="10"/>
      <c r="AB57" s="87"/>
      <c r="AC57" s="10"/>
      <c r="AD57" s="2">
        <f t="shared" si="0"/>
        <v>0</v>
      </c>
      <c r="AE57" s="128" t="e">
        <f t="shared" si="1"/>
        <v>#DIV/0!</v>
      </c>
    </row>
    <row r="58" spans="1:31" x14ac:dyDescent="0.25">
      <c r="B58" s="189">
        <v>42494</v>
      </c>
      <c r="C58" s="184">
        <v>100</v>
      </c>
      <c r="D58" s="185">
        <v>13.8</v>
      </c>
      <c r="E58" s="185">
        <v>13.31</v>
      </c>
      <c r="F58" s="185">
        <f>C58*(E58-D58)</f>
        <v>-49.000000000000021</v>
      </c>
      <c r="G58" s="185">
        <f>D58*C58</f>
        <v>1380</v>
      </c>
      <c r="H58" s="199">
        <f>(E58-D58)/D58</f>
        <v>-3.5507246376811609E-2</v>
      </c>
      <c r="I58" s="185"/>
      <c r="O58" s="75">
        <v>0.93</v>
      </c>
      <c r="P58" s="75">
        <f t="shared" si="5"/>
        <v>0</v>
      </c>
      <c r="T58" s="85" t="s">
        <v>80</v>
      </c>
      <c r="U58" s="80" t="s">
        <v>453</v>
      </c>
      <c r="W58" s="124"/>
      <c r="X58" s="10"/>
      <c r="Y58" s="10"/>
      <c r="Z58" s="10"/>
      <c r="AA58" s="10"/>
      <c r="AB58" s="87"/>
      <c r="AC58" s="10"/>
      <c r="AD58" s="2">
        <f t="shared" si="0"/>
        <v>0</v>
      </c>
      <c r="AE58" s="128" t="e">
        <f t="shared" si="1"/>
        <v>#DIV/0!</v>
      </c>
    </row>
    <row r="59" spans="1:31" x14ac:dyDescent="0.25">
      <c r="B59" s="189">
        <v>42507</v>
      </c>
      <c r="C59" s="184">
        <v>200</v>
      </c>
      <c r="D59" s="185">
        <v>13.44</v>
      </c>
      <c r="E59" s="185">
        <v>13.14</v>
      </c>
      <c r="F59" s="185">
        <f>C59*(E59-D59)</f>
        <v>-59.999999999999787</v>
      </c>
      <c r="G59" s="185">
        <f>D59*C59</f>
        <v>2688</v>
      </c>
      <c r="H59" s="199">
        <f>(E59-D59)/D59</f>
        <v>-2.2321428571428492E-2</v>
      </c>
      <c r="I59" s="185"/>
      <c r="O59" s="75">
        <v>0.92</v>
      </c>
      <c r="P59" s="75">
        <f t="shared" si="5"/>
        <v>0</v>
      </c>
      <c r="W59" s="124"/>
      <c r="X59" s="10"/>
      <c r="Y59" s="10"/>
      <c r="Z59" s="10"/>
      <c r="AA59" s="10"/>
      <c r="AB59" s="87"/>
      <c r="AC59" s="10"/>
      <c r="AD59" s="2">
        <f t="shared" si="0"/>
        <v>0</v>
      </c>
      <c r="AE59" s="128" t="e">
        <f t="shared" si="1"/>
        <v>#DIV/0!</v>
      </c>
    </row>
    <row r="60" spans="1:31" x14ac:dyDescent="0.25">
      <c r="B60" s="189">
        <v>42515</v>
      </c>
      <c r="C60" s="184">
        <v>100</v>
      </c>
      <c r="D60" s="185">
        <v>13.2903</v>
      </c>
      <c r="E60" s="185">
        <v>13.52</v>
      </c>
      <c r="F60" s="185">
        <f t="shared" ref="F60:F95" si="6">C60*(E60-D60)</f>
        <v>22.969999999999935</v>
      </c>
      <c r="G60" s="185">
        <f t="shared" ref="G60:G95" si="7">D60*C60</f>
        <v>1329.03</v>
      </c>
      <c r="H60" s="199">
        <f t="shared" ref="H60:H95" si="8">(E60-D60)/D60</f>
        <v>1.7283281791983577E-2</v>
      </c>
      <c r="I60" s="185"/>
      <c r="O60" s="75">
        <v>0.91</v>
      </c>
      <c r="P60" s="75">
        <f t="shared" si="5"/>
        <v>0</v>
      </c>
      <c r="W60" s="124"/>
      <c r="X60" s="10"/>
      <c r="Y60" s="10"/>
      <c r="Z60" s="10"/>
      <c r="AA60" s="10"/>
      <c r="AB60" s="87"/>
      <c r="AC60" s="10"/>
      <c r="AD60" s="2">
        <f t="shared" si="0"/>
        <v>0</v>
      </c>
      <c r="AE60" s="128" t="e">
        <f t="shared" si="1"/>
        <v>#DIV/0!</v>
      </c>
    </row>
    <row r="61" spans="1:31" x14ac:dyDescent="0.25">
      <c r="B61" s="189">
        <v>42527</v>
      </c>
      <c r="C61" s="184">
        <v>100</v>
      </c>
      <c r="D61" s="185">
        <v>13.2903</v>
      </c>
      <c r="E61" s="185">
        <v>13.18</v>
      </c>
      <c r="F61" s="185">
        <f t="shared" si="6"/>
        <v>-11.030000000000051</v>
      </c>
      <c r="G61" s="185">
        <f t="shared" si="7"/>
        <v>1329.03</v>
      </c>
      <c r="H61" s="199">
        <f t="shared" si="8"/>
        <v>-8.2992859453887811E-3</v>
      </c>
      <c r="I61" s="185"/>
      <c r="O61" s="75">
        <v>0.9</v>
      </c>
      <c r="P61" s="75">
        <f t="shared" si="5"/>
        <v>0</v>
      </c>
      <c r="W61" s="124"/>
      <c r="X61" s="10"/>
      <c r="Y61" s="10"/>
      <c r="Z61" s="10"/>
      <c r="AA61" s="10"/>
      <c r="AB61" s="87"/>
      <c r="AC61" s="10"/>
      <c r="AD61" s="2">
        <f t="shared" si="0"/>
        <v>0</v>
      </c>
      <c r="AE61" s="128" t="e">
        <f t="shared" si="1"/>
        <v>#DIV/0!</v>
      </c>
    </row>
    <row r="62" spans="1:31" x14ac:dyDescent="0.25">
      <c r="B62" s="189">
        <v>42528</v>
      </c>
      <c r="C62" s="184">
        <v>100</v>
      </c>
      <c r="D62" s="185">
        <v>13.2903</v>
      </c>
      <c r="E62" s="185">
        <v>13.38</v>
      </c>
      <c r="F62" s="185">
        <f t="shared" si="6"/>
        <v>8.9700000000000557</v>
      </c>
      <c r="G62" s="185">
        <f t="shared" si="7"/>
        <v>1329.03</v>
      </c>
      <c r="H62" s="199">
        <f t="shared" si="8"/>
        <v>6.7492833118891638E-3</v>
      </c>
      <c r="I62" s="185"/>
      <c r="W62" s="124"/>
      <c r="X62" s="10"/>
      <c r="Y62" s="10"/>
      <c r="Z62" s="10"/>
      <c r="AA62" s="10"/>
      <c r="AB62" s="87"/>
      <c r="AC62" s="10"/>
      <c r="AD62" s="2">
        <f t="shared" si="0"/>
        <v>0</v>
      </c>
      <c r="AE62" s="128" t="e">
        <f t="shared" si="1"/>
        <v>#DIV/0!</v>
      </c>
    </row>
    <row r="63" spans="1:31" x14ac:dyDescent="0.25">
      <c r="B63" s="189">
        <v>42535</v>
      </c>
      <c r="C63" s="184">
        <v>100</v>
      </c>
      <c r="D63" s="185">
        <v>13.29</v>
      </c>
      <c r="E63" s="185">
        <v>12.84</v>
      </c>
      <c r="F63" s="185">
        <f t="shared" si="6"/>
        <v>-44.999999999999929</v>
      </c>
      <c r="G63" s="185">
        <f t="shared" si="7"/>
        <v>1329</v>
      </c>
      <c r="H63" s="199">
        <f t="shared" si="8"/>
        <v>-3.386004514672681E-2</v>
      </c>
      <c r="I63" s="185"/>
      <c r="W63" s="124"/>
      <c r="X63" s="10"/>
      <c r="Y63" s="10"/>
      <c r="Z63" s="10"/>
      <c r="AA63" s="10"/>
      <c r="AB63" s="87"/>
      <c r="AC63" s="10"/>
      <c r="AD63" s="2">
        <f t="shared" si="0"/>
        <v>0</v>
      </c>
      <c r="AE63" s="128" t="e">
        <f t="shared" si="1"/>
        <v>#DIV/0!</v>
      </c>
    </row>
    <row r="64" spans="1:31" x14ac:dyDescent="0.25">
      <c r="B64" s="189">
        <v>42542</v>
      </c>
      <c r="C64" s="184">
        <v>100</v>
      </c>
      <c r="D64" s="185">
        <v>13.2903</v>
      </c>
      <c r="E64" s="185">
        <v>13.42</v>
      </c>
      <c r="F64" s="185">
        <f t="shared" si="6"/>
        <v>12.96999999999997</v>
      </c>
      <c r="G64" s="185">
        <f t="shared" si="7"/>
        <v>1329.03</v>
      </c>
      <c r="H64" s="199">
        <f t="shared" si="8"/>
        <v>9.758997163344673E-3</v>
      </c>
      <c r="I64" s="185"/>
      <c r="W64" s="124"/>
      <c r="X64" s="10"/>
      <c r="Y64" s="10"/>
      <c r="Z64" s="10"/>
      <c r="AA64" s="10"/>
      <c r="AB64" s="87"/>
      <c r="AC64" s="10"/>
      <c r="AD64" s="2">
        <f t="shared" si="0"/>
        <v>0</v>
      </c>
      <c r="AE64" s="128" t="e">
        <f t="shared" si="1"/>
        <v>#DIV/0!</v>
      </c>
    </row>
    <row r="65" spans="2:31" x14ac:dyDescent="0.25">
      <c r="B65" s="189">
        <v>42545</v>
      </c>
      <c r="C65" s="184">
        <v>250</v>
      </c>
      <c r="D65" s="185">
        <v>12.966100000000001</v>
      </c>
      <c r="E65" s="185">
        <v>12.52</v>
      </c>
      <c r="F65" s="185">
        <f t="shared" si="6"/>
        <v>-111.52500000000032</v>
      </c>
      <c r="G65" s="185">
        <f t="shared" si="7"/>
        <v>3241.5250000000001</v>
      </c>
      <c r="H65" s="199">
        <f t="shared" si="8"/>
        <v>-3.4405102536614808E-2</v>
      </c>
      <c r="I65" s="185"/>
      <c r="W65" s="124"/>
      <c r="X65" s="10"/>
      <c r="Y65" s="10"/>
      <c r="Z65" s="10"/>
      <c r="AA65" s="10"/>
      <c r="AB65" s="87"/>
      <c r="AC65" s="10"/>
      <c r="AD65" s="2">
        <f t="shared" si="0"/>
        <v>0</v>
      </c>
      <c r="AE65" s="128" t="e">
        <f t="shared" si="1"/>
        <v>#DIV/0!</v>
      </c>
    </row>
    <row r="66" spans="2:31" x14ac:dyDescent="0.25">
      <c r="B66" s="189">
        <v>42548</v>
      </c>
      <c r="C66" s="184">
        <v>400</v>
      </c>
      <c r="D66" s="185">
        <v>12.6713</v>
      </c>
      <c r="E66" s="185">
        <v>12.16</v>
      </c>
      <c r="F66" s="185">
        <f t="shared" si="6"/>
        <v>-204.52000000000012</v>
      </c>
      <c r="G66" s="185">
        <f t="shared" si="7"/>
        <v>5068.5200000000004</v>
      </c>
      <c r="H66" s="199">
        <f t="shared" si="8"/>
        <v>-4.0351029491843798E-2</v>
      </c>
      <c r="I66" s="185"/>
      <c r="W66" s="124"/>
      <c r="X66" s="10"/>
      <c r="Y66" s="10"/>
      <c r="Z66" s="10"/>
      <c r="AA66" s="10"/>
      <c r="AB66" s="87"/>
      <c r="AC66" s="10"/>
      <c r="AD66" s="2">
        <f t="shared" si="0"/>
        <v>0</v>
      </c>
      <c r="AE66" s="128" t="e">
        <f t="shared" si="1"/>
        <v>#DIV/0!</v>
      </c>
    </row>
    <row r="67" spans="2:31" x14ac:dyDescent="0.25">
      <c r="B67" s="189">
        <v>42552</v>
      </c>
      <c r="C67" s="184">
        <v>400</v>
      </c>
      <c r="D67" s="185">
        <v>12.6713</v>
      </c>
      <c r="E67" s="185">
        <v>12.72</v>
      </c>
      <c r="F67" s="185">
        <f t="shared" si="6"/>
        <v>19.480000000000075</v>
      </c>
      <c r="G67" s="185">
        <f t="shared" si="7"/>
        <v>5068.5200000000004</v>
      </c>
      <c r="H67" s="199">
        <f t="shared" si="8"/>
        <v>3.843330992084489E-3</v>
      </c>
      <c r="I67" s="185"/>
      <c r="W67" s="124"/>
      <c r="X67" s="10"/>
      <c r="Y67" s="10"/>
      <c r="Z67" s="10"/>
      <c r="AA67" s="10"/>
      <c r="AB67" s="87"/>
      <c r="AC67" s="10"/>
      <c r="AD67" s="2">
        <f>Y67-Z67</f>
        <v>0</v>
      </c>
      <c r="AE67" s="128" t="e">
        <f>AC67/#REF!-1</f>
        <v>#REF!</v>
      </c>
    </row>
    <row r="68" spans="2:31" x14ac:dyDescent="0.25">
      <c r="B68" s="189">
        <v>42556</v>
      </c>
      <c r="C68" s="184">
        <v>400</v>
      </c>
      <c r="D68" s="185">
        <v>12.6713</v>
      </c>
      <c r="E68" s="185">
        <v>12.4</v>
      </c>
      <c r="F68" s="185">
        <f t="shared" si="6"/>
        <v>-108.52000000000004</v>
      </c>
      <c r="G68" s="185">
        <f t="shared" si="7"/>
        <v>5068.5200000000004</v>
      </c>
      <c r="H68" s="199">
        <f t="shared" si="8"/>
        <v>-2.1410589284445961E-2</v>
      </c>
      <c r="I68" s="406">
        <v>11.5</v>
      </c>
      <c r="W68" s="124"/>
      <c r="X68" s="10"/>
      <c r="Y68" s="10"/>
      <c r="Z68" s="10"/>
      <c r="AA68" s="10"/>
      <c r="AB68" s="87"/>
      <c r="AC68" s="10"/>
      <c r="AD68" s="2" t="e">
        <f>#REF!-#REF!</f>
        <v>#REF!</v>
      </c>
      <c r="AE68" s="128" t="e">
        <f>#REF!/#REF!-1</f>
        <v>#REF!</v>
      </c>
    </row>
    <row r="69" spans="2:31" x14ac:dyDescent="0.25">
      <c r="B69" s="189">
        <v>42566</v>
      </c>
      <c r="C69" s="184">
        <v>300</v>
      </c>
      <c r="D69" s="185">
        <v>12.5352</v>
      </c>
      <c r="E69" s="185">
        <v>13.57</v>
      </c>
      <c r="F69" s="185">
        <f t="shared" si="6"/>
        <v>310.44000000000017</v>
      </c>
      <c r="G69" s="185">
        <f t="shared" si="7"/>
        <v>3760.56</v>
      </c>
      <c r="H69" s="199">
        <f t="shared" si="8"/>
        <v>8.2551534877784216E-2</v>
      </c>
      <c r="I69" s="406"/>
      <c r="W69" s="124"/>
      <c r="X69" s="10"/>
      <c r="Y69" s="10"/>
      <c r="Z69" s="10"/>
      <c r="AA69" s="10"/>
      <c r="AB69" s="87"/>
      <c r="AC69" s="10"/>
      <c r="AD69" s="2" t="e">
        <f>#REF!-#REF!</f>
        <v>#REF!</v>
      </c>
      <c r="AE69" s="128" t="e">
        <f>#REF!/AC69-1</f>
        <v>#REF!</v>
      </c>
    </row>
    <row r="70" spans="2:31" x14ac:dyDescent="0.25">
      <c r="B70" s="189">
        <v>42570</v>
      </c>
      <c r="C70" s="184">
        <v>300</v>
      </c>
      <c r="D70" s="185">
        <v>12.5352</v>
      </c>
      <c r="E70" s="185">
        <v>13.65</v>
      </c>
      <c r="F70" s="185">
        <f t="shared" si="6"/>
        <v>334.44000000000023</v>
      </c>
      <c r="G70" s="185">
        <f t="shared" si="7"/>
        <v>3760.56</v>
      </c>
      <c r="H70" s="199">
        <f t="shared" si="8"/>
        <v>8.8933563086348894E-2</v>
      </c>
      <c r="I70" s="185"/>
    </row>
    <row r="71" spans="2:31" x14ac:dyDescent="0.25">
      <c r="B71" s="189">
        <v>42571</v>
      </c>
      <c r="C71" s="184">
        <v>300</v>
      </c>
      <c r="D71" s="185">
        <v>12.5352</v>
      </c>
      <c r="E71" s="185">
        <v>13.74</v>
      </c>
      <c r="F71" s="185">
        <f t="shared" si="6"/>
        <v>361.44000000000017</v>
      </c>
      <c r="G71" s="185">
        <f t="shared" si="7"/>
        <v>3760.56</v>
      </c>
      <c r="H71" s="199">
        <f t="shared" si="8"/>
        <v>9.6113344820984159E-2</v>
      </c>
      <c r="I71" s="185"/>
    </row>
    <row r="72" spans="2:31" x14ac:dyDescent="0.25">
      <c r="B72" s="189">
        <v>42572</v>
      </c>
      <c r="C72" s="184">
        <v>300</v>
      </c>
      <c r="D72" s="185">
        <v>12.5352</v>
      </c>
      <c r="E72" s="185">
        <v>13.92</v>
      </c>
      <c r="F72" s="185">
        <f t="shared" si="6"/>
        <v>415.44000000000005</v>
      </c>
      <c r="G72" s="185">
        <f t="shared" si="7"/>
        <v>3760.56</v>
      </c>
      <c r="H72" s="199">
        <f t="shared" si="8"/>
        <v>0.11047290829025466</v>
      </c>
      <c r="I72" s="185"/>
    </row>
    <row r="73" spans="2:31" x14ac:dyDescent="0.25">
      <c r="B73" s="189">
        <v>42575</v>
      </c>
      <c r="C73" s="184">
        <v>300</v>
      </c>
      <c r="D73" s="185">
        <v>12.5352</v>
      </c>
      <c r="E73" s="185">
        <v>13.82</v>
      </c>
      <c r="F73" s="185">
        <f t="shared" si="6"/>
        <v>385.44000000000017</v>
      </c>
      <c r="G73" s="185">
        <f t="shared" si="7"/>
        <v>3760.56</v>
      </c>
      <c r="H73" s="199">
        <f t="shared" si="8"/>
        <v>0.10249537302954884</v>
      </c>
      <c r="I73" s="185"/>
    </row>
    <row r="74" spans="2:31" x14ac:dyDescent="0.25">
      <c r="B74" s="189">
        <v>42577</v>
      </c>
      <c r="C74" s="184">
        <v>250</v>
      </c>
      <c r="D74" s="185">
        <v>12.286300000000001</v>
      </c>
      <c r="E74" s="185">
        <v>13.86</v>
      </c>
      <c r="F74" s="185">
        <f t="shared" si="6"/>
        <v>393.42499999999967</v>
      </c>
      <c r="G74" s="185">
        <f t="shared" si="7"/>
        <v>3071.5750000000003</v>
      </c>
      <c r="H74" s="199">
        <f t="shared" si="8"/>
        <v>0.12808575405126024</v>
      </c>
      <c r="I74" s="407" t="s">
        <v>192</v>
      </c>
    </row>
    <row r="75" spans="2:31" x14ac:dyDescent="0.25">
      <c r="B75" s="189">
        <v>42579</v>
      </c>
      <c r="C75" s="184">
        <v>250</v>
      </c>
      <c r="D75" s="185">
        <v>12.286300000000001</v>
      </c>
      <c r="E75" s="185">
        <v>12.71</v>
      </c>
      <c r="F75" s="185">
        <f t="shared" si="6"/>
        <v>105.92500000000004</v>
      </c>
      <c r="G75" s="185">
        <f t="shared" si="7"/>
        <v>3071.5750000000003</v>
      </c>
      <c r="H75" s="199">
        <f t="shared" si="8"/>
        <v>3.4485565223053335E-2</v>
      </c>
      <c r="I75" s="185"/>
    </row>
    <row r="76" spans="2:31" x14ac:dyDescent="0.25">
      <c r="B76" s="189">
        <v>42585</v>
      </c>
      <c r="C76" s="184">
        <v>250</v>
      </c>
      <c r="D76" s="185">
        <v>12.286300000000001</v>
      </c>
      <c r="E76" s="185">
        <v>11.94</v>
      </c>
      <c r="F76" s="185">
        <f t="shared" si="6"/>
        <v>-86.575000000000287</v>
      </c>
      <c r="G76" s="185">
        <f t="shared" si="7"/>
        <v>3071.5750000000003</v>
      </c>
      <c r="H76" s="199">
        <f t="shared" si="8"/>
        <v>-2.8185865557572347E-2</v>
      </c>
      <c r="I76" s="185"/>
    </row>
    <row r="77" spans="2:31" x14ac:dyDescent="0.25">
      <c r="B77" s="189">
        <v>42593</v>
      </c>
      <c r="C77" s="184">
        <v>250</v>
      </c>
      <c r="D77" s="185">
        <v>12.286300000000001</v>
      </c>
      <c r="E77" s="185">
        <v>12.25</v>
      </c>
      <c r="F77" s="185">
        <f t="shared" si="6"/>
        <v>-9.0750000000001663</v>
      </c>
      <c r="G77" s="185">
        <f t="shared" si="7"/>
        <v>3071.5750000000003</v>
      </c>
      <c r="H77" s="199">
        <f t="shared" si="8"/>
        <v>-2.9545103082295452E-3</v>
      </c>
      <c r="I77" s="185"/>
    </row>
    <row r="78" spans="2:31" x14ac:dyDescent="0.25">
      <c r="B78" s="189">
        <v>42597</v>
      </c>
      <c r="C78" s="184">
        <v>250</v>
      </c>
      <c r="D78" s="185">
        <v>12.286300000000001</v>
      </c>
      <c r="E78" s="185">
        <v>12.43</v>
      </c>
      <c r="F78" s="185">
        <f t="shared" si="6"/>
        <v>35.924999999999763</v>
      </c>
      <c r="G78" s="185">
        <f t="shared" si="7"/>
        <v>3071.5750000000003</v>
      </c>
      <c r="H78" s="199">
        <f t="shared" si="8"/>
        <v>1.1695954030098488E-2</v>
      </c>
      <c r="I78" s="185"/>
    </row>
    <row r="79" spans="2:31" x14ac:dyDescent="0.25">
      <c r="B79" s="189">
        <v>42600</v>
      </c>
      <c r="C79" s="184">
        <v>250</v>
      </c>
      <c r="D79" s="185">
        <v>12.286300000000001</v>
      </c>
      <c r="E79" s="185">
        <v>12.33</v>
      </c>
      <c r="F79" s="185">
        <f t="shared" si="6"/>
        <v>10.924999999999851</v>
      </c>
      <c r="G79" s="185">
        <f t="shared" si="7"/>
        <v>3071.5750000000003</v>
      </c>
      <c r="H79" s="199">
        <f t="shared" si="8"/>
        <v>3.5568071754718184E-3</v>
      </c>
      <c r="I79" s="185"/>
    </row>
    <row r="80" spans="2:31" x14ac:dyDescent="0.25">
      <c r="B80" s="189">
        <v>42601</v>
      </c>
      <c r="C80" s="184">
        <v>250</v>
      </c>
      <c r="D80" s="185">
        <v>12.286300000000001</v>
      </c>
      <c r="E80" s="185">
        <v>12.39</v>
      </c>
      <c r="F80" s="185">
        <f t="shared" si="6"/>
        <v>25.924999999999976</v>
      </c>
      <c r="G80" s="185">
        <f t="shared" si="7"/>
        <v>3071.5750000000003</v>
      </c>
      <c r="H80" s="199">
        <f t="shared" si="8"/>
        <v>8.4402952882478774E-3</v>
      </c>
      <c r="I80" s="185"/>
    </row>
    <row r="81" spans="2:9" x14ac:dyDescent="0.25">
      <c r="B81" s="189">
        <v>42604</v>
      </c>
      <c r="C81" s="184">
        <v>250</v>
      </c>
      <c r="D81" s="185">
        <v>12.286300000000001</v>
      </c>
      <c r="E81" s="185">
        <v>12.36</v>
      </c>
      <c r="F81" s="185">
        <f t="shared" si="6"/>
        <v>18.424999999999692</v>
      </c>
      <c r="G81" s="185">
        <f t="shared" si="7"/>
        <v>3071.5750000000003</v>
      </c>
      <c r="H81" s="199">
        <f t="shared" si="8"/>
        <v>5.9985512318597757E-3</v>
      </c>
      <c r="I81" s="185"/>
    </row>
    <row r="82" spans="2:9" x14ac:dyDescent="0.25">
      <c r="B82" s="189">
        <v>42607</v>
      </c>
      <c r="C82" s="184">
        <v>250</v>
      </c>
      <c r="D82" s="185">
        <v>12.286300000000001</v>
      </c>
      <c r="E82" s="185">
        <v>12.47</v>
      </c>
      <c r="F82" s="185">
        <f t="shared" si="6"/>
        <v>45.924999999999997</v>
      </c>
      <c r="G82" s="185">
        <f t="shared" si="7"/>
        <v>3071.5750000000003</v>
      </c>
      <c r="H82" s="199">
        <f t="shared" si="8"/>
        <v>1.4951612771949242E-2</v>
      </c>
      <c r="I82" s="185"/>
    </row>
    <row r="83" spans="2:9" x14ac:dyDescent="0.25">
      <c r="B83" s="189">
        <v>42615</v>
      </c>
      <c r="C83" s="184">
        <v>250</v>
      </c>
      <c r="D83" s="185">
        <v>12.106299999999999</v>
      </c>
      <c r="E83" s="185">
        <v>12.5</v>
      </c>
      <c r="F83" s="185">
        <f t="shared" si="6"/>
        <v>98.42500000000021</v>
      </c>
      <c r="G83" s="185">
        <f t="shared" si="7"/>
        <v>3026.5749999999998</v>
      </c>
      <c r="H83" s="199">
        <f t="shared" si="8"/>
        <v>3.252025804746296E-2</v>
      </c>
      <c r="I83" s="278" t="s">
        <v>199</v>
      </c>
    </row>
    <row r="84" spans="2:9" x14ac:dyDescent="0.25">
      <c r="B84" s="189">
        <v>42620</v>
      </c>
      <c r="C84" s="184">
        <v>150</v>
      </c>
      <c r="D84" s="185">
        <v>11.7141</v>
      </c>
      <c r="E84" s="185">
        <v>12.7</v>
      </c>
      <c r="F84" s="185">
        <f t="shared" si="6"/>
        <v>147.88499999999988</v>
      </c>
      <c r="G84" s="185">
        <f t="shared" si="7"/>
        <v>1757.115</v>
      </c>
      <c r="H84" s="199">
        <f t="shared" si="8"/>
        <v>8.4163529421807826E-2</v>
      </c>
      <c r="I84" s="185"/>
    </row>
    <row r="85" spans="2:9" x14ac:dyDescent="0.25">
      <c r="B85" s="189">
        <v>42621</v>
      </c>
      <c r="C85" s="184">
        <v>150</v>
      </c>
      <c r="D85" s="185">
        <v>11.7141</v>
      </c>
      <c r="E85" s="185">
        <v>12.73</v>
      </c>
      <c r="F85" s="185">
        <f t="shared" si="6"/>
        <v>152.38500000000005</v>
      </c>
      <c r="G85" s="185">
        <f t="shared" si="7"/>
        <v>1757.115</v>
      </c>
      <c r="H85" s="199">
        <f t="shared" si="8"/>
        <v>8.6724545633040537E-2</v>
      </c>
      <c r="I85" s="185"/>
    </row>
    <row r="86" spans="2:9" x14ac:dyDescent="0.25">
      <c r="B86" s="189">
        <v>42622</v>
      </c>
      <c r="C86" s="184">
        <v>150</v>
      </c>
      <c r="D86" s="185">
        <v>11.7141</v>
      </c>
      <c r="E86" s="185">
        <v>12.38</v>
      </c>
      <c r="F86" s="185">
        <f t="shared" si="6"/>
        <v>99.88500000000009</v>
      </c>
      <c r="G86" s="185">
        <f t="shared" si="7"/>
        <v>1757.115</v>
      </c>
      <c r="H86" s="199">
        <f t="shared" si="8"/>
        <v>5.684602316866004E-2</v>
      </c>
      <c r="I86" s="185"/>
    </row>
    <row r="87" spans="2:9" x14ac:dyDescent="0.25">
      <c r="B87" s="189">
        <v>42625</v>
      </c>
      <c r="C87" s="184">
        <v>150</v>
      </c>
      <c r="D87" s="185">
        <v>11.7141</v>
      </c>
      <c r="E87" s="185">
        <v>12.7</v>
      </c>
      <c r="F87" s="185">
        <f t="shared" si="6"/>
        <v>147.88499999999988</v>
      </c>
      <c r="G87" s="185">
        <f t="shared" si="7"/>
        <v>1757.115</v>
      </c>
      <c r="H87" s="199">
        <f t="shared" si="8"/>
        <v>8.4163529421807826E-2</v>
      </c>
      <c r="I87" s="185"/>
    </row>
    <row r="88" spans="2:9" x14ac:dyDescent="0.25">
      <c r="B88" s="189">
        <v>42627</v>
      </c>
      <c r="C88" s="184">
        <v>250</v>
      </c>
      <c r="D88" s="185">
        <v>11.884399999999999</v>
      </c>
      <c r="E88" s="185">
        <v>12.14</v>
      </c>
      <c r="F88" s="185">
        <f t="shared" si="6"/>
        <v>63.90000000000029</v>
      </c>
      <c r="G88" s="185">
        <f t="shared" si="7"/>
        <v>2971.1</v>
      </c>
      <c r="H88" s="199">
        <f t="shared" si="8"/>
        <v>2.1507185890747633E-2</v>
      </c>
      <c r="I88" s="278" t="s">
        <v>210</v>
      </c>
    </row>
    <row r="89" spans="2:9" x14ac:dyDescent="0.25">
      <c r="B89" s="189">
        <v>42648</v>
      </c>
      <c r="C89" s="184">
        <v>250</v>
      </c>
      <c r="D89" s="185">
        <v>11.884399999999999</v>
      </c>
      <c r="E89" s="185">
        <v>12.48</v>
      </c>
      <c r="F89" s="185">
        <f t="shared" si="6"/>
        <v>148.90000000000026</v>
      </c>
      <c r="G89" s="185">
        <f t="shared" si="7"/>
        <v>2971.1</v>
      </c>
      <c r="H89" s="199">
        <f t="shared" si="8"/>
        <v>5.0116118609269379E-2</v>
      </c>
      <c r="I89" s="185"/>
    </row>
    <row r="90" spans="2:9" x14ac:dyDescent="0.25">
      <c r="B90" s="189">
        <v>42649</v>
      </c>
      <c r="C90" s="184">
        <v>250</v>
      </c>
      <c r="D90" s="185">
        <v>11.884399999999999</v>
      </c>
      <c r="E90" s="185">
        <v>12.39</v>
      </c>
      <c r="F90" s="185">
        <f t="shared" si="6"/>
        <v>126.40000000000029</v>
      </c>
      <c r="G90" s="185">
        <f t="shared" si="7"/>
        <v>2971.1</v>
      </c>
      <c r="H90" s="199">
        <f t="shared" si="8"/>
        <v>4.2543165830837164E-2</v>
      </c>
      <c r="I90" s="185"/>
    </row>
    <row r="91" spans="2:9" x14ac:dyDescent="0.25">
      <c r="B91" s="189">
        <v>42668</v>
      </c>
      <c r="C91" s="184">
        <v>250</v>
      </c>
      <c r="D91" s="185">
        <v>11.884399999999999</v>
      </c>
      <c r="E91" s="185">
        <v>11.85</v>
      </c>
      <c r="F91" s="185">
        <f t="shared" si="6"/>
        <v>-8.599999999999941</v>
      </c>
      <c r="G91" s="185">
        <f t="shared" si="7"/>
        <v>2971.1</v>
      </c>
      <c r="H91" s="199">
        <f t="shared" si="8"/>
        <v>-2.8945508397562993E-3</v>
      </c>
      <c r="I91" s="185"/>
    </row>
    <row r="92" spans="2:9" x14ac:dyDescent="0.25">
      <c r="B92" s="189">
        <v>42670</v>
      </c>
      <c r="C92" s="184">
        <v>450</v>
      </c>
      <c r="D92" s="185">
        <v>11.7936</v>
      </c>
      <c r="E92" s="185">
        <v>11.74</v>
      </c>
      <c r="F92" s="185">
        <f t="shared" si="6"/>
        <v>-24.119999999999742</v>
      </c>
      <c r="G92" s="185">
        <f t="shared" si="7"/>
        <v>5307.12</v>
      </c>
      <c r="H92" s="199">
        <f t="shared" si="8"/>
        <v>-4.5448378781711629E-3</v>
      </c>
      <c r="I92" s="185"/>
    </row>
    <row r="93" spans="2:9" x14ac:dyDescent="0.25">
      <c r="B93" s="189">
        <v>42676</v>
      </c>
      <c r="C93" s="184">
        <v>450</v>
      </c>
      <c r="D93" s="185">
        <v>11.7936</v>
      </c>
      <c r="E93" s="185">
        <v>11.4</v>
      </c>
      <c r="F93" s="185">
        <f t="shared" si="6"/>
        <v>-177.11999999999966</v>
      </c>
      <c r="G93" s="185">
        <f t="shared" si="7"/>
        <v>5307.12</v>
      </c>
      <c r="H93" s="199">
        <f t="shared" si="8"/>
        <v>-3.3374033374033316E-2</v>
      </c>
      <c r="I93" s="185"/>
    </row>
    <row r="94" spans="2:9" x14ac:dyDescent="0.25">
      <c r="B94" s="189">
        <v>42701</v>
      </c>
      <c r="C94" s="184">
        <v>200</v>
      </c>
      <c r="D94" s="185">
        <v>11.610900000000001</v>
      </c>
      <c r="E94" s="185">
        <v>12.04</v>
      </c>
      <c r="F94" s="185">
        <f t="shared" si="6"/>
        <v>85.819999999999652</v>
      </c>
      <c r="G94" s="185">
        <f t="shared" si="7"/>
        <v>2322.1800000000003</v>
      </c>
      <c r="H94" s="199">
        <f t="shared" si="8"/>
        <v>3.6956652800385695E-2</v>
      </c>
      <c r="I94" s="185"/>
    </row>
    <row r="95" spans="2:9" x14ac:dyDescent="0.25">
      <c r="B95" s="189">
        <v>42706</v>
      </c>
      <c r="C95" s="184">
        <v>200</v>
      </c>
      <c r="D95" s="185">
        <v>11.423400000000001</v>
      </c>
      <c r="E95" s="185">
        <v>12.24</v>
      </c>
      <c r="F95" s="185">
        <f t="shared" si="6"/>
        <v>163.31999999999988</v>
      </c>
      <c r="G95" s="185">
        <f t="shared" si="7"/>
        <v>2284.6800000000003</v>
      </c>
      <c r="H95" s="199">
        <f t="shared" si="8"/>
        <v>7.1484846893219114E-2</v>
      </c>
      <c r="I95" s="185"/>
    </row>
    <row r="96" spans="2:9" x14ac:dyDescent="0.25">
      <c r="B96" s="189">
        <v>42711</v>
      </c>
      <c r="C96" s="184">
        <v>0</v>
      </c>
      <c r="D96" s="185"/>
      <c r="E96" s="185"/>
      <c r="F96" s="185">
        <v>251.26</v>
      </c>
      <c r="G96" s="185"/>
      <c r="H96" s="199"/>
      <c r="I96" s="185"/>
    </row>
    <row r="97" spans="2:9" x14ac:dyDescent="0.25">
      <c r="B97" s="152"/>
      <c r="C97" s="10"/>
      <c r="D97" s="33"/>
      <c r="E97" s="33"/>
      <c r="F97" s="33"/>
      <c r="G97" s="33"/>
      <c r="H97" s="167"/>
      <c r="I97" s="33"/>
    </row>
    <row r="98" spans="2:9" x14ac:dyDescent="0.25">
      <c r="B98" s="152"/>
      <c r="C98" s="10"/>
      <c r="D98" s="33"/>
      <c r="E98" s="33"/>
      <c r="F98" s="33"/>
      <c r="G98" s="33"/>
      <c r="H98" s="167"/>
      <c r="I98" s="33"/>
    </row>
    <row r="99" spans="2:9" x14ac:dyDescent="0.25">
      <c r="B99" s="152">
        <v>42967</v>
      </c>
      <c r="C99" s="10">
        <v>200</v>
      </c>
      <c r="D99" s="33">
        <v>10.48</v>
      </c>
      <c r="E99" s="33">
        <v>10.56</v>
      </c>
      <c r="F99" s="33">
        <f>(E99-D99)*C99</f>
        <v>16.000000000000014</v>
      </c>
      <c r="G99" s="10">
        <f>D99*C99</f>
        <v>2096</v>
      </c>
      <c r="H99" s="142">
        <f>(E99-D99)/D99</f>
        <v>7.6335877862595486E-3</v>
      </c>
      <c r="I99" s="33"/>
    </row>
    <row r="100" spans="2:9" x14ac:dyDescent="0.25">
      <c r="B100" s="152">
        <v>42983</v>
      </c>
      <c r="C100" s="10">
        <v>200</v>
      </c>
      <c r="D100" s="33">
        <v>10.48</v>
      </c>
      <c r="E100" s="33">
        <v>11.36</v>
      </c>
      <c r="F100" s="33">
        <f>(E100-D100)*C100</f>
        <v>175.9999999999998</v>
      </c>
      <c r="G100" s="10">
        <f>D100*C100</f>
        <v>2096</v>
      </c>
      <c r="H100" s="142">
        <f>(E100-D100)/D100</f>
        <v>8.3969465648854866E-2</v>
      </c>
      <c r="I100" s="33">
        <v>10</v>
      </c>
    </row>
    <row r="101" spans="2:9" x14ac:dyDescent="0.25">
      <c r="B101" s="152">
        <v>42996</v>
      </c>
      <c r="C101" s="10"/>
      <c r="D101" s="33"/>
      <c r="E101" s="33">
        <v>11.63</v>
      </c>
      <c r="F101" s="33">
        <v>243.95</v>
      </c>
      <c r="G101" s="10"/>
      <c r="H101" s="10"/>
      <c r="I101" s="33"/>
    </row>
    <row r="102" spans="2:9" x14ac:dyDescent="0.25">
      <c r="B102" s="152"/>
      <c r="C102" s="10"/>
      <c r="D102" s="33"/>
      <c r="E102" s="33"/>
      <c r="F102" s="33"/>
      <c r="G102" s="33"/>
      <c r="H102" s="167"/>
      <c r="I102" s="33"/>
    </row>
    <row r="103" spans="2:9" x14ac:dyDescent="0.25">
      <c r="B103" s="152"/>
      <c r="C103" s="10"/>
      <c r="D103" s="33"/>
      <c r="E103" s="33"/>
      <c r="F103" s="33"/>
      <c r="G103" s="33"/>
      <c r="H103" s="167"/>
      <c r="I103" s="33"/>
    </row>
    <row r="104" spans="2:9" x14ac:dyDescent="0.25">
      <c r="B104" s="152"/>
      <c r="C104" s="10"/>
      <c r="D104" s="33"/>
      <c r="E104" s="33"/>
      <c r="F104" s="33"/>
      <c r="G104" s="33"/>
      <c r="H104" s="167"/>
      <c r="I104" s="33"/>
    </row>
    <row r="105" spans="2:9" x14ac:dyDescent="0.25">
      <c r="B105" s="152"/>
      <c r="C105" s="10"/>
      <c r="D105" s="33"/>
      <c r="E105" s="33"/>
      <c r="F105" s="33"/>
      <c r="G105" s="33"/>
      <c r="H105" s="167"/>
      <c r="I105" s="33"/>
    </row>
    <row r="106" spans="2:9" x14ac:dyDescent="0.25">
      <c r="B106" s="152"/>
      <c r="C106" s="10"/>
      <c r="D106" s="33"/>
      <c r="E106" s="33"/>
      <c r="F106" s="33"/>
      <c r="G106" s="33"/>
      <c r="H106" s="167"/>
      <c r="I106" s="33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45" priority="31">
      <formula>Q7&gt;0</formula>
    </cfRule>
    <cfRule type="expression" dxfId="1044" priority="32">
      <formula>Q7&lt;0</formula>
    </cfRule>
  </conditionalFormatting>
  <conditionalFormatting sqref="Q8">
    <cfRule type="expression" dxfId="1043" priority="29">
      <formula>Q8&gt;0</formula>
    </cfRule>
    <cfRule type="expression" dxfId="1042" priority="30">
      <formula>Q8&lt;0</formula>
    </cfRule>
  </conditionalFormatting>
  <conditionalFormatting sqref="F62:F65">
    <cfRule type="expression" dxfId="1041" priority="21">
      <formula>F62&gt;0</formula>
    </cfRule>
    <cfRule type="expression" dxfId="1040" priority="22">
      <formula>F62&lt;0</formula>
    </cfRule>
  </conditionalFormatting>
  <conditionalFormatting sqref="F66:F74 F78:F98 F102:F106">
    <cfRule type="expression" dxfId="1039" priority="17">
      <formula>F66&gt;0</formula>
    </cfRule>
    <cfRule type="expression" dxfId="1038" priority="18">
      <formula>F66&lt;0</formula>
    </cfRule>
  </conditionalFormatting>
  <conditionalFormatting sqref="F66:F74 F78:F98 F102:F106">
    <cfRule type="expression" dxfId="1037" priority="19">
      <formula>F66&gt;0</formula>
    </cfRule>
    <cfRule type="expression" dxfId="1036" priority="20">
      <formula>F66&lt;0</formula>
    </cfRule>
  </conditionalFormatting>
  <conditionalFormatting sqref="H62:H74 H78:H98 H102:H106">
    <cfRule type="expression" dxfId="1035" priority="15">
      <formula>H62&gt;0</formula>
    </cfRule>
    <cfRule type="expression" dxfId="1034" priority="16">
      <formula>H62&lt;0</formula>
    </cfRule>
  </conditionalFormatting>
  <conditionalFormatting sqref="F57:F61">
    <cfRule type="expression" dxfId="1033" priority="13">
      <formula>F57&gt;0</formula>
    </cfRule>
    <cfRule type="expression" dxfId="1032" priority="14">
      <formula>F57&lt;0</formula>
    </cfRule>
  </conditionalFormatting>
  <conditionalFormatting sqref="H57:H61">
    <cfRule type="expression" dxfId="1031" priority="11">
      <formula>H57&gt;0</formula>
    </cfRule>
    <cfRule type="expression" dxfId="1030" priority="12">
      <formula>H57&lt;0</formula>
    </cfRule>
  </conditionalFormatting>
  <conditionalFormatting sqref="F75:F77">
    <cfRule type="expression" dxfId="1029" priority="7">
      <formula>F75&gt;0</formula>
    </cfRule>
    <cfRule type="expression" dxfId="1028" priority="8">
      <formula>F75&lt;0</formula>
    </cfRule>
  </conditionalFormatting>
  <conditionalFormatting sqref="F75:F77">
    <cfRule type="expression" dxfId="1027" priority="9">
      <formula>F75&gt;0</formula>
    </cfRule>
    <cfRule type="expression" dxfId="1026" priority="10">
      <formula>F75&lt;0</formula>
    </cfRule>
  </conditionalFormatting>
  <conditionalFormatting sqref="H75:H77">
    <cfRule type="expression" dxfId="1025" priority="5">
      <formula>H75&gt;0</formula>
    </cfRule>
    <cfRule type="expression" dxfId="1024" priority="6">
      <formula>H75&lt;0</formula>
    </cfRule>
  </conditionalFormatting>
  <conditionalFormatting sqref="F22:F30">
    <cfRule type="expression" dxfId="1023" priority="3">
      <formula>F22&gt;0</formula>
    </cfRule>
    <cfRule type="expression" dxfId="1022" priority="4">
      <formula>F22&lt;0</formula>
    </cfRule>
  </conditionalFormatting>
  <conditionalFormatting sqref="F99:F101">
    <cfRule type="expression" dxfId="1021" priority="1">
      <formula>F99&gt;0</formula>
    </cfRule>
    <cfRule type="expression" dxfId="102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3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28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205</v>
      </c>
      <c r="B2" s="338"/>
      <c r="C2" s="4"/>
      <c r="D2" s="3"/>
      <c r="E2" s="3"/>
      <c r="F2" s="3"/>
      <c r="G2" s="338"/>
      <c r="H2" s="149"/>
      <c r="I2" s="3"/>
      <c r="J2" s="3"/>
      <c r="K2" s="3"/>
      <c r="L2" s="66"/>
      <c r="M2" s="3"/>
      <c r="O2" s="11" t="s">
        <v>35</v>
      </c>
      <c r="Q2">
        <f>C18-H18</f>
        <v>0</v>
      </c>
      <c r="T2" s="1">
        <v>42568</v>
      </c>
      <c r="U2" t="s">
        <v>177</v>
      </c>
      <c r="W2" s="124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87">
        <v>5515700</v>
      </c>
      <c r="AC2" s="10">
        <v>124.8</v>
      </c>
      <c r="AD2" s="2">
        <f>Y2-Z2</f>
        <v>1.1899999999999977</v>
      </c>
      <c r="AE2" s="128">
        <f>AC2/AC3-1</f>
        <v>9.6246390760335032E-4</v>
      </c>
    </row>
    <row r="3" spans="1:31" x14ac:dyDescent="0.25">
      <c r="A3" s="22" t="s">
        <v>48</v>
      </c>
      <c r="B3" s="338"/>
      <c r="C3" s="4"/>
      <c r="D3" s="3"/>
      <c r="E3" s="3"/>
      <c r="F3" s="3"/>
      <c r="G3" s="338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T3" s="1" t="s">
        <v>178</v>
      </c>
      <c r="W3" s="124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87">
        <v>5318500</v>
      </c>
      <c r="AC3" s="10">
        <v>124.68</v>
      </c>
      <c r="AD3" s="2">
        <f t="shared" ref="AD3:AD66" si="0">Y3-Z3</f>
        <v>0.54999999999999716</v>
      </c>
      <c r="AE3" s="128">
        <f t="shared" ref="AE3:AE66" si="1">AC3/AC4-1</f>
        <v>-8.0198893255167825E-5</v>
      </c>
    </row>
    <row r="4" spans="1:31" x14ac:dyDescent="0.25">
      <c r="B4" s="338"/>
      <c r="C4" s="4"/>
      <c r="D4" s="3"/>
      <c r="E4" s="3"/>
      <c r="F4" s="3"/>
      <c r="G4" s="338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U4" s="1"/>
      <c r="W4" s="124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87">
        <v>4956400</v>
      </c>
      <c r="AC4" s="10">
        <v>124.69</v>
      </c>
      <c r="AD4" s="2">
        <f t="shared" si="0"/>
        <v>1.0300000000000011</v>
      </c>
      <c r="AE4" s="128">
        <f t="shared" si="1"/>
        <v>1.1240465676434219E-3</v>
      </c>
    </row>
    <row r="5" spans="1:31" x14ac:dyDescent="0.25">
      <c r="B5" s="338"/>
      <c r="C5" s="4"/>
      <c r="D5" s="3"/>
      <c r="E5" s="3"/>
      <c r="F5" s="3"/>
      <c r="G5" s="338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87">
        <v>5649900</v>
      </c>
      <c r="AC5" s="10">
        <v>124.55</v>
      </c>
      <c r="AD5" s="2">
        <f t="shared" si="0"/>
        <v>0.79999999999999716</v>
      </c>
      <c r="AE5" s="128">
        <f t="shared" si="1"/>
        <v>-8.8240012834905901E-4</v>
      </c>
    </row>
    <row r="6" spans="1:31" x14ac:dyDescent="0.25">
      <c r="B6" s="338"/>
      <c r="C6" s="4"/>
      <c r="D6" s="3"/>
      <c r="E6" s="3"/>
      <c r="F6" s="3"/>
      <c r="G6" s="338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87">
        <v>4670200</v>
      </c>
      <c r="AC6" s="10">
        <v>124.66</v>
      </c>
      <c r="AD6" s="2">
        <f t="shared" si="0"/>
        <v>1.1500000000000057</v>
      </c>
      <c r="AE6" s="128">
        <f t="shared" si="1"/>
        <v>-2.0813320525135959E-3</v>
      </c>
    </row>
    <row r="7" spans="1:31" x14ac:dyDescent="0.25">
      <c r="B7" s="338"/>
      <c r="C7" s="4"/>
      <c r="D7" s="3"/>
      <c r="E7" s="3"/>
      <c r="F7" s="3"/>
      <c r="G7" s="338"/>
      <c r="H7" s="149"/>
      <c r="I7" s="3"/>
      <c r="J7" s="3"/>
      <c r="K7" s="3"/>
      <c r="L7" s="4"/>
      <c r="M7" s="4"/>
      <c r="O7" s="11" t="s">
        <v>136</v>
      </c>
      <c r="Q7" s="2">
        <f>Q10+Q8</f>
        <v>154.77999999999975</v>
      </c>
      <c r="R7">
        <v>0</v>
      </c>
      <c r="W7" s="124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87">
        <v>3895400</v>
      </c>
      <c r="AC7" s="10">
        <v>124.92</v>
      </c>
      <c r="AD7" s="2">
        <f t="shared" si="0"/>
        <v>0.96999999999999886</v>
      </c>
      <c r="AE7" s="128">
        <f t="shared" si="1"/>
        <v>-5.8889065732929957E-3</v>
      </c>
    </row>
    <row r="8" spans="1:31" x14ac:dyDescent="0.25">
      <c r="B8" s="338"/>
      <c r="C8" s="4"/>
      <c r="D8" s="3"/>
      <c r="E8" s="3"/>
      <c r="F8" s="3"/>
      <c r="G8" s="338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87">
        <v>5231500</v>
      </c>
      <c r="AC8" s="10">
        <v>125.66</v>
      </c>
      <c r="AD8" s="2">
        <f t="shared" si="0"/>
        <v>1</v>
      </c>
      <c r="AE8" s="128">
        <f t="shared" si="1"/>
        <v>-1.1128775834657878E-3</v>
      </c>
    </row>
    <row r="9" spans="1:31" x14ac:dyDescent="0.25">
      <c r="B9" s="338"/>
      <c r="C9" s="4"/>
      <c r="D9" s="3"/>
      <c r="E9" s="3"/>
      <c r="F9" s="3"/>
      <c r="G9" s="338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87">
        <v>4989900</v>
      </c>
      <c r="AC9" s="10">
        <v>125.8</v>
      </c>
      <c r="AD9" s="2">
        <f t="shared" si="0"/>
        <v>0.98999999999999488</v>
      </c>
      <c r="AE9" s="128">
        <f t="shared" si="1"/>
        <v>2.5502072043352975E-3</v>
      </c>
    </row>
    <row r="10" spans="1:31" x14ac:dyDescent="0.25">
      <c r="G10" s="23"/>
      <c r="H10" s="64"/>
      <c r="O10" s="11" t="s">
        <v>155</v>
      </c>
      <c r="P10" s="27"/>
      <c r="Q10" s="2">
        <f>M74</f>
        <v>154.77999999999975</v>
      </c>
      <c r="W10" s="124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87">
        <v>6405700</v>
      </c>
      <c r="AC10" s="10">
        <v>125.48</v>
      </c>
      <c r="AD10" s="2">
        <f t="shared" si="0"/>
        <v>1.230000000000004</v>
      </c>
      <c r="AE10" s="128">
        <f t="shared" si="1"/>
        <v>-3.3359809372518479E-3</v>
      </c>
    </row>
    <row r="11" spans="1:31" x14ac:dyDescent="0.25">
      <c r="G11" s="23"/>
      <c r="H11" s="64"/>
      <c r="O11" s="11" t="s">
        <v>133</v>
      </c>
      <c r="P11" s="27"/>
      <c r="Q11" s="128">
        <f>IF(U58="N/A (N/A)", 0, VALUE(TRIM(CLEAN(MID(U58, FIND("(", U58)+1, 5)))))</f>
        <v>2.5700000000000001E-2</v>
      </c>
      <c r="W11" s="124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87">
        <v>8489100</v>
      </c>
      <c r="AC11" s="10">
        <v>125.9</v>
      </c>
      <c r="AD11" s="2">
        <f t="shared" si="0"/>
        <v>1.3400000000000034</v>
      </c>
      <c r="AE11" s="128">
        <f t="shared" si="1"/>
        <v>-2.8512593061935654E-3</v>
      </c>
    </row>
    <row r="12" spans="1:31" x14ac:dyDescent="0.25">
      <c r="G12" s="23"/>
      <c r="H12" s="64"/>
      <c r="W12" s="124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87">
        <v>10204600</v>
      </c>
      <c r="AC12" s="10">
        <v>126.26</v>
      </c>
      <c r="AD12" s="2">
        <f t="shared" si="0"/>
        <v>1.4400000000000119</v>
      </c>
      <c r="AE12" s="128">
        <f t="shared" si="1"/>
        <v>-7.7799607072691623E-3</v>
      </c>
    </row>
    <row r="13" spans="1:31" x14ac:dyDescent="0.25">
      <c r="G13" s="23"/>
      <c r="H13" s="64"/>
      <c r="W13" s="124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87">
        <v>7526800</v>
      </c>
      <c r="AC13" s="10">
        <v>127.25</v>
      </c>
      <c r="AD13" s="2">
        <f t="shared" si="0"/>
        <v>1.3099999999999881</v>
      </c>
      <c r="AE13" s="128">
        <f t="shared" si="1"/>
        <v>-6.4027484969156889E-3</v>
      </c>
    </row>
    <row r="14" spans="1:31" x14ac:dyDescent="0.25">
      <c r="G14" s="23"/>
      <c r="H14" s="64"/>
      <c r="W14" s="124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87">
        <v>5378100</v>
      </c>
      <c r="AC14" s="10">
        <v>128.07</v>
      </c>
      <c r="AD14" s="2">
        <f t="shared" si="0"/>
        <v>0.44999999999998863</v>
      </c>
      <c r="AE14" s="128">
        <f t="shared" si="1"/>
        <v>7.808839606426865E-5</v>
      </c>
    </row>
    <row r="15" spans="1:31" x14ac:dyDescent="0.25">
      <c r="G15" s="23"/>
      <c r="H15" s="64"/>
      <c r="W15" s="124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87">
        <v>13193000</v>
      </c>
      <c r="AC15" s="10">
        <v>128.06</v>
      </c>
      <c r="AD15" s="2">
        <f t="shared" si="0"/>
        <v>0.98999999999999488</v>
      </c>
      <c r="AE15" s="128">
        <f t="shared" si="1"/>
        <v>-3.1138097462245495E-3</v>
      </c>
    </row>
    <row r="16" spans="1:31" x14ac:dyDescent="0.25">
      <c r="G16" s="23"/>
      <c r="H16" s="64"/>
      <c r="W16" s="124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87">
        <v>7575200</v>
      </c>
      <c r="AC16" s="10">
        <v>128.46</v>
      </c>
      <c r="AD16" s="2">
        <f t="shared" si="0"/>
        <v>0.92999999999999261</v>
      </c>
      <c r="AE16" s="128">
        <f t="shared" si="1"/>
        <v>-3.8771712158809368E-3</v>
      </c>
    </row>
    <row r="17" spans="1:31" x14ac:dyDescent="0.25">
      <c r="G17" s="23"/>
      <c r="W17" s="124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87">
        <v>8207200</v>
      </c>
      <c r="AC17" s="10">
        <v>128.96</v>
      </c>
      <c r="AD17" s="2">
        <f t="shared" si="0"/>
        <v>2.4000000000000057</v>
      </c>
      <c r="AE17" s="128">
        <f t="shared" si="1"/>
        <v>1.5033451397087783E-2</v>
      </c>
    </row>
    <row r="18" spans="1:31" x14ac:dyDescent="0.25">
      <c r="A18" s="25" t="s">
        <v>57</v>
      </c>
      <c r="B18" s="33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87">
        <v>7598700</v>
      </c>
      <c r="AC18" s="10">
        <v>127.05</v>
      </c>
      <c r="AD18" s="2">
        <f t="shared" si="0"/>
        <v>0.98000000000000398</v>
      </c>
      <c r="AE18" s="128">
        <f t="shared" si="1"/>
        <v>2.9207451847172994E-3</v>
      </c>
    </row>
    <row r="19" spans="1:31" ht="15.75" thickBot="1" x14ac:dyDescent="0.3">
      <c r="A19" s="214" t="s">
        <v>143</v>
      </c>
      <c r="B19" s="340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87">
        <v>7002300</v>
      </c>
      <c r="AC19" s="10">
        <v>126.68</v>
      </c>
      <c r="AD19" s="2">
        <f t="shared" si="0"/>
        <v>1.1599999999999966</v>
      </c>
      <c r="AE19" s="128">
        <f t="shared" si="1"/>
        <v>3.723952143253495E-3</v>
      </c>
    </row>
    <row r="20" spans="1:31" x14ac:dyDescent="0.25">
      <c r="W20" s="124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87">
        <v>7388500</v>
      </c>
      <c r="AC20" s="10">
        <v>126.21</v>
      </c>
      <c r="AD20" s="2">
        <f t="shared" si="0"/>
        <v>0.94999999999998863</v>
      </c>
      <c r="AE20" s="128">
        <f t="shared" si="1"/>
        <v>2.0643112346168113E-3</v>
      </c>
    </row>
    <row r="21" spans="1:31" x14ac:dyDescent="0.25">
      <c r="W21" s="124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87">
        <v>8547100</v>
      </c>
      <c r="AC21" s="10">
        <v>125.95</v>
      </c>
      <c r="AD21" s="2">
        <f t="shared" si="0"/>
        <v>2.039999999999992</v>
      </c>
      <c r="AE21" s="128">
        <f t="shared" si="1"/>
        <v>1.4907332796132211E-2</v>
      </c>
    </row>
    <row r="22" spans="1:31" x14ac:dyDescent="0.25">
      <c r="W22" s="124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87">
        <v>7879100</v>
      </c>
      <c r="AC22" s="10">
        <v>124.1</v>
      </c>
      <c r="AD22" s="2">
        <f t="shared" si="0"/>
        <v>1.1800000000000068</v>
      </c>
      <c r="AE22" s="128">
        <f t="shared" si="1"/>
        <v>2.180408624727459E-3</v>
      </c>
    </row>
    <row r="23" spans="1:31" x14ac:dyDescent="0.25">
      <c r="W23" s="124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87">
        <v>6508200</v>
      </c>
      <c r="AC23" s="10">
        <v>123.83</v>
      </c>
      <c r="AD23" s="2">
        <f t="shared" si="0"/>
        <v>2.0699999999999932</v>
      </c>
      <c r="AE23" s="128">
        <f t="shared" si="1"/>
        <v>9.7001050844713887E-4</v>
      </c>
    </row>
    <row r="24" spans="1:31" x14ac:dyDescent="0.25">
      <c r="B24" s="341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87">
        <v>6657000</v>
      </c>
      <c r="AC24" s="10">
        <v>123.71</v>
      </c>
      <c r="AD24" s="2">
        <f t="shared" si="0"/>
        <v>1.8300000000000125</v>
      </c>
      <c r="AE24" s="128">
        <f t="shared" si="1"/>
        <v>-6.4625575571541916E-4</v>
      </c>
    </row>
    <row r="25" spans="1:31" x14ac:dyDescent="0.25">
      <c r="A25" s="4"/>
      <c r="B25" s="137"/>
      <c r="C25" s="10"/>
      <c r="D25" s="33"/>
      <c r="E25" s="33"/>
      <c r="F25" s="33"/>
      <c r="G25" s="33"/>
      <c r="H25" s="167"/>
      <c r="I25" s="33"/>
      <c r="W25" s="124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87">
        <v>5585200</v>
      </c>
      <c r="AC25" s="10">
        <v>123.79</v>
      </c>
      <c r="AD25" s="2">
        <f t="shared" si="0"/>
        <v>0.70000000000000284</v>
      </c>
      <c r="AE25" s="128">
        <f t="shared" si="1"/>
        <v>1.2941842594840214E-3</v>
      </c>
    </row>
    <row r="26" spans="1:31" x14ac:dyDescent="0.25">
      <c r="A26" s="4"/>
      <c r="B26" s="137"/>
      <c r="C26" s="10"/>
      <c r="D26" s="33"/>
      <c r="E26" s="33"/>
      <c r="F26" s="33"/>
      <c r="G26" s="33"/>
      <c r="H26" s="167"/>
      <c r="I26" s="33"/>
      <c r="W26" s="124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87">
        <v>6950200</v>
      </c>
      <c r="AC26" s="10">
        <v>123.63</v>
      </c>
      <c r="AD26" s="2">
        <f t="shared" si="0"/>
        <v>1.3400000000000034</v>
      </c>
      <c r="AE26" s="128">
        <f t="shared" si="1"/>
        <v>-1.8569352494752778E-3</v>
      </c>
    </row>
    <row r="27" spans="1:31" x14ac:dyDescent="0.25">
      <c r="A27" s="4"/>
      <c r="B27" s="137"/>
      <c r="C27" s="10"/>
      <c r="D27" s="33"/>
      <c r="E27" s="33"/>
      <c r="F27" s="33"/>
      <c r="G27" s="33"/>
      <c r="H27" s="167"/>
      <c r="I27" s="33"/>
      <c r="W27" s="124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87">
        <v>9393900</v>
      </c>
      <c r="AC27" s="10">
        <v>123.86</v>
      </c>
      <c r="AD27" s="2">
        <f t="shared" si="0"/>
        <v>2.0300000000000011</v>
      </c>
      <c r="AE27" s="128">
        <f t="shared" si="1"/>
        <v>1.3501350135013634E-2</v>
      </c>
    </row>
    <row r="28" spans="1:31" x14ac:dyDescent="0.25">
      <c r="A28" s="4"/>
      <c r="B28" s="137"/>
      <c r="C28" s="10"/>
      <c r="D28" s="33"/>
      <c r="E28" s="33"/>
      <c r="F28" s="33"/>
      <c r="G28" s="33"/>
      <c r="H28" s="167"/>
      <c r="I28" s="33"/>
      <c r="W28" s="124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87">
        <v>8885500</v>
      </c>
      <c r="AC28" s="10">
        <v>122.21</v>
      </c>
      <c r="AD28" s="2">
        <f t="shared" si="0"/>
        <v>0.71000000000000796</v>
      </c>
      <c r="AE28" s="128">
        <f t="shared" si="1"/>
        <v>-1.5522875816994519E-3</v>
      </c>
    </row>
    <row r="29" spans="1:31" x14ac:dyDescent="0.25">
      <c r="A29" s="4"/>
      <c r="B29" s="137"/>
      <c r="C29" s="10"/>
      <c r="D29" s="33"/>
      <c r="E29" s="33"/>
      <c r="F29" s="33"/>
      <c r="G29" s="33"/>
      <c r="H29" s="167"/>
      <c r="I29" s="33"/>
      <c r="W29" s="124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87">
        <v>5946200</v>
      </c>
      <c r="AC29" s="10">
        <v>122.4</v>
      </c>
      <c r="AD29" s="2">
        <f t="shared" si="0"/>
        <v>0.78000000000000114</v>
      </c>
      <c r="AE29" s="128">
        <f t="shared" si="1"/>
        <v>-2.6888291371303108E-3</v>
      </c>
    </row>
    <row r="30" spans="1:31" x14ac:dyDescent="0.25">
      <c r="A30" s="4"/>
      <c r="B30" s="137"/>
      <c r="C30" s="10"/>
      <c r="D30" s="33"/>
      <c r="E30" s="33"/>
      <c r="F30" s="33"/>
      <c r="G30" s="33"/>
      <c r="H30" s="167"/>
      <c r="I30" s="33"/>
      <c r="W30" s="124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87">
        <v>10835000</v>
      </c>
      <c r="AC30" s="10">
        <v>122.73</v>
      </c>
      <c r="AD30" s="2">
        <f t="shared" si="0"/>
        <v>1.8399999999999892</v>
      </c>
      <c r="AE30" s="128" t="e">
        <f t="shared" si="1"/>
        <v>#DIV/0!</v>
      </c>
    </row>
    <row r="31" spans="1:31" x14ac:dyDescent="0.25">
      <c r="A31" s="4"/>
      <c r="B31" s="137"/>
      <c r="C31" s="10"/>
      <c r="D31" s="33"/>
      <c r="E31" s="33"/>
      <c r="F31" s="33"/>
      <c r="G31" s="33"/>
      <c r="H31" s="167"/>
      <c r="I31" s="33"/>
      <c r="W31" s="124">
        <v>42790</v>
      </c>
      <c r="X31" s="10" t="s">
        <v>206</v>
      </c>
      <c r="Y31" s="10"/>
      <c r="Z31" s="10"/>
      <c r="AA31" s="10"/>
      <c r="AB31" s="87"/>
      <c r="AC31" s="10"/>
      <c r="AD31" s="2">
        <f t="shared" si="0"/>
        <v>0</v>
      </c>
      <c r="AE31" s="128">
        <f t="shared" si="1"/>
        <v>-1</v>
      </c>
    </row>
    <row r="32" spans="1:31" x14ac:dyDescent="0.25">
      <c r="A32" s="4"/>
      <c r="B32" s="137"/>
      <c r="C32" s="10"/>
      <c r="D32" s="33"/>
      <c r="E32" s="33"/>
      <c r="F32" s="33"/>
      <c r="G32" s="33"/>
      <c r="H32" s="167"/>
      <c r="I32" s="33"/>
      <c r="W32" s="124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87">
        <v>9980900</v>
      </c>
      <c r="AC32" s="10">
        <v>120.9</v>
      </c>
      <c r="AD32" s="2">
        <f t="shared" si="0"/>
        <v>2.4200000000000017</v>
      </c>
      <c r="AE32" s="128">
        <f t="shared" si="1"/>
        <v>1.8276762402088753E-2</v>
      </c>
    </row>
    <row r="33" spans="1:31" x14ac:dyDescent="0.25">
      <c r="A33" s="4"/>
      <c r="B33" s="137"/>
      <c r="C33" s="10"/>
      <c r="D33" s="33"/>
      <c r="E33" s="33"/>
      <c r="F33" s="33"/>
      <c r="G33" s="33"/>
      <c r="H33" s="167"/>
      <c r="I33" s="33"/>
      <c r="W33" s="124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87">
        <v>5103900</v>
      </c>
      <c r="AC33" s="10">
        <v>118.73</v>
      </c>
      <c r="AD33" s="2">
        <f t="shared" si="0"/>
        <v>0.51999999999999602</v>
      </c>
      <c r="AE33" s="128">
        <f t="shared" si="1"/>
        <v>-1.1777572137628978E-3</v>
      </c>
    </row>
    <row r="34" spans="1:31" x14ac:dyDescent="0.25">
      <c r="A34" s="4"/>
      <c r="B34" s="137"/>
      <c r="C34" s="10"/>
      <c r="D34" s="33"/>
      <c r="E34" s="33"/>
      <c r="F34" s="33"/>
      <c r="G34" s="33"/>
      <c r="H34" s="167"/>
      <c r="I34" s="33"/>
      <c r="W34" s="124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87">
        <v>8595100</v>
      </c>
      <c r="AC34" s="10">
        <v>118.87</v>
      </c>
      <c r="AD34" s="2">
        <f t="shared" si="0"/>
        <v>1.5700000000000074</v>
      </c>
      <c r="AE34" s="128">
        <f t="shared" si="1"/>
        <v>6.6903794037940223E-3</v>
      </c>
    </row>
    <row r="35" spans="1:31" x14ac:dyDescent="0.25">
      <c r="A35" s="4"/>
      <c r="B35" s="137"/>
      <c r="C35" s="10"/>
      <c r="D35" s="33"/>
      <c r="E35" s="33"/>
      <c r="F35" s="33"/>
      <c r="G35" s="33"/>
      <c r="H35" s="167"/>
      <c r="I35" s="33"/>
      <c r="W35" s="124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87">
        <v>8691400</v>
      </c>
      <c r="AC35" s="10">
        <v>118.08</v>
      </c>
      <c r="AD35" s="2">
        <f t="shared" si="0"/>
        <v>0.85000000000000853</v>
      </c>
      <c r="AE35" s="128">
        <f t="shared" si="1"/>
        <v>6.6496163682865372E-3</v>
      </c>
    </row>
    <row r="36" spans="1:31" x14ac:dyDescent="0.25">
      <c r="A36" s="4"/>
      <c r="B36" s="137"/>
      <c r="C36" s="10"/>
      <c r="D36" s="33"/>
      <c r="E36" s="33"/>
      <c r="F36" s="33"/>
      <c r="G36" s="33"/>
      <c r="H36" s="167"/>
      <c r="I36" s="33"/>
      <c r="W36" s="124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87">
        <v>7119300</v>
      </c>
      <c r="AC36" s="10">
        <v>117.3</v>
      </c>
      <c r="AD36" s="2">
        <f t="shared" si="0"/>
        <v>1.2800000000000011</v>
      </c>
      <c r="AE36" s="128">
        <f t="shared" si="1"/>
        <v>7.4723009533623763E-3</v>
      </c>
    </row>
    <row r="37" spans="1:31" x14ac:dyDescent="0.25">
      <c r="B37" s="137"/>
      <c r="C37" s="10"/>
      <c r="D37" s="33"/>
      <c r="E37" s="33"/>
      <c r="F37" s="33"/>
      <c r="G37" s="33"/>
      <c r="H37" s="167"/>
      <c r="I37" s="33"/>
      <c r="W37" s="124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87">
        <v>5979700</v>
      </c>
      <c r="AC37" s="10">
        <v>116.43</v>
      </c>
      <c r="AD37" s="2">
        <f t="shared" si="0"/>
        <v>1.8699999999999903</v>
      </c>
      <c r="AE37" s="128">
        <f t="shared" si="1"/>
        <v>7.1799307958477776E-3</v>
      </c>
    </row>
    <row r="38" spans="1:31" x14ac:dyDescent="0.25">
      <c r="B38" s="137"/>
      <c r="C38" s="10"/>
      <c r="D38" s="33"/>
      <c r="E38" s="33"/>
      <c r="F38" s="33"/>
      <c r="G38" s="33"/>
      <c r="H38" s="167"/>
      <c r="I38" s="33"/>
      <c r="W38" s="124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87">
        <v>5539100</v>
      </c>
      <c r="AC38" s="10">
        <v>115.6</v>
      </c>
      <c r="AD38" s="2">
        <f t="shared" si="0"/>
        <v>1.0800000000000125</v>
      </c>
      <c r="AE38" s="128">
        <f t="shared" si="1"/>
        <v>4.1695621959694229E-3</v>
      </c>
    </row>
    <row r="39" spans="1:31" x14ac:dyDescent="0.25">
      <c r="B39" s="137"/>
      <c r="C39" s="10"/>
      <c r="D39" s="33"/>
      <c r="E39" s="33"/>
      <c r="F39" s="33"/>
      <c r="G39" s="33"/>
      <c r="H39" s="167"/>
      <c r="I39" s="33"/>
      <c r="W39" s="124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87">
        <v>5710800</v>
      </c>
      <c r="AC39" s="10">
        <v>115.12</v>
      </c>
      <c r="AD39" s="2">
        <f t="shared" si="0"/>
        <v>0.90000000000000568</v>
      </c>
      <c r="AE39" s="128">
        <f t="shared" si="1"/>
        <v>5.5904961565338418E-3</v>
      </c>
    </row>
    <row r="40" spans="1:31" ht="20.25" thickBot="1" x14ac:dyDescent="0.35">
      <c r="B40" s="137"/>
      <c r="C40" s="10"/>
      <c r="D40" s="33"/>
      <c r="E40" s="33"/>
      <c r="F40" s="33"/>
      <c r="G40" s="33"/>
      <c r="H40" s="167"/>
      <c r="I40" s="33"/>
      <c r="O40" s="557" t="s">
        <v>54</v>
      </c>
      <c r="P40" s="557"/>
      <c r="W40" s="124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87">
        <v>6438500</v>
      </c>
      <c r="AC40" s="10">
        <v>114.48</v>
      </c>
      <c r="AD40" s="2">
        <f t="shared" si="0"/>
        <v>1.7599999999999909</v>
      </c>
      <c r="AE40" s="128">
        <f t="shared" si="1"/>
        <v>1.0147357275213986E-2</v>
      </c>
    </row>
    <row r="41" spans="1:31" ht="15.75" thickTop="1" x14ac:dyDescent="0.25">
      <c r="B41" s="137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0</v>
      </c>
      <c r="Q41" s="2"/>
      <c r="W41" s="124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87">
        <v>5854600</v>
      </c>
      <c r="AC41" s="10">
        <v>113.33</v>
      </c>
      <c r="AD41" s="2">
        <f t="shared" si="0"/>
        <v>1.25</v>
      </c>
      <c r="AE41" s="128">
        <f t="shared" si="1"/>
        <v>6.0363959165556924E-3</v>
      </c>
    </row>
    <row r="42" spans="1:31" ht="20.25" thickBot="1" x14ac:dyDescent="0.35">
      <c r="B42" s="137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2">O42*$Q$4</f>
        <v>0</v>
      </c>
      <c r="Q42" s="2"/>
      <c r="T42" s="83" t="s">
        <v>84</v>
      </c>
      <c r="W42" s="124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87">
        <v>5272000</v>
      </c>
      <c r="AC42" s="10">
        <v>112.65</v>
      </c>
      <c r="AD42" s="2">
        <f t="shared" si="0"/>
        <v>0.53999999999999204</v>
      </c>
      <c r="AE42" s="128">
        <f t="shared" si="1"/>
        <v>-7.096602501551752E-4</v>
      </c>
    </row>
    <row r="43" spans="1:31" ht="15.75" thickTop="1" x14ac:dyDescent="0.25">
      <c r="B43" s="137"/>
      <c r="C43" s="10"/>
      <c r="D43" s="33"/>
      <c r="E43" s="33"/>
      <c r="F43" s="33"/>
      <c r="G43" s="33"/>
      <c r="H43" s="167"/>
      <c r="I43" s="33"/>
      <c r="O43" s="75">
        <v>1.08</v>
      </c>
      <c r="P43" s="75">
        <f t="shared" si="2"/>
        <v>0</v>
      </c>
      <c r="Q43" s="2"/>
      <c r="T43" s="119" t="s">
        <v>69</v>
      </c>
      <c r="U43" s="120">
        <v>124.68</v>
      </c>
      <c r="W43" s="124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87">
        <v>5507900</v>
      </c>
      <c r="AC43" s="10">
        <v>112.73</v>
      </c>
      <c r="AD43" s="2">
        <f t="shared" si="0"/>
        <v>0.57000000000000739</v>
      </c>
      <c r="AE43" s="128">
        <f t="shared" si="1"/>
        <v>7.1016422547720559E-4</v>
      </c>
    </row>
    <row r="44" spans="1:31" x14ac:dyDescent="0.25">
      <c r="B44" s="137"/>
      <c r="C44" s="10"/>
      <c r="D44" s="33"/>
      <c r="E44" s="33"/>
      <c r="F44" s="33"/>
      <c r="G44" s="33"/>
      <c r="H44" s="167"/>
      <c r="I44" s="33"/>
      <c r="O44" s="75">
        <v>1.07</v>
      </c>
      <c r="P44" s="75">
        <f t="shared" si="2"/>
        <v>0</v>
      </c>
      <c r="Q44" s="2"/>
      <c r="T44" s="85" t="s">
        <v>70</v>
      </c>
      <c r="U44" s="121">
        <v>124.72</v>
      </c>
      <c r="W44" s="124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87">
        <v>6178400</v>
      </c>
      <c r="AC44" s="10">
        <v>112.65</v>
      </c>
      <c r="AD44" s="2">
        <f t="shared" si="0"/>
        <v>0.96999999999999886</v>
      </c>
      <c r="AE44" s="128">
        <f t="shared" si="1"/>
        <v>-2.1259633271325518E-3</v>
      </c>
    </row>
    <row r="45" spans="1:31" x14ac:dyDescent="0.25">
      <c r="B45" s="137"/>
      <c r="C45" s="10"/>
      <c r="D45" s="33"/>
      <c r="E45" s="33"/>
      <c r="F45" s="33"/>
      <c r="G45" s="33"/>
      <c r="H45" s="167"/>
      <c r="I45" s="33"/>
      <c r="O45" s="75">
        <v>1.06</v>
      </c>
      <c r="P45" s="75">
        <f t="shared" si="2"/>
        <v>0</v>
      </c>
      <c r="Q45" s="2"/>
      <c r="T45" s="85" t="s">
        <v>71</v>
      </c>
      <c r="U45" s="121" t="s">
        <v>100</v>
      </c>
      <c r="W45" s="124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87">
        <v>7267600</v>
      </c>
      <c r="AC45" s="10">
        <v>112.89</v>
      </c>
      <c r="AD45" s="2">
        <f t="shared" si="0"/>
        <v>1</v>
      </c>
      <c r="AE45" s="128">
        <f t="shared" si="1"/>
        <v>6.2045736571536558E-4</v>
      </c>
    </row>
    <row r="46" spans="1:31" x14ac:dyDescent="0.25">
      <c r="B46" s="137"/>
      <c r="C46" s="10"/>
      <c r="D46" s="33"/>
      <c r="E46" s="33"/>
      <c r="F46" s="33"/>
      <c r="G46" s="33"/>
      <c r="H46" s="167"/>
      <c r="I46" s="33"/>
      <c r="O46" s="75">
        <v>1.05</v>
      </c>
      <c r="P46" s="75">
        <f t="shared" si="2"/>
        <v>0</v>
      </c>
      <c r="Q46" s="2"/>
      <c r="T46" s="85" t="s">
        <v>72</v>
      </c>
      <c r="U46" s="121" t="s">
        <v>100</v>
      </c>
      <c r="W46" s="124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87">
        <v>7826300</v>
      </c>
      <c r="AC46" s="10">
        <v>112.82</v>
      </c>
      <c r="AD46" s="2">
        <f t="shared" si="0"/>
        <v>0.85000000000000853</v>
      </c>
      <c r="AE46" s="128">
        <f t="shared" si="1"/>
        <v>2.9335940972530228E-3</v>
      </c>
    </row>
    <row r="47" spans="1:31" x14ac:dyDescent="0.25">
      <c r="B47" s="137"/>
      <c r="C47" s="10"/>
      <c r="D47" s="33"/>
      <c r="E47" s="33"/>
      <c r="F47" s="33"/>
      <c r="G47" s="33"/>
      <c r="H47" s="167"/>
      <c r="I47" s="172"/>
      <c r="O47" s="75">
        <v>1.04</v>
      </c>
      <c r="P47" s="75">
        <f t="shared" si="2"/>
        <v>0</v>
      </c>
      <c r="Q47" s="2"/>
      <c r="T47" s="85" t="s">
        <v>73</v>
      </c>
      <c r="U47" s="121">
        <v>127.47</v>
      </c>
      <c r="W47" s="124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87">
        <v>7082300</v>
      </c>
      <c r="AC47" s="10">
        <v>112.49</v>
      </c>
      <c r="AD47" s="2">
        <f t="shared" si="0"/>
        <v>0.84999999999999432</v>
      </c>
      <c r="AE47" s="128">
        <f t="shared" si="1"/>
        <v>-1.7776197671326432E-4</v>
      </c>
    </row>
    <row r="48" spans="1:31" x14ac:dyDescent="0.25">
      <c r="B48" s="137"/>
      <c r="C48" s="10"/>
      <c r="D48" s="33"/>
      <c r="E48" s="33"/>
      <c r="F48" s="33"/>
      <c r="G48" s="33"/>
      <c r="H48" s="167"/>
      <c r="I48" s="33"/>
      <c r="O48" s="75">
        <v>1.03</v>
      </c>
      <c r="P48" s="75">
        <f t="shared" si="2"/>
        <v>0</v>
      </c>
      <c r="Q48" s="2"/>
      <c r="T48" s="85" t="s">
        <v>74</v>
      </c>
      <c r="U48" s="121">
        <v>0.67624099999999998</v>
      </c>
      <c r="W48" s="124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87">
        <v>8713400</v>
      </c>
      <c r="AC48" s="10">
        <v>112.51</v>
      </c>
      <c r="AD48" s="2">
        <f t="shared" si="0"/>
        <v>0.96999999999999886</v>
      </c>
      <c r="AE48" s="128">
        <f t="shared" si="1"/>
        <v>1.0677106504137779E-3</v>
      </c>
    </row>
    <row r="49" spans="2:31" x14ac:dyDescent="0.25">
      <c r="B49" s="137"/>
      <c r="C49" s="10"/>
      <c r="D49" s="33"/>
      <c r="E49" s="33"/>
      <c r="F49" s="33"/>
      <c r="G49" s="33"/>
      <c r="H49" s="167"/>
      <c r="I49" s="33"/>
      <c r="O49" s="75">
        <v>1.02</v>
      </c>
      <c r="P49" s="75">
        <f t="shared" si="2"/>
        <v>0</v>
      </c>
      <c r="Q49" s="2"/>
      <c r="T49" s="85" t="s">
        <v>75</v>
      </c>
      <c r="U49" s="121" t="s">
        <v>285</v>
      </c>
      <c r="W49" s="124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87">
        <v>6969400</v>
      </c>
      <c r="AC49" s="10">
        <v>112.39</v>
      </c>
      <c r="AD49" s="2">
        <f t="shared" si="0"/>
        <v>0.75</v>
      </c>
      <c r="AE49" s="128">
        <f t="shared" si="1"/>
        <v>-2.1308709935186076E-3</v>
      </c>
    </row>
    <row r="50" spans="2:31" x14ac:dyDescent="0.25">
      <c r="B50" s="137"/>
      <c r="C50" s="10"/>
      <c r="D50" s="33"/>
      <c r="E50" s="33"/>
      <c r="F50" s="33"/>
      <c r="G50" s="33"/>
      <c r="H50" s="167"/>
      <c r="I50" s="33"/>
      <c r="O50" s="75">
        <v>1.01</v>
      </c>
      <c r="P50" s="75">
        <f t="shared" si="2"/>
        <v>0</v>
      </c>
      <c r="Q50" s="2"/>
      <c r="T50" s="85"/>
      <c r="U50" s="121"/>
      <c r="W50" s="124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87">
        <v>8886100</v>
      </c>
      <c r="AC50" s="10">
        <v>112.63</v>
      </c>
      <c r="AD50" s="2">
        <f t="shared" si="0"/>
        <v>1.6400000000000006</v>
      </c>
      <c r="AE50" s="128">
        <f t="shared" si="1"/>
        <v>1.3771377137713703E-2</v>
      </c>
    </row>
    <row r="51" spans="2:31" x14ac:dyDescent="0.25">
      <c r="B51" s="137"/>
      <c r="C51" s="10"/>
      <c r="D51" s="33"/>
      <c r="E51" s="33"/>
      <c r="F51" s="33"/>
      <c r="G51" s="33"/>
      <c r="H51" s="167"/>
      <c r="I51" s="33"/>
      <c r="O51" s="75">
        <v>1</v>
      </c>
      <c r="P51" s="75">
        <f t="shared" si="2"/>
        <v>0</v>
      </c>
      <c r="Q51" s="2"/>
      <c r="T51" s="85" t="s">
        <v>76</v>
      </c>
      <c r="U51" s="121" t="s">
        <v>522</v>
      </c>
      <c r="W51" s="124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87">
        <v>10164300</v>
      </c>
      <c r="AC51" s="10">
        <v>111.1</v>
      </c>
      <c r="AD51" s="2">
        <f t="shared" si="0"/>
        <v>1.2400000000000091</v>
      </c>
      <c r="AE51" s="128">
        <f t="shared" si="1"/>
        <v>-8.5668391932893773E-3</v>
      </c>
    </row>
    <row r="52" spans="2:31" x14ac:dyDescent="0.25">
      <c r="B52" s="137"/>
      <c r="C52" s="10"/>
      <c r="D52" s="33"/>
      <c r="E52" s="33"/>
      <c r="F52" s="33"/>
      <c r="G52" s="33"/>
      <c r="H52" s="167"/>
      <c r="I52" s="33"/>
      <c r="O52" s="75">
        <v>0.99</v>
      </c>
      <c r="P52" s="75">
        <f t="shared" si="2"/>
        <v>0</v>
      </c>
      <c r="Q52" s="2"/>
      <c r="T52" s="85" t="s">
        <v>77</v>
      </c>
      <c r="U52" s="121" t="s">
        <v>523</v>
      </c>
      <c r="W52" s="124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87">
        <v>9385500</v>
      </c>
      <c r="AC52" s="10">
        <v>112.06</v>
      </c>
      <c r="AD52" s="2">
        <f t="shared" si="0"/>
        <v>2.039999999999992</v>
      </c>
      <c r="AE52" s="128">
        <f t="shared" si="1"/>
        <v>9.2767720435917855E-3</v>
      </c>
    </row>
    <row r="53" spans="2:31" x14ac:dyDescent="0.25">
      <c r="B53" s="137"/>
      <c r="C53" s="10"/>
      <c r="D53" s="33"/>
      <c r="E53" s="33"/>
      <c r="F53" s="33"/>
      <c r="G53" s="33"/>
      <c r="H53" s="167"/>
      <c r="I53" s="33"/>
      <c r="O53" s="75">
        <v>0.98</v>
      </c>
      <c r="P53" s="75">
        <f t="shared" si="2"/>
        <v>0</v>
      </c>
      <c r="Q53" s="2"/>
      <c r="T53" s="85" t="s">
        <v>78</v>
      </c>
      <c r="U53" s="122">
        <v>5646251</v>
      </c>
      <c r="W53" s="124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87">
        <v>12450300</v>
      </c>
      <c r="AC53" s="10">
        <v>111.03</v>
      </c>
      <c r="AD53" s="2">
        <f t="shared" si="0"/>
        <v>2.1499999999999915</v>
      </c>
      <c r="AE53" s="128">
        <f t="shared" si="1"/>
        <v>-1.8822905620360486E-2</v>
      </c>
    </row>
    <row r="54" spans="2:31" x14ac:dyDescent="0.25">
      <c r="B54" s="137"/>
      <c r="C54" s="10"/>
      <c r="D54" s="33"/>
      <c r="E54" s="33"/>
      <c r="F54" s="33"/>
      <c r="G54" s="33"/>
      <c r="H54" s="167"/>
      <c r="I54" s="33"/>
      <c r="O54" s="75">
        <v>0.97</v>
      </c>
      <c r="P54" s="75">
        <f t="shared" si="2"/>
        <v>0</v>
      </c>
      <c r="T54" s="85" t="s">
        <v>81</v>
      </c>
      <c r="U54" s="122">
        <v>7120690</v>
      </c>
      <c r="W54" s="124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87">
        <v>7989800</v>
      </c>
      <c r="AC54" s="10">
        <v>113.16</v>
      </c>
      <c r="AD54" s="2">
        <f t="shared" si="0"/>
        <v>0.96999999999999886</v>
      </c>
      <c r="AE54" s="128">
        <f t="shared" si="1"/>
        <v>-2.1164021164021829E-3</v>
      </c>
    </row>
    <row r="55" spans="2:31" x14ac:dyDescent="0.25">
      <c r="B55" s="137"/>
      <c r="C55" s="10"/>
      <c r="D55" s="33"/>
      <c r="E55" s="33"/>
      <c r="F55" s="33"/>
      <c r="G55" s="33"/>
      <c r="H55" s="167"/>
      <c r="I55" s="33"/>
      <c r="O55" s="75">
        <v>0.96</v>
      </c>
      <c r="P55" s="75">
        <f t="shared" si="2"/>
        <v>0</v>
      </c>
      <c r="T55" s="85" t="s">
        <v>79</v>
      </c>
      <c r="U55" s="121" t="s">
        <v>524</v>
      </c>
      <c r="W55" s="124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87">
        <v>7502400</v>
      </c>
      <c r="AC55" s="10">
        <v>113.4</v>
      </c>
      <c r="AD55" s="2">
        <f t="shared" si="0"/>
        <v>0.95000000000000284</v>
      </c>
      <c r="AE55" s="128">
        <f t="shared" si="1"/>
        <v>-4.4072278536799736E-4</v>
      </c>
    </row>
    <row r="56" spans="2:31" x14ac:dyDescent="0.25">
      <c r="B56" s="137"/>
      <c r="C56" s="10"/>
      <c r="D56" s="33"/>
      <c r="E56" s="33"/>
      <c r="F56" s="33"/>
      <c r="G56" s="33"/>
      <c r="H56" s="167"/>
      <c r="I56" s="33"/>
      <c r="O56" s="75">
        <v>0.95</v>
      </c>
      <c r="P56" s="75">
        <f t="shared" si="2"/>
        <v>0</v>
      </c>
      <c r="T56" s="85" t="s">
        <v>82</v>
      </c>
      <c r="U56" s="121">
        <v>21.04</v>
      </c>
      <c r="W56" s="124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87">
        <v>5540800</v>
      </c>
      <c r="AC56" s="10">
        <v>113.45</v>
      </c>
      <c r="AD56" s="2">
        <f t="shared" si="0"/>
        <v>0.98000000000000398</v>
      </c>
      <c r="AE56" s="128">
        <f t="shared" si="1"/>
        <v>-4.3878894251865308E-3</v>
      </c>
    </row>
    <row r="57" spans="2:31" x14ac:dyDescent="0.25">
      <c r="B57" s="137"/>
      <c r="C57" s="10"/>
      <c r="D57" s="33"/>
      <c r="E57" s="33"/>
      <c r="F57" s="33"/>
      <c r="G57" s="33"/>
      <c r="H57" s="167"/>
      <c r="I57" s="33"/>
      <c r="O57" s="75">
        <v>0.94</v>
      </c>
      <c r="P57" s="75">
        <f t="shared" si="2"/>
        <v>0</v>
      </c>
      <c r="T57" s="85" t="s">
        <v>83</v>
      </c>
      <c r="U57" s="121">
        <v>5.93</v>
      </c>
      <c r="W57" s="124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87">
        <v>5014600</v>
      </c>
      <c r="AC57" s="10">
        <v>113.95</v>
      </c>
      <c r="AD57" s="2">
        <f t="shared" si="0"/>
        <v>0.68999999999999773</v>
      </c>
      <c r="AE57" s="128">
        <f t="shared" si="1"/>
        <v>-1.4021558145648205E-3</v>
      </c>
    </row>
    <row r="58" spans="2:31" x14ac:dyDescent="0.25">
      <c r="B58" s="137"/>
      <c r="C58" s="10"/>
      <c r="D58" s="33"/>
      <c r="E58" s="33"/>
      <c r="F58" s="33"/>
      <c r="G58" s="33"/>
      <c r="H58" s="167"/>
      <c r="I58" s="33"/>
      <c r="O58" s="75">
        <v>0.93</v>
      </c>
      <c r="P58" s="75">
        <f t="shared" si="2"/>
        <v>0</v>
      </c>
      <c r="T58" s="85" t="s">
        <v>80</v>
      </c>
      <c r="U58" s="121" t="s">
        <v>460</v>
      </c>
      <c r="W58" s="124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87">
        <v>6255400</v>
      </c>
      <c r="AC58" s="10">
        <v>114.11</v>
      </c>
      <c r="AD58" s="2">
        <f t="shared" si="0"/>
        <v>1.3799999999999955</v>
      </c>
      <c r="AE58" s="128">
        <f t="shared" si="1"/>
        <v>2.283706631532656E-3</v>
      </c>
    </row>
    <row r="59" spans="2:31" x14ac:dyDescent="0.25">
      <c r="B59" s="137"/>
      <c r="C59" s="10"/>
      <c r="D59" s="33"/>
      <c r="E59" s="33"/>
      <c r="F59" s="33"/>
      <c r="G59" s="33"/>
      <c r="H59" s="167"/>
      <c r="I59" s="33"/>
      <c r="O59" s="75">
        <v>0.92</v>
      </c>
      <c r="P59" s="75">
        <f t="shared" si="2"/>
        <v>0</v>
      </c>
      <c r="W59" s="124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87">
        <v>4935200</v>
      </c>
      <c r="AC59" s="10">
        <v>113.85</v>
      </c>
      <c r="AD59" s="2">
        <f t="shared" si="0"/>
        <v>0.57999999999999829</v>
      </c>
      <c r="AE59" s="128">
        <f t="shared" si="1"/>
        <v>-1.7563888644955838E-4</v>
      </c>
    </row>
    <row r="60" spans="2:31" x14ac:dyDescent="0.25">
      <c r="B60" s="137"/>
      <c r="C60" s="10"/>
      <c r="D60" s="33"/>
      <c r="E60" s="33"/>
      <c r="F60" s="33"/>
      <c r="G60" s="33"/>
      <c r="H60" s="167"/>
      <c r="I60" s="33"/>
      <c r="O60" s="75">
        <v>0.91</v>
      </c>
      <c r="P60" s="75">
        <f t="shared" si="2"/>
        <v>0</v>
      </c>
      <c r="W60" s="124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87">
        <v>6627300</v>
      </c>
      <c r="AC60" s="10">
        <v>113.87</v>
      </c>
      <c r="AD60" s="2">
        <f t="shared" si="0"/>
        <v>1.3599999999999994</v>
      </c>
      <c r="AE60" s="128">
        <f t="shared" si="1"/>
        <v>-9.6508159326191834E-4</v>
      </c>
    </row>
    <row r="61" spans="2:31" x14ac:dyDescent="0.25">
      <c r="B61" s="137"/>
      <c r="C61" s="10"/>
      <c r="D61" s="33"/>
      <c r="E61" s="33"/>
      <c r="F61" s="33"/>
      <c r="G61" s="33"/>
      <c r="H61" s="167"/>
      <c r="I61" s="33"/>
      <c r="O61" s="75">
        <v>0.9</v>
      </c>
      <c r="P61" s="75">
        <f t="shared" si="2"/>
        <v>0</v>
      </c>
      <c r="W61" s="124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87">
        <v>8887200</v>
      </c>
      <c r="AC61" s="10">
        <v>113.98</v>
      </c>
      <c r="AD61" s="2">
        <f t="shared" si="0"/>
        <v>2.230000000000004</v>
      </c>
      <c r="AE61" s="128">
        <f t="shared" si="1"/>
        <v>-1.2305025996533825E-2</v>
      </c>
    </row>
    <row r="62" spans="2:31" x14ac:dyDescent="0.25">
      <c r="B62" s="137"/>
      <c r="C62" s="10"/>
      <c r="D62" s="33"/>
      <c r="E62" s="33"/>
      <c r="F62" s="33"/>
      <c r="G62" s="33"/>
      <c r="H62" s="167"/>
      <c r="I62" s="33"/>
      <c r="W62" s="124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87">
        <v>5312800</v>
      </c>
      <c r="AC62" s="10">
        <v>115.4</v>
      </c>
      <c r="AD62" s="2">
        <f t="shared" si="0"/>
        <v>1.1299999999999955</v>
      </c>
      <c r="AE62" s="128">
        <f t="shared" si="1"/>
        <v>-1.0387811634348099E-3</v>
      </c>
    </row>
    <row r="63" spans="2:31" x14ac:dyDescent="0.25">
      <c r="B63" s="137"/>
      <c r="C63" s="10"/>
      <c r="D63" s="33"/>
      <c r="E63" s="33"/>
      <c r="F63" s="33"/>
      <c r="G63" s="33"/>
      <c r="H63" s="167"/>
      <c r="I63" s="33"/>
      <c r="W63" s="124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87">
        <v>5436600</v>
      </c>
      <c r="AC63" s="10">
        <v>115.52</v>
      </c>
      <c r="AD63" s="2">
        <f t="shared" si="0"/>
        <v>0.71999999999999886</v>
      </c>
      <c r="AE63" s="128">
        <f t="shared" si="1"/>
        <v>-1.7310022503036482E-4</v>
      </c>
    </row>
    <row r="64" spans="2:31" x14ac:dyDescent="0.25">
      <c r="B64" s="137"/>
      <c r="C64" s="10"/>
      <c r="D64" s="33"/>
      <c r="E64" s="33"/>
      <c r="F64" s="33"/>
      <c r="G64" s="33"/>
      <c r="H64" s="167"/>
      <c r="I64" s="33"/>
      <c r="W64" s="124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87">
        <v>5221400</v>
      </c>
      <c r="AC64" s="10">
        <v>115.54</v>
      </c>
      <c r="AD64" s="2">
        <f t="shared" si="0"/>
        <v>1.2399999999999949</v>
      </c>
      <c r="AE64" s="128">
        <f t="shared" si="1"/>
        <v>-4.7377035059005257E-3</v>
      </c>
    </row>
    <row r="65" spans="1:31" x14ac:dyDescent="0.25">
      <c r="B65" s="137"/>
      <c r="C65" s="10"/>
      <c r="D65" s="33"/>
      <c r="E65" s="33"/>
      <c r="F65" s="33"/>
      <c r="G65" s="33"/>
      <c r="H65" s="167"/>
      <c r="I65" s="33"/>
      <c r="W65" s="124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87">
        <v>6217200</v>
      </c>
      <c r="AC65" s="10">
        <v>116.09</v>
      </c>
      <c r="AD65" s="2">
        <f t="shared" si="0"/>
        <v>1.5300000000000011</v>
      </c>
      <c r="AE65" s="128">
        <f t="shared" si="1"/>
        <v>1.044477326138038E-2</v>
      </c>
    </row>
    <row r="66" spans="1:31" x14ac:dyDescent="0.25">
      <c r="B66" s="137"/>
      <c r="C66" s="10"/>
      <c r="D66" s="33"/>
      <c r="E66" s="33"/>
      <c r="F66" s="33"/>
      <c r="G66" s="33"/>
      <c r="H66" s="167"/>
      <c r="I66" s="33"/>
      <c r="W66" s="124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87">
        <v>5828900</v>
      </c>
      <c r="AC66" s="10">
        <v>114.89</v>
      </c>
      <c r="AD66" s="2">
        <f t="shared" si="0"/>
        <v>0.92000000000000171</v>
      </c>
      <c r="AE66" s="128">
        <f t="shared" si="1"/>
        <v>-1.6510253736531366E-3</v>
      </c>
    </row>
    <row r="67" spans="1:31" x14ac:dyDescent="0.25">
      <c r="B67" s="137"/>
      <c r="C67" s="10"/>
      <c r="D67" s="33"/>
      <c r="E67" s="33"/>
      <c r="F67" s="33"/>
      <c r="G67" s="33"/>
      <c r="H67" s="167"/>
      <c r="I67" s="33"/>
      <c r="W67" s="124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87">
        <v>5953000</v>
      </c>
      <c r="AC67" s="10">
        <v>115.08</v>
      </c>
      <c r="AD67" s="2">
        <f>Y67-Z67</f>
        <v>0.76999999999999602</v>
      </c>
      <c r="AE67" s="128" t="e">
        <f>AC67/#REF!-1</f>
        <v>#REF!</v>
      </c>
    </row>
    <row r="68" spans="1:31" x14ac:dyDescent="0.25">
      <c r="B68" s="137"/>
      <c r="C68" s="10"/>
      <c r="D68" s="33"/>
      <c r="E68" s="33"/>
      <c r="F68" s="33"/>
      <c r="G68" s="33"/>
      <c r="H68" s="167"/>
      <c r="I68" s="33"/>
      <c r="W68" s="124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87">
        <v>5506700</v>
      </c>
      <c r="AC68" s="10">
        <v>114.45</v>
      </c>
      <c r="AD68" s="2" t="e">
        <f>#REF!-#REF!</f>
        <v>#REF!</v>
      </c>
      <c r="AE68" s="128" t="e">
        <f>#REF!/AC69-1</f>
        <v>#REF!</v>
      </c>
    </row>
    <row r="69" spans="1:31" x14ac:dyDescent="0.25">
      <c r="B69" s="137"/>
      <c r="C69" s="10"/>
      <c r="D69" s="33"/>
      <c r="E69" s="33"/>
      <c r="F69" s="33"/>
      <c r="G69" s="33"/>
      <c r="H69" s="167"/>
      <c r="I69" s="33"/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  <row r="74" spans="1:31" x14ac:dyDescent="0.25">
      <c r="L74" t="s">
        <v>43</v>
      </c>
      <c r="M74" s="2">
        <f>M92+K92-F92</f>
        <v>154.77999999999975</v>
      </c>
    </row>
    <row r="75" spans="1:31" x14ac:dyDescent="0.25">
      <c r="A75" s="242" t="s">
        <v>1</v>
      </c>
      <c r="B75" s="446" t="s">
        <v>2</v>
      </c>
      <c r="C75" s="242" t="s">
        <v>4</v>
      </c>
      <c r="D75" s="244" t="s">
        <v>5</v>
      </c>
      <c r="E75" s="244" t="s">
        <v>67</v>
      </c>
      <c r="F75" s="244" t="s">
        <v>38</v>
      </c>
      <c r="G75" s="242" t="s">
        <v>3</v>
      </c>
      <c r="H75" s="242" t="s">
        <v>6</v>
      </c>
      <c r="I75" s="244" t="s">
        <v>7</v>
      </c>
      <c r="J75" s="244" t="s">
        <v>68</v>
      </c>
      <c r="K75" s="244" t="s">
        <v>39</v>
      </c>
      <c r="L75" s="242" t="s">
        <v>21</v>
      </c>
      <c r="M75" s="242" t="s">
        <v>22</v>
      </c>
    </row>
    <row r="76" spans="1:31" x14ac:dyDescent="0.25">
      <c r="A76" s="245" t="s">
        <v>205</v>
      </c>
      <c r="B76" s="443">
        <v>42622</v>
      </c>
      <c r="C76" s="236">
        <v>15</v>
      </c>
      <c r="D76" s="237">
        <v>118.5</v>
      </c>
      <c r="E76" s="237">
        <v>0</v>
      </c>
      <c r="F76" s="237">
        <f>C76*D76+E76</f>
        <v>1777.5</v>
      </c>
      <c r="G76" s="443">
        <v>42760</v>
      </c>
      <c r="H76" s="240">
        <v>15</v>
      </c>
      <c r="I76" s="237">
        <v>112.7</v>
      </c>
      <c r="J76" s="237">
        <v>0.04</v>
      </c>
      <c r="K76" s="237">
        <f>H76*I76-J76</f>
        <v>1690.46</v>
      </c>
      <c r="L76" s="235">
        <v>42710</v>
      </c>
      <c r="M76" s="237">
        <v>16</v>
      </c>
    </row>
    <row r="77" spans="1:31" x14ac:dyDescent="0.25">
      <c r="A77" s="246" t="s">
        <v>48</v>
      </c>
      <c r="B77" s="443">
        <v>42622</v>
      </c>
      <c r="C77" s="236">
        <v>5</v>
      </c>
      <c r="D77" s="237">
        <v>118.5</v>
      </c>
      <c r="E77" s="237">
        <v>0</v>
      </c>
      <c r="F77" s="237">
        <f>C77*D77+E77</f>
        <v>592.5</v>
      </c>
      <c r="G77" s="443">
        <v>42776</v>
      </c>
      <c r="H77" s="240">
        <v>15</v>
      </c>
      <c r="I77" s="237">
        <v>115.18</v>
      </c>
      <c r="J77" s="237">
        <v>0.04</v>
      </c>
      <c r="K77" s="237">
        <f>H77*I77-J77</f>
        <v>1727.66</v>
      </c>
      <c r="L77" s="236"/>
      <c r="M77" s="236"/>
    </row>
    <row r="78" spans="1:31" x14ac:dyDescent="0.25">
      <c r="A78" s="236"/>
      <c r="B78" s="443">
        <v>42704</v>
      </c>
      <c r="C78" s="236">
        <v>10</v>
      </c>
      <c r="D78" s="237">
        <v>111.48</v>
      </c>
      <c r="E78" s="237">
        <v>0</v>
      </c>
      <c r="F78" s="237">
        <f>C78*D78+E78</f>
        <v>1114.8</v>
      </c>
      <c r="G78" s="443">
        <v>42796</v>
      </c>
      <c r="H78" s="240">
        <v>15</v>
      </c>
      <c r="I78" s="237">
        <v>124.08</v>
      </c>
      <c r="J78" s="237">
        <v>0.04</v>
      </c>
      <c r="K78" s="237">
        <f>H78*I78-J78</f>
        <v>1861.16</v>
      </c>
      <c r="L78" s="236"/>
      <c r="M78" s="236"/>
    </row>
    <row r="79" spans="1:31" x14ac:dyDescent="0.25">
      <c r="A79" s="236"/>
      <c r="B79" s="443">
        <v>42759</v>
      </c>
      <c r="C79" s="236">
        <v>15</v>
      </c>
      <c r="D79" s="237">
        <v>111.18</v>
      </c>
      <c r="E79" s="237">
        <v>0</v>
      </c>
      <c r="F79" s="237">
        <f>C79*D79+E79</f>
        <v>1667.7</v>
      </c>
      <c r="G79" s="443"/>
      <c r="H79" s="240"/>
      <c r="I79" s="237"/>
      <c r="J79" s="237"/>
      <c r="K79" s="237"/>
      <c r="L79" s="235">
        <v>42808</v>
      </c>
      <c r="M79" s="236">
        <v>12</v>
      </c>
    </row>
    <row r="80" spans="1:31" x14ac:dyDescent="0.25">
      <c r="A80" s="236"/>
      <c r="B80" s="443"/>
      <c r="C80" s="236"/>
      <c r="D80" s="237"/>
      <c r="E80" s="237"/>
      <c r="F80" s="237"/>
      <c r="G80" s="443"/>
      <c r="H80" s="240"/>
      <c r="I80" s="237"/>
      <c r="J80" s="237"/>
      <c r="K80" s="237"/>
      <c r="L80" s="236"/>
      <c r="M80" s="236"/>
    </row>
    <row r="81" spans="1:13" x14ac:dyDescent="0.25">
      <c r="A81" s="236"/>
      <c r="B81" s="443"/>
      <c r="C81" s="236"/>
      <c r="D81" s="237"/>
      <c r="E81" s="237"/>
      <c r="F81" s="237"/>
      <c r="G81" s="443"/>
      <c r="H81" s="240"/>
      <c r="I81" s="237"/>
      <c r="J81" s="237"/>
      <c r="K81" s="237"/>
      <c r="L81" s="236"/>
      <c r="M81" s="236"/>
    </row>
    <row r="82" spans="1:13" x14ac:dyDescent="0.25">
      <c r="A82" s="236"/>
      <c r="B82" s="443"/>
      <c r="C82" s="236"/>
      <c r="D82" s="237"/>
      <c r="E82" s="237"/>
      <c r="F82" s="237"/>
      <c r="G82" s="443"/>
      <c r="H82" s="240"/>
      <c r="I82" s="237"/>
      <c r="J82" s="237"/>
      <c r="K82" s="237"/>
      <c r="L82" s="236"/>
      <c r="M82" s="236"/>
    </row>
    <row r="83" spans="1:13" x14ac:dyDescent="0.25">
      <c r="A83" s="236"/>
      <c r="B83" s="443"/>
      <c r="C83" s="236"/>
      <c r="D83" s="237"/>
      <c r="E83" s="237"/>
      <c r="F83" s="237"/>
      <c r="G83" s="443"/>
      <c r="H83" s="240"/>
      <c r="I83" s="237"/>
      <c r="J83" s="237"/>
      <c r="K83" s="237"/>
      <c r="L83" s="236"/>
      <c r="M83" s="236"/>
    </row>
    <row r="84" spans="1:13" x14ac:dyDescent="0.25">
      <c r="A84" s="236"/>
      <c r="B84" s="443"/>
      <c r="C84" s="236"/>
      <c r="D84" s="237"/>
      <c r="E84" s="237"/>
      <c r="F84" s="237"/>
      <c r="G84" s="443"/>
      <c r="H84" s="240"/>
      <c r="I84" s="237"/>
      <c r="J84" s="237"/>
      <c r="K84" s="237"/>
      <c r="L84" s="236"/>
      <c r="M84" s="236"/>
    </row>
    <row r="85" spans="1:13" x14ac:dyDescent="0.25">
      <c r="A85" s="236"/>
      <c r="B85" s="443"/>
      <c r="C85" s="236"/>
      <c r="D85" s="237"/>
      <c r="E85" s="237"/>
      <c r="F85" s="237"/>
      <c r="G85" s="443"/>
      <c r="H85" s="240"/>
      <c r="I85" s="237"/>
      <c r="J85" s="237"/>
      <c r="K85" s="237"/>
      <c r="L85" s="236"/>
      <c r="M85" s="236"/>
    </row>
    <row r="86" spans="1:13" x14ac:dyDescent="0.25">
      <c r="A86" s="236"/>
      <c r="B86" s="443"/>
      <c r="C86" s="236"/>
      <c r="D86" s="237"/>
      <c r="E86" s="237"/>
      <c r="F86" s="237"/>
      <c r="G86" s="443"/>
      <c r="H86" s="240"/>
      <c r="I86" s="237"/>
      <c r="J86" s="237"/>
      <c r="K86" s="237"/>
      <c r="L86" s="236"/>
      <c r="M86" s="236"/>
    </row>
    <row r="87" spans="1:13" x14ac:dyDescent="0.25">
      <c r="A87" s="236"/>
      <c r="B87" s="443"/>
      <c r="C87" s="236"/>
      <c r="D87" s="237"/>
      <c r="E87" s="237"/>
      <c r="F87" s="237"/>
      <c r="G87" s="443"/>
      <c r="H87" s="240"/>
      <c r="I87" s="237"/>
      <c r="J87" s="237"/>
      <c r="K87" s="237"/>
      <c r="L87" s="236"/>
      <c r="M87" s="236"/>
    </row>
    <row r="88" spans="1:13" x14ac:dyDescent="0.25">
      <c r="A88" s="236"/>
      <c r="B88" s="443"/>
      <c r="C88" s="236"/>
      <c r="D88" s="237"/>
      <c r="E88" s="237"/>
      <c r="F88" s="237"/>
      <c r="G88" s="443"/>
      <c r="H88" s="240"/>
      <c r="I88" s="237"/>
      <c r="J88" s="237"/>
      <c r="K88" s="237"/>
      <c r="L88" s="236"/>
      <c r="M88" s="236"/>
    </row>
    <row r="89" spans="1:13" x14ac:dyDescent="0.25">
      <c r="A89" s="236"/>
      <c r="B89" s="443"/>
      <c r="C89" s="236"/>
      <c r="D89" s="237"/>
      <c r="E89" s="237"/>
      <c r="F89" s="237"/>
      <c r="G89" s="443"/>
      <c r="H89" s="240"/>
      <c r="I89" s="237"/>
      <c r="J89" s="237"/>
      <c r="K89" s="237"/>
      <c r="L89" s="236"/>
      <c r="M89" s="236"/>
    </row>
    <row r="90" spans="1:13" x14ac:dyDescent="0.25">
      <c r="A90" s="236"/>
      <c r="B90" s="443"/>
      <c r="C90" s="236"/>
      <c r="D90" s="237"/>
      <c r="E90" s="237"/>
      <c r="F90" s="237"/>
      <c r="G90" s="443"/>
      <c r="H90" s="240"/>
      <c r="I90" s="237"/>
      <c r="J90" s="237"/>
      <c r="K90" s="237"/>
      <c r="L90" s="236"/>
      <c r="M90" s="236"/>
    </row>
    <row r="91" spans="1:13" x14ac:dyDescent="0.25">
      <c r="A91" s="236"/>
      <c r="B91" s="443"/>
      <c r="C91" s="236"/>
      <c r="D91" s="237"/>
      <c r="E91" s="237"/>
      <c r="F91" s="237"/>
      <c r="G91" s="443"/>
      <c r="H91" s="236"/>
      <c r="I91" s="237"/>
      <c r="J91" s="237"/>
      <c r="K91" s="237"/>
      <c r="L91" s="236"/>
      <c r="M91" s="236"/>
    </row>
    <row r="92" spans="1:13" x14ac:dyDescent="0.25">
      <c r="A92" s="21" t="s">
        <v>57</v>
      </c>
      <c r="B92" s="44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11" t="s">
        <v>143</v>
      </c>
      <c r="B93" s="448"/>
      <c r="C93" s="313">
        <f>SumByColor($A$19,C76:C91)</f>
        <v>0</v>
      </c>
      <c r="D93" s="313"/>
      <c r="E93" s="313"/>
      <c r="F93" s="314">
        <f>SumByColor($A$19,F76:F91)</f>
        <v>0</v>
      </c>
      <c r="G93" s="313"/>
      <c r="H93" s="313">
        <f>SumByColor($A$19,H76:H91)</f>
        <v>0</v>
      </c>
      <c r="I93" s="313"/>
      <c r="J93" s="313"/>
      <c r="K93" s="314">
        <f>SumByColor($A$19,K76:K91)</f>
        <v>0</v>
      </c>
      <c r="L93" s="313"/>
      <c r="M93" s="314">
        <f>SumByColor($A$19,M76:M91)</f>
        <v>0</v>
      </c>
    </row>
    <row r="102" spans="1:12" x14ac:dyDescent="0.25">
      <c r="A102" s="236"/>
      <c r="B102" s="443"/>
      <c r="C102" s="236"/>
      <c r="D102" s="237"/>
      <c r="E102" s="237"/>
      <c r="F102" s="237"/>
      <c r="G102" s="236"/>
      <c r="H102" s="236"/>
      <c r="I102" s="237"/>
      <c r="J102" s="237"/>
      <c r="K102" s="237"/>
      <c r="L102" s="236"/>
    </row>
    <row r="103" spans="1:12" x14ac:dyDescent="0.25">
      <c r="A103" s="236"/>
      <c r="B103" s="443"/>
      <c r="C103" s="236"/>
      <c r="D103" s="237"/>
      <c r="E103" s="237"/>
      <c r="F103" s="237"/>
      <c r="G103" s="236"/>
      <c r="H103" s="236"/>
      <c r="I103" s="237"/>
      <c r="J103" s="237"/>
      <c r="K103" s="237"/>
      <c r="L103" s="236"/>
    </row>
    <row r="104" spans="1:12" x14ac:dyDescent="0.25">
      <c r="A104" s="236"/>
      <c r="B104" s="442" t="s">
        <v>85</v>
      </c>
      <c r="C104" s="345" t="s">
        <v>106</v>
      </c>
      <c r="D104" s="346" t="s">
        <v>105</v>
      </c>
      <c r="E104" s="347" t="s">
        <v>107</v>
      </c>
      <c r="F104" s="347" t="s">
        <v>43</v>
      </c>
      <c r="G104" s="349" t="s">
        <v>110</v>
      </c>
      <c r="H104" s="349" t="s">
        <v>61</v>
      </c>
      <c r="I104" s="349" t="s">
        <v>111</v>
      </c>
      <c r="J104" s="237"/>
      <c r="K104" s="237"/>
      <c r="L104" s="236"/>
    </row>
    <row r="105" spans="1:12" x14ac:dyDescent="0.25">
      <c r="A105" s="236"/>
      <c r="B105" s="443">
        <v>42622</v>
      </c>
      <c r="C105" s="236">
        <v>20</v>
      </c>
      <c r="D105" s="237">
        <v>118.5</v>
      </c>
      <c r="E105" s="237">
        <v>118.23</v>
      </c>
      <c r="F105" s="237">
        <f t="shared" ref="F105:F117" si="3">C105*(E105-D105)</f>
        <v>-5.3999999999999204</v>
      </c>
      <c r="G105" s="237">
        <f t="shared" ref="G105:G117" si="4">D105*C105</f>
        <v>2370</v>
      </c>
      <c r="H105" s="238">
        <f t="shared" ref="H105:H117" si="5">(E105-D105)/D105</f>
        <v>-2.2784810126581941E-3</v>
      </c>
      <c r="I105" s="237"/>
      <c r="J105" s="237"/>
      <c r="K105" s="237"/>
      <c r="L105" s="236"/>
    </row>
    <row r="106" spans="1:12" x14ac:dyDescent="0.25">
      <c r="A106" s="236"/>
      <c r="B106" s="443">
        <v>42627</v>
      </c>
      <c r="C106" s="236">
        <v>20</v>
      </c>
      <c r="D106" s="237">
        <v>118.5</v>
      </c>
      <c r="E106" s="237">
        <v>117.86</v>
      </c>
      <c r="F106" s="237">
        <f t="shared" si="3"/>
        <v>-12.800000000000011</v>
      </c>
      <c r="G106" s="237">
        <f t="shared" si="4"/>
        <v>2370</v>
      </c>
      <c r="H106" s="238">
        <f t="shared" si="5"/>
        <v>-5.400843881856545E-3</v>
      </c>
      <c r="I106" s="237"/>
      <c r="J106" s="237"/>
      <c r="K106" s="237"/>
      <c r="L106" s="236"/>
    </row>
    <row r="107" spans="1:12" x14ac:dyDescent="0.25">
      <c r="A107" s="236"/>
      <c r="B107" s="443">
        <v>42634</v>
      </c>
      <c r="C107" s="236">
        <v>20</v>
      </c>
      <c r="D107" s="237">
        <v>118.5</v>
      </c>
      <c r="E107" s="237">
        <v>118.91</v>
      </c>
      <c r="F107" s="237">
        <f t="shared" si="3"/>
        <v>8.1999999999999318</v>
      </c>
      <c r="G107" s="237">
        <f t="shared" si="4"/>
        <v>2370</v>
      </c>
      <c r="H107" s="238">
        <f t="shared" si="5"/>
        <v>3.4599156118143171E-3</v>
      </c>
      <c r="I107" s="237"/>
      <c r="J107" s="237"/>
      <c r="K107" s="237"/>
      <c r="L107" s="236"/>
    </row>
    <row r="108" spans="1:12" x14ac:dyDescent="0.25">
      <c r="A108" s="236"/>
      <c r="B108" s="443">
        <v>42651</v>
      </c>
      <c r="C108" s="236">
        <v>20</v>
      </c>
      <c r="D108" s="237">
        <v>118.5</v>
      </c>
      <c r="E108" s="237">
        <v>119.24</v>
      </c>
      <c r="F108" s="237">
        <f t="shared" si="3"/>
        <v>14.799999999999898</v>
      </c>
      <c r="G108" s="237">
        <f t="shared" si="4"/>
        <v>2370</v>
      </c>
      <c r="H108" s="238">
        <f t="shared" si="5"/>
        <v>6.2447257383965813E-3</v>
      </c>
      <c r="I108" s="237"/>
      <c r="J108" s="237"/>
      <c r="K108" s="237"/>
      <c r="L108" s="236"/>
    </row>
    <row r="109" spans="1:12" x14ac:dyDescent="0.25">
      <c r="A109" s="236"/>
      <c r="B109" s="443">
        <v>42664</v>
      </c>
      <c r="C109" s="236">
        <v>20</v>
      </c>
      <c r="D109" s="237">
        <v>118.5</v>
      </c>
      <c r="E109" s="237">
        <v>113.44</v>
      </c>
      <c r="F109" s="237">
        <f t="shared" si="3"/>
        <v>-101.20000000000005</v>
      </c>
      <c r="G109" s="237">
        <f t="shared" si="4"/>
        <v>2370</v>
      </c>
      <c r="H109" s="238">
        <f t="shared" si="5"/>
        <v>-4.2700421940928289E-2</v>
      </c>
      <c r="I109" s="237"/>
      <c r="J109" s="237"/>
      <c r="K109" s="237"/>
      <c r="L109" s="236"/>
    </row>
    <row r="110" spans="1:12" x14ac:dyDescent="0.25">
      <c r="A110" s="236"/>
      <c r="B110" s="443">
        <v>42674</v>
      </c>
      <c r="C110" s="236">
        <v>20</v>
      </c>
      <c r="D110" s="237">
        <v>118.5</v>
      </c>
      <c r="E110" s="237">
        <v>115.99</v>
      </c>
      <c r="F110" s="237">
        <f t="shared" si="3"/>
        <v>-50.200000000000102</v>
      </c>
      <c r="G110" s="237">
        <f t="shared" si="4"/>
        <v>2370</v>
      </c>
      <c r="H110" s="238">
        <f t="shared" si="5"/>
        <v>-2.1181434599156161E-2</v>
      </c>
      <c r="I110" s="237"/>
      <c r="J110" s="237"/>
      <c r="K110" s="237"/>
      <c r="L110" s="236"/>
    </row>
    <row r="111" spans="1:12" x14ac:dyDescent="0.25">
      <c r="A111" s="236"/>
      <c r="B111" s="443">
        <v>42702</v>
      </c>
      <c r="C111" s="236">
        <v>20</v>
      </c>
      <c r="D111" s="237">
        <v>118.5</v>
      </c>
      <c r="E111" s="237">
        <v>114.13</v>
      </c>
      <c r="F111" s="237">
        <f t="shared" si="3"/>
        <v>-87.400000000000091</v>
      </c>
      <c r="G111" s="237">
        <f t="shared" si="4"/>
        <v>2370</v>
      </c>
      <c r="H111" s="238">
        <f t="shared" si="5"/>
        <v>-3.6877637130801728E-2</v>
      </c>
      <c r="I111" s="237"/>
      <c r="J111" s="237"/>
      <c r="K111" s="237"/>
      <c r="L111" s="236"/>
    </row>
    <row r="112" spans="1:12" x14ac:dyDescent="0.25">
      <c r="A112" s="236"/>
      <c r="B112" s="443">
        <v>42704</v>
      </c>
      <c r="C112" s="236">
        <v>30</v>
      </c>
      <c r="D112" s="237">
        <v>116.16</v>
      </c>
      <c r="E112" s="237">
        <v>111.3</v>
      </c>
      <c r="F112" s="237">
        <f t="shared" si="3"/>
        <v>-145.79999999999998</v>
      </c>
      <c r="G112" s="237">
        <f t="shared" si="4"/>
        <v>3484.7999999999997</v>
      </c>
      <c r="H112" s="238">
        <f t="shared" si="5"/>
        <v>-4.1838842975206611E-2</v>
      </c>
      <c r="I112" s="237"/>
      <c r="J112" s="237"/>
      <c r="K112" s="237"/>
      <c r="L112" s="236"/>
    </row>
    <row r="113" spans="1:12" x14ac:dyDescent="0.25">
      <c r="A113" s="236"/>
      <c r="B113" s="443">
        <v>42711</v>
      </c>
      <c r="C113" s="236">
        <v>30</v>
      </c>
      <c r="D113" s="237">
        <v>115.6267</v>
      </c>
      <c r="E113" s="237">
        <v>111.1</v>
      </c>
      <c r="F113" s="237">
        <f t="shared" si="3"/>
        <v>-135.80100000000016</v>
      </c>
      <c r="G113" s="237">
        <f t="shared" si="4"/>
        <v>3468.8009999999999</v>
      </c>
      <c r="H113" s="238">
        <f t="shared" si="5"/>
        <v>-3.9149262237874169E-2</v>
      </c>
      <c r="I113" s="310"/>
      <c r="J113" s="237"/>
      <c r="K113" s="237"/>
      <c r="L113" s="236"/>
    </row>
    <row r="114" spans="1:12" x14ac:dyDescent="0.25">
      <c r="A114" s="236"/>
      <c r="B114" s="443">
        <v>42759</v>
      </c>
      <c r="C114" s="236">
        <v>45</v>
      </c>
      <c r="D114" s="237">
        <v>114.14530000000001</v>
      </c>
      <c r="E114" s="237">
        <v>111.89</v>
      </c>
      <c r="F114" s="237">
        <f t="shared" si="3"/>
        <v>-101.48850000000024</v>
      </c>
      <c r="G114" s="237">
        <f t="shared" si="4"/>
        <v>5136.5385000000006</v>
      </c>
      <c r="H114" s="238">
        <f t="shared" si="5"/>
        <v>-1.9758150357483011E-2</v>
      </c>
      <c r="I114" s="237">
        <v>110</v>
      </c>
      <c r="J114" s="237"/>
      <c r="K114" s="237"/>
      <c r="L114" s="236"/>
    </row>
    <row r="115" spans="1:12" x14ac:dyDescent="0.25">
      <c r="A115" s="236" t="s">
        <v>289</v>
      </c>
      <c r="B115" s="443">
        <v>42760</v>
      </c>
      <c r="C115" s="236">
        <v>30</v>
      </c>
      <c r="D115" s="237">
        <v>114.86799999999999</v>
      </c>
      <c r="E115" s="237">
        <v>112.8</v>
      </c>
      <c r="F115" s="237">
        <f t="shared" si="3"/>
        <v>-62.039999999999935</v>
      </c>
      <c r="G115" s="237">
        <f t="shared" si="4"/>
        <v>3446.04</v>
      </c>
      <c r="H115" s="238">
        <f t="shared" si="5"/>
        <v>-1.8003273322422242E-2</v>
      </c>
      <c r="I115" s="237"/>
      <c r="J115" s="237"/>
      <c r="K115" s="237"/>
      <c r="L115" s="236"/>
    </row>
    <row r="116" spans="1:12" x14ac:dyDescent="0.25">
      <c r="A116" s="236" t="s">
        <v>318</v>
      </c>
      <c r="B116" s="443">
        <v>42761</v>
      </c>
      <c r="C116" s="236">
        <v>30</v>
      </c>
      <c r="D116" s="237">
        <v>114.86799999999999</v>
      </c>
      <c r="E116" s="237">
        <v>113.64</v>
      </c>
      <c r="F116" s="237">
        <f t="shared" si="3"/>
        <v>-36.839999999999833</v>
      </c>
      <c r="G116" s="237">
        <f t="shared" si="4"/>
        <v>3446.04</v>
      </c>
      <c r="H116" s="238">
        <f t="shared" si="5"/>
        <v>-1.0690531740780674E-2</v>
      </c>
      <c r="I116" s="237"/>
      <c r="J116" s="237"/>
      <c r="K116" s="237"/>
      <c r="L116" s="236"/>
    </row>
    <row r="117" spans="1:12" x14ac:dyDescent="0.25">
      <c r="A117" s="236" t="s">
        <v>332</v>
      </c>
      <c r="B117" s="443">
        <v>42776</v>
      </c>
      <c r="C117" s="236">
        <v>15</v>
      </c>
      <c r="D117" s="237">
        <v>114.5587</v>
      </c>
      <c r="E117" s="237">
        <v>115.24</v>
      </c>
      <c r="F117" s="237">
        <f t="shared" si="3"/>
        <v>10.219499999999897</v>
      </c>
      <c r="G117" s="237">
        <f t="shared" si="4"/>
        <v>1718.3805</v>
      </c>
      <c r="H117" s="238">
        <f t="shared" si="5"/>
        <v>5.9471694423906098E-3</v>
      </c>
      <c r="I117" s="237"/>
      <c r="J117" s="237"/>
      <c r="K117" s="237"/>
      <c r="L117" s="236"/>
    </row>
    <row r="118" spans="1:12" x14ac:dyDescent="0.25">
      <c r="A118" s="236"/>
      <c r="B118" s="443">
        <v>42796</v>
      </c>
      <c r="C118" s="236">
        <v>0</v>
      </c>
      <c r="D118" s="237"/>
      <c r="E118" s="237"/>
      <c r="F118" s="237">
        <v>142.78</v>
      </c>
      <c r="G118" s="237"/>
      <c r="H118" s="238"/>
      <c r="I118" s="237"/>
      <c r="J118" s="237"/>
      <c r="K118" s="237"/>
      <c r="L118" s="236"/>
    </row>
    <row r="119" spans="1:12" x14ac:dyDescent="0.25">
      <c r="A119" s="236"/>
      <c r="B119" s="443"/>
      <c r="C119" s="236"/>
      <c r="D119" s="237"/>
      <c r="E119" s="237"/>
      <c r="F119" s="237"/>
      <c r="G119" s="237"/>
      <c r="H119" s="238"/>
      <c r="I119" s="237"/>
      <c r="J119" s="237"/>
      <c r="K119" s="237"/>
      <c r="L119" s="236"/>
    </row>
    <row r="120" spans="1:12" x14ac:dyDescent="0.25">
      <c r="A120" s="236"/>
      <c r="B120" s="443"/>
      <c r="C120" s="236"/>
      <c r="D120" s="237"/>
      <c r="E120" s="237"/>
      <c r="F120" s="237"/>
      <c r="G120" s="237"/>
      <c r="H120" s="238"/>
      <c r="I120" s="237"/>
      <c r="J120" s="237"/>
      <c r="K120" s="237"/>
      <c r="L120" s="236"/>
    </row>
    <row r="121" spans="1:12" x14ac:dyDescent="0.25">
      <c r="A121" s="236"/>
      <c r="B121" s="443"/>
      <c r="C121" s="236"/>
      <c r="D121" s="237"/>
      <c r="E121" s="237"/>
      <c r="F121" s="237"/>
      <c r="G121" s="237"/>
      <c r="H121" s="238"/>
      <c r="I121" s="237"/>
      <c r="J121" s="237"/>
      <c r="K121" s="237"/>
      <c r="L121" s="236"/>
    </row>
    <row r="122" spans="1:12" x14ac:dyDescent="0.25">
      <c r="A122" s="236"/>
      <c r="B122" s="443"/>
      <c r="C122" s="236"/>
      <c r="D122" s="237"/>
      <c r="E122" s="237"/>
      <c r="F122" s="237"/>
      <c r="G122" s="237"/>
      <c r="H122" s="238"/>
      <c r="I122" s="237"/>
      <c r="J122" s="237"/>
      <c r="K122" s="237"/>
      <c r="L122" s="236"/>
    </row>
    <row r="123" spans="1:12" x14ac:dyDescent="0.25">
      <c r="A123" s="236"/>
      <c r="B123" s="443"/>
      <c r="C123" s="236"/>
      <c r="D123" s="237"/>
      <c r="E123" s="237"/>
      <c r="F123" s="237"/>
      <c r="G123" s="237"/>
      <c r="H123" s="238"/>
      <c r="I123" s="237"/>
      <c r="J123" s="237"/>
      <c r="K123" s="237"/>
      <c r="L123" s="236"/>
    </row>
    <row r="124" spans="1:12" x14ac:dyDescent="0.25">
      <c r="A124" s="236"/>
      <c r="B124" s="443"/>
      <c r="C124" s="236"/>
      <c r="D124" s="237"/>
      <c r="E124" s="237"/>
      <c r="F124" s="237"/>
      <c r="G124" s="237"/>
      <c r="H124" s="238"/>
      <c r="I124" s="237"/>
      <c r="J124" s="237"/>
      <c r="K124" s="237"/>
      <c r="L124" s="236"/>
    </row>
    <row r="125" spans="1:12" x14ac:dyDescent="0.25">
      <c r="A125" s="236"/>
      <c r="B125" s="443"/>
      <c r="C125" s="236"/>
      <c r="D125" s="237"/>
      <c r="E125" s="237"/>
      <c r="F125" s="237"/>
      <c r="G125" s="237"/>
      <c r="H125" s="238"/>
      <c r="I125" s="237"/>
      <c r="J125" s="237"/>
      <c r="K125" s="237"/>
      <c r="L125" s="236"/>
    </row>
    <row r="126" spans="1:12" x14ac:dyDescent="0.25">
      <c r="A126" s="236"/>
      <c r="B126" s="443"/>
      <c r="C126" s="236"/>
      <c r="D126" s="237"/>
      <c r="E126" s="237"/>
      <c r="F126" s="237"/>
      <c r="G126" s="237"/>
      <c r="H126" s="238"/>
      <c r="I126" s="237"/>
      <c r="J126" s="237"/>
      <c r="K126" s="237"/>
      <c r="L126" s="236"/>
    </row>
    <row r="127" spans="1:12" x14ac:dyDescent="0.25">
      <c r="A127" s="236"/>
      <c r="B127" s="443"/>
      <c r="C127" s="236"/>
      <c r="D127" s="237"/>
      <c r="E127" s="237"/>
      <c r="F127" s="237"/>
      <c r="G127" s="237"/>
      <c r="H127" s="238"/>
      <c r="I127" s="310"/>
      <c r="J127" s="237"/>
      <c r="K127" s="237"/>
      <c r="L127" s="236"/>
    </row>
    <row r="128" spans="1:12" x14ac:dyDescent="0.25">
      <c r="A128" s="236"/>
      <c r="B128" s="443"/>
      <c r="C128" s="236"/>
      <c r="D128" s="237"/>
      <c r="E128" s="237"/>
      <c r="F128" s="237"/>
      <c r="G128" s="237"/>
      <c r="H128" s="238"/>
      <c r="I128" s="237"/>
      <c r="J128" s="237"/>
      <c r="K128" s="237"/>
      <c r="L128" s="236"/>
    </row>
    <row r="129" spans="1:12" x14ac:dyDescent="0.25">
      <c r="A129" s="236"/>
      <c r="B129" s="443"/>
      <c r="C129" s="236"/>
      <c r="D129" s="237"/>
      <c r="E129" s="237"/>
      <c r="F129" s="237"/>
      <c r="G129" s="237"/>
      <c r="H129" s="238"/>
      <c r="I129" s="237"/>
      <c r="J129" s="237"/>
      <c r="K129" s="237"/>
      <c r="L129" s="236"/>
    </row>
    <row r="130" spans="1:12" x14ac:dyDescent="0.25">
      <c r="A130" s="236"/>
      <c r="B130" s="443"/>
      <c r="C130" s="236"/>
      <c r="D130" s="237"/>
      <c r="E130" s="237"/>
      <c r="F130" s="237"/>
      <c r="G130" s="237"/>
      <c r="H130" s="238"/>
      <c r="I130" s="237"/>
      <c r="J130" s="237"/>
      <c r="K130" s="237"/>
      <c r="L130" s="236"/>
    </row>
    <row r="131" spans="1:12" x14ac:dyDescent="0.25">
      <c r="A131" s="236"/>
      <c r="B131" s="443"/>
      <c r="C131" s="236"/>
      <c r="D131" s="237"/>
      <c r="E131" s="237"/>
      <c r="F131" s="237"/>
      <c r="G131" s="237"/>
      <c r="H131" s="238"/>
      <c r="I131" s="237"/>
      <c r="J131" s="237"/>
      <c r="K131" s="237"/>
      <c r="L131" s="236"/>
    </row>
    <row r="132" spans="1:12" x14ac:dyDescent="0.25">
      <c r="A132" s="236"/>
      <c r="B132" s="443"/>
      <c r="C132" s="236"/>
      <c r="D132" s="237"/>
      <c r="E132" s="237"/>
      <c r="F132" s="237"/>
      <c r="G132" s="237"/>
      <c r="H132" s="238"/>
      <c r="I132" s="237"/>
      <c r="J132" s="237"/>
      <c r="K132" s="237"/>
      <c r="L132" s="236"/>
    </row>
    <row r="133" spans="1:12" x14ac:dyDescent="0.25">
      <c r="A133" s="236"/>
      <c r="B133" s="443"/>
      <c r="C133" s="236"/>
      <c r="D133" s="237"/>
      <c r="E133" s="237"/>
      <c r="F133" s="237"/>
      <c r="G133" s="237"/>
      <c r="H133" s="238"/>
      <c r="I133" s="237"/>
      <c r="J133" s="237"/>
      <c r="K133" s="237"/>
      <c r="L133" s="236"/>
    </row>
    <row r="134" spans="1:12" x14ac:dyDescent="0.25">
      <c r="A134" s="236"/>
      <c r="B134" s="443"/>
      <c r="C134" s="236"/>
      <c r="D134" s="237"/>
      <c r="E134" s="237"/>
      <c r="F134" s="237"/>
      <c r="G134" s="237"/>
      <c r="H134" s="238"/>
      <c r="I134" s="237"/>
      <c r="J134" s="237"/>
      <c r="K134" s="237"/>
      <c r="L134" s="236"/>
    </row>
    <row r="135" spans="1:12" x14ac:dyDescent="0.25">
      <c r="A135" s="236"/>
      <c r="B135" s="443"/>
      <c r="C135" s="236"/>
      <c r="D135" s="237"/>
      <c r="E135" s="237"/>
      <c r="F135" s="237"/>
      <c r="G135" s="237"/>
      <c r="H135" s="238"/>
      <c r="I135" s="237"/>
      <c r="J135" s="237"/>
      <c r="K135" s="237"/>
      <c r="L135" s="236"/>
    </row>
    <row r="136" spans="1:12" x14ac:dyDescent="0.25">
      <c r="A136" s="236"/>
      <c r="B136" s="443"/>
      <c r="C136" s="236"/>
      <c r="D136" s="237"/>
      <c r="E136" s="237"/>
      <c r="F136" s="237"/>
      <c r="G136" s="237"/>
      <c r="H136" s="238"/>
      <c r="I136" s="237"/>
      <c r="J136" s="237"/>
      <c r="K136" s="237"/>
      <c r="L136" s="236"/>
    </row>
    <row r="137" spans="1:12" x14ac:dyDescent="0.25">
      <c r="A137" s="236"/>
      <c r="B137" s="443"/>
      <c r="C137" s="236"/>
      <c r="D137" s="237"/>
      <c r="E137" s="237"/>
      <c r="F137" s="237"/>
      <c r="G137" s="237"/>
      <c r="H137" s="238"/>
      <c r="I137" s="237"/>
      <c r="J137" s="237"/>
      <c r="K137" s="237"/>
      <c r="L137" s="236"/>
    </row>
    <row r="138" spans="1:12" x14ac:dyDescent="0.25">
      <c r="A138" s="236"/>
      <c r="B138" s="443"/>
      <c r="C138" s="236"/>
      <c r="D138" s="237"/>
      <c r="E138" s="237"/>
      <c r="F138" s="237"/>
      <c r="G138" s="237"/>
      <c r="H138" s="238"/>
      <c r="I138" s="237"/>
      <c r="J138" s="237"/>
      <c r="K138" s="237"/>
      <c r="L138" s="236"/>
    </row>
    <row r="139" spans="1:12" x14ac:dyDescent="0.25">
      <c r="A139" s="236"/>
      <c r="B139" s="443"/>
      <c r="C139" s="236"/>
      <c r="D139" s="237"/>
      <c r="E139" s="237"/>
      <c r="F139" s="237"/>
      <c r="G139" s="237"/>
      <c r="H139" s="238"/>
      <c r="I139" s="237"/>
      <c r="J139" s="237"/>
      <c r="K139" s="237"/>
      <c r="L139" s="236"/>
    </row>
    <row r="140" spans="1:12" x14ac:dyDescent="0.25">
      <c r="A140" s="236"/>
      <c r="B140" s="443"/>
      <c r="C140" s="236"/>
      <c r="D140" s="237"/>
      <c r="E140" s="237"/>
      <c r="F140" s="237"/>
      <c r="G140" s="237"/>
      <c r="H140" s="238"/>
      <c r="I140" s="237"/>
      <c r="J140" s="237"/>
      <c r="K140" s="237"/>
      <c r="L140" s="236"/>
    </row>
    <row r="141" spans="1:12" x14ac:dyDescent="0.25">
      <c r="A141" s="236"/>
      <c r="B141" s="443"/>
      <c r="C141" s="236"/>
      <c r="D141" s="237"/>
      <c r="E141" s="237"/>
      <c r="F141" s="237"/>
      <c r="G141" s="237"/>
      <c r="H141" s="238"/>
      <c r="I141" s="237"/>
      <c r="J141" s="237"/>
      <c r="K141" s="237"/>
      <c r="L141" s="236"/>
    </row>
    <row r="142" spans="1:12" x14ac:dyDescent="0.25">
      <c r="A142" s="236"/>
      <c r="B142" s="443"/>
      <c r="C142" s="236"/>
      <c r="D142" s="237"/>
      <c r="E142" s="237"/>
      <c r="F142" s="237"/>
      <c r="G142" s="237"/>
      <c r="H142" s="238"/>
      <c r="I142" s="237"/>
      <c r="J142" s="237"/>
      <c r="K142" s="237"/>
      <c r="L142" s="236"/>
    </row>
    <row r="143" spans="1:12" x14ac:dyDescent="0.25">
      <c r="A143" s="236"/>
      <c r="B143" s="443"/>
      <c r="C143" s="236"/>
      <c r="D143" s="237"/>
      <c r="E143" s="237"/>
      <c r="F143" s="237"/>
      <c r="G143" s="237"/>
      <c r="H143" s="238"/>
      <c r="I143" s="237"/>
      <c r="J143" s="237"/>
      <c r="K143" s="237"/>
      <c r="L143" s="236"/>
    </row>
    <row r="144" spans="1:12" x14ac:dyDescent="0.25">
      <c r="A144" s="236"/>
      <c r="B144" s="443"/>
      <c r="C144" s="236"/>
      <c r="D144" s="237"/>
      <c r="E144" s="237"/>
      <c r="F144" s="237"/>
      <c r="G144" s="237"/>
      <c r="H144" s="238"/>
      <c r="I144" s="237"/>
      <c r="J144" s="237"/>
      <c r="K144" s="237"/>
      <c r="L144" s="236"/>
    </row>
    <row r="145" spans="1:12" x14ac:dyDescent="0.25">
      <c r="A145" s="236"/>
      <c r="B145" s="443"/>
      <c r="C145" s="236"/>
      <c r="D145" s="237"/>
      <c r="E145" s="237"/>
      <c r="F145" s="237"/>
      <c r="G145" s="237"/>
      <c r="H145" s="238"/>
      <c r="I145" s="237"/>
      <c r="J145" s="237"/>
      <c r="K145" s="237"/>
      <c r="L145" s="236"/>
    </row>
    <row r="146" spans="1:12" x14ac:dyDescent="0.25">
      <c r="A146" s="236"/>
      <c r="B146" s="443"/>
      <c r="C146" s="236"/>
      <c r="D146" s="237"/>
      <c r="E146" s="237"/>
      <c r="F146" s="237"/>
      <c r="G146" s="237"/>
      <c r="H146" s="238"/>
      <c r="I146" s="237"/>
      <c r="J146" s="237"/>
      <c r="K146" s="237"/>
      <c r="L146" s="236"/>
    </row>
    <row r="147" spans="1:12" x14ac:dyDescent="0.25">
      <c r="A147" s="236"/>
      <c r="B147" s="443"/>
      <c r="C147" s="236"/>
      <c r="D147" s="237"/>
      <c r="E147" s="237"/>
      <c r="F147" s="237"/>
      <c r="G147" s="237"/>
      <c r="H147" s="238"/>
      <c r="I147" s="237"/>
      <c r="J147" s="237"/>
      <c r="K147" s="237"/>
      <c r="L147" s="236"/>
    </row>
    <row r="148" spans="1:12" x14ac:dyDescent="0.25">
      <c r="A148" s="236"/>
      <c r="B148" s="443"/>
      <c r="C148" s="236"/>
      <c r="D148" s="237"/>
      <c r="E148" s="237"/>
      <c r="F148" s="237"/>
      <c r="G148" s="237"/>
      <c r="H148" s="238"/>
      <c r="I148" s="237"/>
      <c r="J148" s="237"/>
      <c r="K148" s="237"/>
      <c r="L148" s="236"/>
    </row>
    <row r="149" spans="1:12" x14ac:dyDescent="0.25">
      <c r="A149" s="236"/>
      <c r="B149" s="443"/>
      <c r="C149" s="236"/>
      <c r="D149" s="237"/>
      <c r="E149" s="237"/>
      <c r="F149" s="237"/>
      <c r="G149" s="237"/>
      <c r="H149" s="238"/>
      <c r="I149" s="237"/>
      <c r="J149" s="237"/>
      <c r="K149" s="237"/>
      <c r="L149" s="236"/>
    </row>
    <row r="150" spans="1:12" x14ac:dyDescent="0.25">
      <c r="A150" s="236"/>
      <c r="B150" s="443"/>
      <c r="C150" s="236"/>
      <c r="D150" s="237"/>
      <c r="E150" s="237"/>
      <c r="F150" s="237"/>
      <c r="G150" s="236"/>
      <c r="H150" s="236"/>
      <c r="I150" s="237"/>
      <c r="J150" s="237"/>
      <c r="K150" s="237"/>
      <c r="L150" s="236"/>
    </row>
    <row r="151" spans="1:12" x14ac:dyDescent="0.25">
      <c r="A151" s="236"/>
      <c r="B151" s="443"/>
      <c r="C151" s="236"/>
      <c r="D151" s="237"/>
      <c r="E151" s="237"/>
      <c r="F151" s="237"/>
      <c r="G151" s="236"/>
      <c r="H151" s="236"/>
      <c r="I151" s="237"/>
      <c r="J151" s="237"/>
      <c r="K151" s="237"/>
      <c r="L151" s="236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19" priority="19">
      <formula>F25&gt;0</formula>
    </cfRule>
    <cfRule type="expression" dxfId="1018" priority="20">
      <formula>F25&lt;0</formula>
    </cfRule>
  </conditionalFormatting>
  <conditionalFormatting sqref="Q7">
    <cfRule type="expression" dxfId="1017" priority="17">
      <formula>Q7&gt;0</formula>
    </cfRule>
    <cfRule type="expression" dxfId="1016" priority="18">
      <formula>Q7&lt;0</formula>
    </cfRule>
  </conditionalFormatting>
  <conditionalFormatting sqref="Q8">
    <cfRule type="expression" dxfId="1015" priority="15">
      <formula>Q8&gt;0</formula>
    </cfRule>
    <cfRule type="expression" dxfId="1014" priority="16">
      <formula>Q8&lt;0</formula>
    </cfRule>
  </conditionalFormatting>
  <conditionalFormatting sqref="M74">
    <cfRule type="expression" dxfId="1013" priority="9">
      <formula>M74&gt;0</formula>
    </cfRule>
    <cfRule type="expression" dxfId="1012" priority="10">
      <formula>M74&lt;0</formula>
    </cfRule>
  </conditionalFormatting>
  <conditionalFormatting sqref="F113:F149 H113:H149">
    <cfRule type="expression" dxfId="1011" priority="7">
      <formula>F113&gt;0</formula>
    </cfRule>
    <cfRule type="expression" dxfId="1010" priority="8">
      <formula>F113&lt;0</formula>
    </cfRule>
  </conditionalFormatting>
  <conditionalFormatting sqref="F105:F112">
    <cfRule type="expression" dxfId="1009" priority="5">
      <formula>F105&gt;0</formula>
    </cfRule>
    <cfRule type="expression" dxfId="1008" priority="6">
      <formula>F105&lt;0</formula>
    </cfRule>
  </conditionalFormatting>
  <conditionalFormatting sqref="H105:H112">
    <cfRule type="expression" dxfId="1007" priority="3">
      <formula>H105&gt;0</formula>
    </cfRule>
    <cfRule type="expression" dxfId="1006" priority="4">
      <formula>H105&lt;0</formula>
    </cfRule>
  </conditionalFormatting>
  <conditionalFormatting sqref="Q10">
    <cfRule type="expression" dxfId="1005" priority="1">
      <formula>Q10&gt;0</formula>
    </cfRule>
    <cfRule type="expression" dxfId="100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</row>
    <row r="2" spans="1:21" x14ac:dyDescent="0.25">
      <c r="A2" s="6" t="s">
        <v>638</v>
      </c>
      <c r="B2" s="66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30</v>
      </c>
      <c r="T2" s="1"/>
    </row>
    <row r="3" spans="1:21" x14ac:dyDescent="0.25">
      <c r="A3" s="22" t="s">
        <v>48</v>
      </c>
      <c r="B3" s="66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189.32000000000002</v>
      </c>
      <c r="T3" s="1"/>
    </row>
    <row r="4" spans="1:2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224.54</v>
      </c>
      <c r="R4" s="356">
        <v>0</v>
      </c>
      <c r="T4" s="143"/>
      <c r="U4" s="1"/>
    </row>
    <row r="5" spans="1:2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6736.2</v>
      </c>
    </row>
    <row r="6" spans="1:2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1281.3699999999999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1056.5999999999995</v>
      </c>
    </row>
    <row r="9" spans="1:2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0.18603422776251838</v>
      </c>
    </row>
    <row r="10" spans="1:21" x14ac:dyDescent="0.25">
      <c r="H10" s="64"/>
      <c r="O10" s="11" t="s">
        <v>155</v>
      </c>
      <c r="P10" s="27"/>
      <c r="Q10" s="2">
        <f>M66</f>
        <v>224.77000000000044</v>
      </c>
    </row>
    <row r="11" spans="1:21" x14ac:dyDescent="0.25">
      <c r="H11" s="64"/>
      <c r="O11" s="11" t="s">
        <v>133</v>
      </c>
      <c r="P11" s="27"/>
      <c r="Q11" s="128">
        <v>2.8E-3</v>
      </c>
    </row>
    <row r="12" spans="1:21" x14ac:dyDescent="0.25">
      <c r="H12" s="64"/>
    </row>
    <row r="13" spans="1:21" x14ac:dyDescent="0.25">
      <c r="H13" s="64"/>
    </row>
    <row r="14" spans="1:21" x14ac:dyDescent="0.25">
      <c r="H14" s="64"/>
    </row>
    <row r="15" spans="1:21" x14ac:dyDescent="0.25">
      <c r="H15" s="64"/>
    </row>
    <row r="16" spans="1:21" x14ac:dyDescent="0.25">
      <c r="H16" s="64"/>
    </row>
    <row r="18" spans="1:13" x14ac:dyDescent="0.25">
      <c r="A18" s="25" t="s">
        <v>57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65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SumByColor($A$19,K3:K17)</f>
        <v>0</v>
      </c>
      <c r="L19" s="216"/>
      <c r="M19" s="217">
        <f>SumByColor($A$19,M2:M17)</f>
        <v>0</v>
      </c>
    </row>
    <row r="24" spans="1:13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615</v>
      </c>
    </row>
    <row r="25" spans="1:13" x14ac:dyDescent="0.25">
      <c r="B25" s="152">
        <v>43021</v>
      </c>
      <c r="C25" s="10">
        <v>30</v>
      </c>
      <c r="D25" s="33">
        <v>189.32</v>
      </c>
      <c r="E25" s="33">
        <v>198.58</v>
      </c>
      <c r="F25" s="33">
        <f t="shared" ref="F25" si="0">C25*(E25-D25)</f>
        <v>277.80000000000058</v>
      </c>
      <c r="G25" s="33">
        <f t="shared" ref="G25" si="1">D25*C25</f>
        <v>5679.5999999999995</v>
      </c>
      <c r="H25" s="167">
        <f t="shared" ref="H25" si="2">(E25-D25)/D25</f>
        <v>4.8911895203887702E-2</v>
      </c>
      <c r="I25" s="33"/>
      <c r="J25" s="33"/>
      <c r="K25" s="33"/>
      <c r="L25" s="33"/>
    </row>
    <row r="26" spans="1:13" x14ac:dyDescent="0.25">
      <c r="B26" s="152">
        <v>43031</v>
      </c>
      <c r="C26" s="10">
        <v>30</v>
      </c>
      <c r="D26" s="33">
        <v>189.32</v>
      </c>
      <c r="E26" s="33">
        <v>202.36</v>
      </c>
      <c r="F26" s="33">
        <f t="shared" ref="F26" si="3">C26*(E26-D26)</f>
        <v>391.20000000000061</v>
      </c>
      <c r="G26" s="33">
        <f t="shared" ref="G26" si="4">D26*C26</f>
        <v>5679.5999999999995</v>
      </c>
      <c r="H26" s="167">
        <f t="shared" ref="H26" si="5">(E26-D26)/D26</f>
        <v>6.8878090006338585E-2</v>
      </c>
      <c r="I26" s="33"/>
      <c r="J26" s="33"/>
      <c r="K26" s="33"/>
      <c r="L26" s="33"/>
    </row>
    <row r="27" spans="1:13" x14ac:dyDescent="0.25">
      <c r="B27" s="152"/>
      <c r="C27" s="10"/>
      <c r="D27" s="33"/>
      <c r="E27" s="33"/>
      <c r="F27" s="33"/>
      <c r="G27" s="33"/>
      <c r="H27" s="167"/>
      <c r="I27" s="33"/>
      <c r="J27" s="33"/>
      <c r="K27" s="33"/>
      <c r="L27" s="142"/>
    </row>
    <row r="28" spans="1:13" x14ac:dyDescent="0.25">
      <c r="B28" s="152"/>
      <c r="C28" s="10"/>
      <c r="D28" s="33"/>
      <c r="E28" s="33"/>
      <c r="F28" s="33"/>
      <c r="G28" s="33"/>
      <c r="H28" s="167"/>
      <c r="I28" s="33"/>
      <c r="J28" s="33"/>
      <c r="K28" s="33"/>
      <c r="L28" s="142"/>
    </row>
    <row r="29" spans="1:13" x14ac:dyDescent="0.25">
      <c r="B29" s="152"/>
      <c r="C29" s="10"/>
      <c r="D29" s="33"/>
      <c r="E29" s="33"/>
      <c r="F29" s="33"/>
      <c r="G29" s="33"/>
      <c r="H29" s="167"/>
      <c r="I29" s="33"/>
      <c r="J29" s="33"/>
      <c r="K29" s="33"/>
      <c r="L29" s="142"/>
    </row>
    <row r="30" spans="1:13" x14ac:dyDescent="0.25">
      <c r="B30" s="152"/>
      <c r="C30" s="10"/>
      <c r="D30" s="33"/>
      <c r="E30" s="33"/>
      <c r="F30" s="33"/>
      <c r="G30" s="33"/>
      <c r="H30" s="167"/>
      <c r="I30" s="33"/>
      <c r="J30" s="33"/>
      <c r="K30" s="33"/>
      <c r="L30" s="142"/>
    </row>
    <row r="31" spans="1:13" x14ac:dyDescent="0.25">
      <c r="B31" s="152"/>
      <c r="C31" s="10"/>
      <c r="D31" s="33"/>
      <c r="E31" s="33"/>
      <c r="F31" s="33"/>
      <c r="G31" s="33"/>
      <c r="H31" s="167"/>
      <c r="I31" s="33"/>
      <c r="J31" s="33"/>
      <c r="K31" s="33"/>
      <c r="L31" s="142"/>
    </row>
    <row r="32" spans="1:13" x14ac:dyDescent="0.25">
      <c r="B32" s="152"/>
      <c r="C32" s="10"/>
      <c r="D32" s="33"/>
      <c r="E32" s="33"/>
      <c r="F32" s="33"/>
      <c r="G32" s="33"/>
      <c r="H32" s="167"/>
      <c r="I32" s="33"/>
      <c r="J32" s="33"/>
      <c r="K32" s="33"/>
      <c r="L32" s="142"/>
    </row>
    <row r="33" spans="1:17" x14ac:dyDescent="0.25">
      <c r="A33" s="23"/>
      <c r="B33" s="152"/>
      <c r="C33" s="10"/>
      <c r="D33" s="33"/>
      <c r="E33" s="33"/>
      <c r="F33" s="33"/>
      <c r="G33" s="33"/>
      <c r="H33" s="167"/>
      <c r="I33" s="33"/>
      <c r="J33" s="33"/>
      <c r="K33" s="33"/>
      <c r="L33" s="142"/>
    </row>
    <row r="34" spans="1:17" x14ac:dyDescent="0.25">
      <c r="B34" s="152"/>
      <c r="C34" s="10"/>
      <c r="D34" s="33"/>
      <c r="E34" s="33"/>
      <c r="F34" s="33"/>
      <c r="G34" s="33"/>
      <c r="H34" s="167"/>
      <c r="I34" s="33"/>
      <c r="J34" s="33"/>
      <c r="K34" s="33"/>
      <c r="L34" s="142"/>
    </row>
    <row r="35" spans="1:17" x14ac:dyDescent="0.25">
      <c r="B35" s="152"/>
      <c r="C35" s="10"/>
      <c r="D35" s="33"/>
      <c r="E35" s="33"/>
      <c r="F35" s="33"/>
      <c r="G35" s="33"/>
      <c r="H35" s="167"/>
      <c r="I35" s="33"/>
      <c r="J35" s="33"/>
      <c r="K35" s="33"/>
      <c r="L35" s="142"/>
    </row>
    <row r="36" spans="1:17" x14ac:dyDescent="0.25">
      <c r="B36" s="152"/>
      <c r="C36" s="10"/>
      <c r="D36" s="33"/>
      <c r="E36" s="33"/>
      <c r="F36" s="33"/>
      <c r="G36" s="33"/>
      <c r="H36" s="167"/>
      <c r="I36" s="33"/>
      <c r="J36" s="33"/>
      <c r="K36" s="33"/>
      <c r="L36" s="33"/>
    </row>
    <row r="37" spans="1:17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</row>
    <row r="38" spans="1:17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</row>
    <row r="39" spans="1:17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</row>
    <row r="40" spans="1:17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57" t="s">
        <v>54</v>
      </c>
      <c r="P40" s="557"/>
    </row>
    <row r="41" spans="1:17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246.994</v>
      </c>
      <c r="Q41" s="2"/>
    </row>
    <row r="42" spans="1:17" x14ac:dyDescent="0.2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6">O42*$Q$4</f>
        <v>244.74860000000001</v>
      </c>
      <c r="Q42" s="2"/>
    </row>
    <row r="43" spans="1:17" x14ac:dyDescent="0.25">
      <c r="B43" s="152"/>
      <c r="C43" s="10"/>
      <c r="D43" s="33"/>
      <c r="E43" s="33"/>
      <c r="F43" s="33"/>
      <c r="G43" s="33"/>
      <c r="H43" s="167"/>
      <c r="I43" s="33"/>
      <c r="J43" s="33"/>
      <c r="K43" s="33"/>
      <c r="L43" s="33"/>
      <c r="O43" s="75">
        <v>1.08</v>
      </c>
      <c r="P43" s="75">
        <f t="shared" si="6"/>
        <v>242.50320000000002</v>
      </c>
      <c r="Q43" s="2"/>
    </row>
    <row r="44" spans="1:17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6"/>
        <v>240.2578</v>
      </c>
      <c r="Q44" s="2"/>
    </row>
    <row r="45" spans="1:17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6"/>
        <v>238.01240000000001</v>
      </c>
      <c r="Q45" s="2"/>
    </row>
    <row r="46" spans="1:17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6"/>
        <v>235.767</v>
      </c>
      <c r="Q46" s="2"/>
    </row>
    <row r="47" spans="1:17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6"/>
        <v>233.52160000000001</v>
      </c>
      <c r="Q47" s="2"/>
    </row>
    <row r="48" spans="1:17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6"/>
        <v>231.27619999999999</v>
      </c>
      <c r="Q48" s="2"/>
    </row>
    <row r="49" spans="1:17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6"/>
        <v>229.0308</v>
      </c>
      <c r="Q49" s="2"/>
    </row>
    <row r="50" spans="1:17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6"/>
        <v>226.78539999999998</v>
      </c>
      <c r="Q50" s="2"/>
    </row>
    <row r="51" spans="1:17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6"/>
        <v>224.54</v>
      </c>
      <c r="Q51" s="2"/>
    </row>
    <row r="52" spans="1:17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6"/>
        <v>222.2946</v>
      </c>
      <c r="Q52" s="2"/>
    </row>
    <row r="53" spans="1:17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6"/>
        <v>220.04919999999998</v>
      </c>
      <c r="Q53" s="2"/>
    </row>
    <row r="54" spans="1:17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6"/>
        <v>217.8038</v>
      </c>
    </row>
    <row r="55" spans="1:17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6"/>
        <v>215.55839999999998</v>
      </c>
    </row>
    <row r="56" spans="1:17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6"/>
        <v>213.31299999999999</v>
      </c>
    </row>
    <row r="57" spans="1:17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6"/>
        <v>211.06759999999997</v>
      </c>
    </row>
    <row r="58" spans="1:17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6"/>
        <v>208.82220000000001</v>
      </c>
    </row>
    <row r="59" spans="1:17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6"/>
        <v>206.57679999999999</v>
      </c>
    </row>
    <row r="60" spans="1:17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6"/>
        <v>204.3314</v>
      </c>
    </row>
    <row r="61" spans="1:17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6"/>
        <v>202.08599999999998</v>
      </c>
    </row>
    <row r="62" spans="1:17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</row>
    <row r="63" spans="1:17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19"/>
      <c r="B66" s="419"/>
      <c r="C66" s="419"/>
      <c r="D66" s="420"/>
      <c r="E66" s="420"/>
      <c r="F66" s="420"/>
      <c r="G66" s="419"/>
      <c r="H66" s="419"/>
      <c r="I66" s="420"/>
      <c r="J66" s="420"/>
      <c r="K66" s="420"/>
      <c r="L66" s="419" t="s">
        <v>43</v>
      </c>
      <c r="M66" s="420">
        <f>M84+K84-F84</f>
        <v>224.77000000000044</v>
      </c>
    </row>
    <row r="67" spans="1:13" x14ac:dyDescent="0.25">
      <c r="A67" s="491" t="s">
        <v>1</v>
      </c>
      <c r="B67" s="491" t="s">
        <v>2</v>
      </c>
      <c r="C67" s="491" t="s">
        <v>4</v>
      </c>
      <c r="D67" s="492" t="s">
        <v>5</v>
      </c>
      <c r="E67" s="492" t="s">
        <v>67</v>
      </c>
      <c r="F67" s="492" t="s">
        <v>38</v>
      </c>
      <c r="G67" s="491" t="s">
        <v>3</v>
      </c>
      <c r="H67" s="491" t="s">
        <v>6</v>
      </c>
      <c r="I67" s="492" t="s">
        <v>7</v>
      </c>
      <c r="J67" s="492" t="s">
        <v>68</v>
      </c>
      <c r="K67" s="492" t="s">
        <v>39</v>
      </c>
      <c r="L67" s="491" t="s">
        <v>21</v>
      </c>
      <c r="M67" s="491" t="s">
        <v>22</v>
      </c>
    </row>
    <row r="68" spans="1:13" x14ac:dyDescent="0.25">
      <c r="A68" s="493" t="s">
        <v>638</v>
      </c>
      <c r="B68" s="422">
        <v>42972</v>
      </c>
      <c r="C68" s="419">
        <v>15</v>
      </c>
      <c r="D68" s="420">
        <v>210.01</v>
      </c>
      <c r="E68" s="420">
        <v>0</v>
      </c>
      <c r="F68" s="420">
        <f>C68*D68+E68</f>
        <v>3150.1499999999996</v>
      </c>
      <c r="G68" s="422">
        <v>43005</v>
      </c>
      <c r="H68" s="419">
        <v>15</v>
      </c>
      <c r="I68" s="420">
        <v>225</v>
      </c>
      <c r="J68" s="420">
        <v>0.08</v>
      </c>
      <c r="K68" s="420">
        <f>H68*I68-J68</f>
        <v>3374.92</v>
      </c>
      <c r="L68" s="422"/>
      <c r="M68" s="420"/>
    </row>
    <row r="69" spans="1:13" x14ac:dyDescent="0.25">
      <c r="A69" s="494"/>
      <c r="B69" s="422"/>
      <c r="C69" s="419"/>
      <c r="D69" s="420"/>
      <c r="E69" s="420"/>
      <c r="F69" s="420"/>
      <c r="G69" s="422"/>
      <c r="H69" s="421"/>
      <c r="I69" s="420"/>
      <c r="J69" s="420"/>
      <c r="K69" s="420"/>
      <c r="L69" s="419"/>
      <c r="M69" s="419"/>
    </row>
    <row r="70" spans="1:13" x14ac:dyDescent="0.25">
      <c r="A70" s="419"/>
      <c r="B70" s="422"/>
      <c r="C70" s="419"/>
      <c r="D70" s="420"/>
      <c r="E70" s="420"/>
      <c r="F70" s="420"/>
      <c r="G70" s="422"/>
      <c r="H70" s="421"/>
      <c r="I70" s="420"/>
      <c r="J70" s="420"/>
      <c r="K70" s="420"/>
      <c r="L70" s="419"/>
      <c r="M70" s="419"/>
    </row>
    <row r="71" spans="1:13" x14ac:dyDescent="0.25">
      <c r="A71" s="419"/>
      <c r="B71" s="422"/>
      <c r="C71" s="419"/>
      <c r="D71" s="420"/>
      <c r="E71" s="420"/>
      <c r="F71" s="420"/>
      <c r="G71" s="419"/>
      <c r="H71" s="421"/>
      <c r="I71" s="420"/>
      <c r="J71" s="420"/>
      <c r="K71" s="420"/>
      <c r="L71" s="419"/>
      <c r="M71" s="419"/>
    </row>
    <row r="72" spans="1:13" x14ac:dyDescent="0.25">
      <c r="A72" s="419"/>
      <c r="B72" s="422"/>
      <c r="C72" s="419"/>
      <c r="D72" s="420"/>
      <c r="E72" s="420"/>
      <c r="F72" s="420"/>
      <c r="G72" s="419"/>
      <c r="H72" s="421"/>
      <c r="I72" s="420"/>
      <c r="J72" s="420"/>
      <c r="K72" s="420"/>
      <c r="L72" s="419"/>
      <c r="M72" s="419"/>
    </row>
    <row r="73" spans="1:13" x14ac:dyDescent="0.25">
      <c r="A73" s="419"/>
      <c r="B73" s="419"/>
      <c r="C73" s="419"/>
      <c r="D73" s="420"/>
      <c r="E73" s="420"/>
      <c r="F73" s="420"/>
      <c r="G73" s="419"/>
      <c r="H73" s="421"/>
      <c r="I73" s="420"/>
      <c r="J73" s="420"/>
      <c r="K73" s="420"/>
      <c r="L73" s="419"/>
      <c r="M73" s="419"/>
    </row>
    <row r="74" spans="1:13" x14ac:dyDescent="0.25">
      <c r="A74" s="419"/>
      <c r="B74" s="419"/>
      <c r="C74" s="419"/>
      <c r="D74" s="420"/>
      <c r="E74" s="420"/>
      <c r="F74" s="420"/>
      <c r="G74" s="419"/>
      <c r="H74" s="421"/>
      <c r="I74" s="420"/>
      <c r="J74" s="420"/>
      <c r="K74" s="420"/>
      <c r="L74" s="419"/>
      <c r="M74" s="419"/>
    </row>
    <row r="75" spans="1:13" x14ac:dyDescent="0.25">
      <c r="A75" s="419"/>
      <c r="B75" s="419"/>
      <c r="C75" s="419"/>
      <c r="D75" s="420"/>
      <c r="E75" s="420"/>
      <c r="F75" s="420"/>
      <c r="G75" s="419"/>
      <c r="H75" s="421"/>
      <c r="I75" s="420"/>
      <c r="J75" s="420"/>
      <c r="K75" s="420"/>
      <c r="L75" s="419"/>
      <c r="M75" s="419"/>
    </row>
    <row r="76" spans="1:13" x14ac:dyDescent="0.25">
      <c r="A76" s="419"/>
      <c r="B76" s="419"/>
      <c r="C76" s="419"/>
      <c r="D76" s="420"/>
      <c r="E76" s="420"/>
      <c r="F76" s="420"/>
      <c r="G76" s="419"/>
      <c r="H76" s="421"/>
      <c r="I76" s="420"/>
      <c r="J76" s="420"/>
      <c r="K76" s="420"/>
      <c r="L76" s="419"/>
      <c r="M76" s="419"/>
    </row>
    <row r="77" spans="1:13" x14ac:dyDescent="0.25">
      <c r="A77" s="419"/>
      <c r="B77" s="419"/>
      <c r="C77" s="419"/>
      <c r="D77" s="420"/>
      <c r="E77" s="420"/>
      <c r="F77" s="420"/>
      <c r="G77" s="419"/>
      <c r="H77" s="421"/>
      <c r="I77" s="420"/>
      <c r="J77" s="420"/>
      <c r="K77" s="420"/>
      <c r="L77" s="419"/>
      <c r="M77" s="419"/>
    </row>
    <row r="78" spans="1:13" x14ac:dyDescent="0.25">
      <c r="A78" s="419"/>
      <c r="B78" s="419"/>
      <c r="C78" s="419"/>
      <c r="D78" s="420"/>
      <c r="E78" s="420"/>
      <c r="F78" s="420"/>
      <c r="G78" s="419"/>
      <c r="H78" s="421"/>
      <c r="I78" s="420"/>
      <c r="J78" s="420"/>
      <c r="K78" s="420"/>
      <c r="L78" s="419"/>
      <c r="M78" s="419"/>
    </row>
    <row r="79" spans="1:13" x14ac:dyDescent="0.25">
      <c r="A79" s="419"/>
      <c r="B79" s="419"/>
      <c r="C79" s="419"/>
      <c r="D79" s="420"/>
      <c r="E79" s="420"/>
      <c r="F79" s="420"/>
      <c r="G79" s="419"/>
      <c r="H79" s="421"/>
      <c r="I79" s="420"/>
      <c r="J79" s="420"/>
      <c r="K79" s="420"/>
      <c r="L79" s="419"/>
      <c r="M79" s="419"/>
    </row>
    <row r="80" spans="1:13" x14ac:dyDescent="0.25">
      <c r="A80" s="419"/>
      <c r="B80" s="419"/>
      <c r="C80" s="419"/>
      <c r="D80" s="420"/>
      <c r="E80" s="420"/>
      <c r="F80" s="420"/>
      <c r="G80" s="419"/>
      <c r="H80" s="421"/>
      <c r="I80" s="420"/>
      <c r="J80" s="420"/>
      <c r="K80" s="420"/>
      <c r="L80" s="419"/>
      <c r="M80" s="419"/>
    </row>
    <row r="81" spans="1:13" x14ac:dyDescent="0.25">
      <c r="A81" s="419"/>
      <c r="B81" s="419"/>
      <c r="C81" s="419"/>
      <c r="D81" s="420"/>
      <c r="E81" s="420"/>
      <c r="F81" s="420"/>
      <c r="G81" s="419"/>
      <c r="H81" s="421"/>
      <c r="I81" s="420"/>
      <c r="J81" s="420"/>
      <c r="K81" s="420"/>
      <c r="L81" s="419"/>
      <c r="M81" s="419"/>
    </row>
    <row r="82" spans="1:13" x14ac:dyDescent="0.25">
      <c r="A82" s="419"/>
      <c r="B82" s="419"/>
      <c r="C82" s="419"/>
      <c r="D82" s="420"/>
      <c r="E82" s="420"/>
      <c r="F82" s="420"/>
      <c r="G82" s="419"/>
      <c r="H82" s="421"/>
      <c r="I82" s="420"/>
      <c r="J82" s="420"/>
      <c r="K82" s="420"/>
      <c r="L82" s="419"/>
      <c r="M82" s="419"/>
    </row>
    <row r="83" spans="1:13" x14ac:dyDescent="0.25">
      <c r="A83" s="419"/>
      <c r="B83" s="419"/>
      <c r="C83" s="419"/>
      <c r="D83" s="420"/>
      <c r="E83" s="420"/>
      <c r="F83" s="420"/>
      <c r="G83" s="419"/>
      <c r="H83" s="419"/>
      <c r="I83" s="420"/>
      <c r="J83" s="420"/>
      <c r="K83" s="420"/>
      <c r="L83" s="419"/>
      <c r="M83" s="419"/>
    </row>
    <row r="84" spans="1:13" x14ac:dyDescent="0.25">
      <c r="A84" s="495" t="s">
        <v>57</v>
      </c>
      <c r="B84" s="496"/>
      <c r="C84" s="496">
        <f>SUM(C68:C72)</f>
        <v>15</v>
      </c>
      <c r="D84" s="497"/>
      <c r="E84" s="497"/>
      <c r="F84" s="497">
        <f>SUM(F68:F72)</f>
        <v>3150.1499999999996</v>
      </c>
      <c r="G84" s="496"/>
      <c r="H84" s="498">
        <f>SUM(H68:H71)</f>
        <v>15</v>
      </c>
      <c r="I84" s="497"/>
      <c r="J84" s="497"/>
      <c r="K84" s="497">
        <f>SUM(K68:K71)</f>
        <v>3374.92</v>
      </c>
      <c r="L84" s="496"/>
      <c r="M84" s="497">
        <f>SUM(M68:M76)</f>
        <v>0</v>
      </c>
    </row>
    <row r="85" spans="1:13" ht="15.75" thickBot="1" x14ac:dyDescent="0.3">
      <c r="A85" s="499" t="s">
        <v>143</v>
      </c>
      <c r="B85" s="532"/>
      <c r="C85" s="500">
        <f>SumByColor($A$19,C68:C83)</f>
        <v>0</v>
      </c>
      <c r="D85" s="500"/>
      <c r="E85" s="500"/>
      <c r="F85" s="501">
        <f>SumByColor($A$19,F68:F83)</f>
        <v>0</v>
      </c>
      <c r="G85" s="500"/>
      <c r="H85" s="500">
        <f>SumByColor($A$19,H68:H83)</f>
        <v>0</v>
      </c>
      <c r="I85" s="500"/>
      <c r="J85" s="500"/>
      <c r="K85" s="501">
        <f>SumByColor($A$19,K69:K83)</f>
        <v>0</v>
      </c>
      <c r="L85" s="500"/>
      <c r="M85" s="501">
        <f>SumByColor($A$19,M68:M83)</f>
        <v>0</v>
      </c>
    </row>
    <row r="88" spans="1:13" x14ac:dyDescent="0.25">
      <c r="B88" s="150" t="s">
        <v>85</v>
      </c>
      <c r="C88" s="150" t="s">
        <v>106</v>
      </c>
      <c r="D88" s="151" t="s">
        <v>105</v>
      </c>
      <c r="E88" s="153" t="s">
        <v>107</v>
      </c>
      <c r="F88" s="153" t="s">
        <v>43</v>
      </c>
      <c r="G88" s="165" t="s">
        <v>110</v>
      </c>
      <c r="H88" s="165" t="s">
        <v>61</v>
      </c>
      <c r="I88" s="165" t="s">
        <v>111</v>
      </c>
      <c r="J88" s="165" t="s">
        <v>109</v>
      </c>
      <c r="K88" s="165" t="s">
        <v>611</v>
      </c>
      <c r="L88" s="165" t="s">
        <v>615</v>
      </c>
    </row>
    <row r="89" spans="1:13" x14ac:dyDescent="0.25">
      <c r="B89" s="152">
        <v>42972</v>
      </c>
      <c r="C89" s="10">
        <v>15</v>
      </c>
      <c r="D89" s="33">
        <v>210.01</v>
      </c>
      <c r="E89" s="33">
        <v>212.36</v>
      </c>
      <c r="F89" s="33">
        <f t="shared" ref="F89:F90" si="7">C89*(E89-D89)</f>
        <v>35.250000000000341</v>
      </c>
      <c r="G89" s="33">
        <f t="shared" ref="G89:G90" si="8">D89*C89</f>
        <v>3150.1499999999996</v>
      </c>
      <c r="H89" s="167">
        <f t="shared" ref="H89:H90" si="9">(E89-D89)/D89</f>
        <v>1.1189943336031726E-2</v>
      </c>
      <c r="I89" s="33"/>
      <c r="J89" s="33"/>
      <c r="K89" s="33"/>
      <c r="L89" s="33"/>
    </row>
    <row r="90" spans="1:13" x14ac:dyDescent="0.25">
      <c r="B90" s="152">
        <v>42983</v>
      </c>
      <c r="C90" s="10">
        <v>15</v>
      </c>
      <c r="D90" s="33">
        <v>210.01</v>
      </c>
      <c r="E90" s="33">
        <v>223.9</v>
      </c>
      <c r="F90" s="33">
        <f t="shared" si="7"/>
        <v>208.35000000000022</v>
      </c>
      <c r="G90" s="33">
        <f t="shared" si="8"/>
        <v>3150.1499999999996</v>
      </c>
      <c r="H90" s="167">
        <f t="shared" si="9"/>
        <v>6.6139707632969932E-2</v>
      </c>
      <c r="I90" s="33"/>
      <c r="J90" s="33"/>
      <c r="K90" s="33"/>
      <c r="L90" s="33"/>
    </row>
    <row r="91" spans="1:13" x14ac:dyDescent="0.25">
      <c r="B91" s="152">
        <v>43005</v>
      </c>
      <c r="C91" s="10">
        <v>0</v>
      </c>
      <c r="D91" s="33"/>
      <c r="E91" s="33"/>
      <c r="F91" s="33">
        <v>224.77</v>
      </c>
      <c r="G91" s="33"/>
      <c r="H91" s="167"/>
      <c r="I91" s="33"/>
      <c r="J91" s="33"/>
      <c r="K91" s="33"/>
      <c r="L91" s="142"/>
    </row>
    <row r="92" spans="1:13" x14ac:dyDescent="0.25">
      <c r="B92" s="152"/>
      <c r="C92" s="10"/>
      <c r="D92" s="33"/>
      <c r="E92" s="33"/>
      <c r="F92" s="33"/>
      <c r="G92" s="33"/>
      <c r="H92" s="167"/>
      <c r="I92" s="33"/>
      <c r="J92" s="33"/>
      <c r="K92" s="33"/>
      <c r="L92" s="142"/>
    </row>
    <row r="93" spans="1:13" x14ac:dyDescent="0.25">
      <c r="B93" s="152"/>
      <c r="C93" s="10"/>
      <c r="D93" s="33"/>
      <c r="E93" s="33"/>
      <c r="F93" s="33"/>
      <c r="G93" s="33"/>
      <c r="H93" s="167"/>
      <c r="I93" s="33"/>
      <c r="J93" s="33"/>
      <c r="K93" s="33"/>
      <c r="L93" s="142"/>
    </row>
    <row r="94" spans="1:13" x14ac:dyDescent="0.25">
      <c r="B94" s="152"/>
      <c r="C94" s="10"/>
      <c r="D94" s="33"/>
      <c r="E94" s="33"/>
      <c r="F94" s="33"/>
      <c r="G94" s="33"/>
      <c r="H94" s="167"/>
      <c r="I94" s="33"/>
      <c r="J94" s="33"/>
      <c r="K94" s="33"/>
      <c r="L94" s="142"/>
    </row>
    <row r="95" spans="1:13" x14ac:dyDescent="0.25">
      <c r="B95" s="152"/>
      <c r="C95" s="10"/>
      <c r="D95" s="33"/>
      <c r="E95" s="33"/>
      <c r="F95" s="33"/>
      <c r="G95" s="33"/>
      <c r="H95" s="167"/>
      <c r="I95" s="33"/>
      <c r="J95" s="33"/>
      <c r="K95" s="33"/>
      <c r="L95" s="142"/>
    </row>
    <row r="96" spans="1:13" x14ac:dyDescent="0.25">
      <c r="B96" s="152"/>
      <c r="C96" s="10"/>
      <c r="D96" s="33"/>
      <c r="E96" s="33"/>
      <c r="F96" s="33"/>
      <c r="G96" s="33"/>
      <c r="H96" s="167"/>
      <c r="I96" s="33"/>
      <c r="J96" s="33"/>
      <c r="K96" s="33"/>
      <c r="L96" s="142"/>
    </row>
    <row r="97" spans="2:12" x14ac:dyDescent="0.25">
      <c r="B97" s="152"/>
      <c r="C97" s="10"/>
      <c r="D97" s="33"/>
      <c r="E97" s="33"/>
      <c r="F97" s="33"/>
      <c r="G97" s="33"/>
      <c r="H97" s="167"/>
      <c r="I97" s="33"/>
      <c r="J97" s="33"/>
      <c r="K97" s="33"/>
      <c r="L97" s="142"/>
    </row>
    <row r="98" spans="2:12" x14ac:dyDescent="0.25">
      <c r="B98" s="152"/>
      <c r="C98" s="10"/>
      <c r="D98" s="33"/>
      <c r="E98" s="33"/>
      <c r="F98" s="33"/>
      <c r="G98" s="33"/>
      <c r="H98" s="167"/>
      <c r="I98" s="33"/>
      <c r="J98" s="33"/>
      <c r="K98" s="33"/>
      <c r="L98" s="142"/>
    </row>
    <row r="99" spans="2:12" x14ac:dyDescent="0.25">
      <c r="B99" s="152"/>
      <c r="C99" s="10"/>
      <c r="D99" s="33"/>
      <c r="E99" s="33"/>
      <c r="F99" s="33"/>
      <c r="G99" s="33"/>
      <c r="H99" s="167"/>
      <c r="I99" s="33"/>
      <c r="J99" s="33"/>
      <c r="K99" s="33"/>
      <c r="L99" s="142"/>
    </row>
    <row r="100" spans="2:12" x14ac:dyDescent="0.25">
      <c r="B100" s="152"/>
      <c r="C100" s="10"/>
      <c r="D100" s="33"/>
      <c r="E100" s="33"/>
      <c r="F100" s="33"/>
      <c r="G100" s="33"/>
      <c r="H100" s="167"/>
      <c r="I100" s="33"/>
      <c r="J100" s="33"/>
      <c r="K100" s="33"/>
      <c r="L100" s="33"/>
    </row>
    <row r="101" spans="2:12" x14ac:dyDescent="0.25">
      <c r="B101" s="152"/>
      <c r="C101" s="10"/>
      <c r="D101" s="33"/>
      <c r="E101" s="33"/>
      <c r="F101" s="33"/>
      <c r="G101" s="33"/>
      <c r="H101" s="167"/>
      <c r="I101" s="33"/>
      <c r="J101" s="33"/>
      <c r="K101" s="33"/>
      <c r="L101" s="33"/>
    </row>
    <row r="102" spans="2:12" x14ac:dyDescent="0.25">
      <c r="B102" s="152"/>
      <c r="C102" s="10"/>
      <c r="D102" s="33"/>
      <c r="E102" s="33"/>
      <c r="F102" s="33"/>
      <c r="G102" s="33"/>
      <c r="H102" s="167"/>
      <c r="I102" s="33"/>
      <c r="J102" s="33"/>
      <c r="K102" s="33"/>
      <c r="L102" s="33"/>
    </row>
    <row r="103" spans="2:12" x14ac:dyDescent="0.25">
      <c r="B103" s="152"/>
      <c r="C103" s="10"/>
      <c r="D103" s="33"/>
      <c r="E103" s="33"/>
      <c r="F103" s="33"/>
      <c r="G103" s="33"/>
      <c r="H103" s="167"/>
      <c r="I103" s="33"/>
      <c r="J103" s="33"/>
      <c r="K103" s="33"/>
      <c r="L103" s="33"/>
    </row>
    <row r="104" spans="2:12" x14ac:dyDescent="0.25">
      <c r="B104" s="152"/>
      <c r="C104" s="10"/>
      <c r="D104" s="33"/>
      <c r="E104" s="33"/>
      <c r="F104" s="33"/>
      <c r="G104" s="33"/>
      <c r="H104" s="167"/>
      <c r="I104" s="33"/>
      <c r="J104" s="33"/>
      <c r="K104" s="33"/>
      <c r="L104" s="33"/>
    </row>
    <row r="105" spans="2:12" x14ac:dyDescent="0.25">
      <c r="B105" s="152"/>
      <c r="C105" s="10"/>
      <c r="D105" s="33"/>
      <c r="E105" s="33"/>
      <c r="F105" s="33"/>
      <c r="G105" s="33"/>
      <c r="H105" s="167"/>
      <c r="I105" s="33"/>
      <c r="J105" s="33"/>
      <c r="K105" s="33"/>
      <c r="L105" s="33"/>
    </row>
    <row r="106" spans="2:12" x14ac:dyDescent="0.25">
      <c r="B106" s="152"/>
      <c r="C106" s="10"/>
      <c r="D106" s="33"/>
      <c r="E106" s="33"/>
      <c r="F106" s="33"/>
      <c r="G106" s="33"/>
      <c r="H106" s="167"/>
      <c r="I106" s="33"/>
      <c r="J106" s="33"/>
      <c r="K106" s="33"/>
      <c r="L106" s="33"/>
    </row>
    <row r="107" spans="2:12" x14ac:dyDescent="0.25">
      <c r="B107" s="152"/>
      <c r="C107" s="10"/>
      <c r="D107" s="33"/>
      <c r="E107" s="33"/>
      <c r="F107" s="33"/>
      <c r="G107" s="33"/>
      <c r="H107" s="167"/>
      <c r="I107" s="33"/>
      <c r="J107" s="33"/>
      <c r="K107" s="33"/>
      <c r="L107" s="33"/>
    </row>
    <row r="108" spans="2:12" x14ac:dyDescent="0.25">
      <c r="B108" s="152"/>
      <c r="C108" s="10"/>
      <c r="D108" s="33"/>
      <c r="E108" s="33"/>
      <c r="F108" s="33"/>
      <c r="G108" s="33"/>
      <c r="H108" s="167"/>
      <c r="I108" s="33"/>
      <c r="J108" s="33"/>
      <c r="K108" s="33"/>
      <c r="L108" s="33"/>
    </row>
    <row r="109" spans="2:12" x14ac:dyDescent="0.25">
      <c r="B109" s="152"/>
      <c r="C109" s="10"/>
      <c r="D109" s="33"/>
      <c r="E109" s="33"/>
      <c r="F109" s="33"/>
      <c r="G109" s="33"/>
      <c r="H109" s="167"/>
      <c r="I109" s="33"/>
      <c r="J109" s="33"/>
      <c r="K109" s="33"/>
      <c r="L109" s="33"/>
    </row>
    <row r="110" spans="2:12" x14ac:dyDescent="0.25">
      <c r="B110" s="152"/>
      <c r="C110" s="10"/>
      <c r="D110" s="33"/>
      <c r="E110" s="33"/>
      <c r="F110" s="33"/>
      <c r="G110" s="33"/>
      <c r="H110" s="167"/>
      <c r="I110" s="33"/>
      <c r="J110" s="33"/>
      <c r="K110" s="33"/>
      <c r="L110" s="3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03" priority="35">
      <formula>F47&gt;0</formula>
    </cfRule>
    <cfRule type="expression" dxfId="1002" priority="36">
      <formula>F47&lt;0</formula>
    </cfRule>
  </conditionalFormatting>
  <conditionalFormatting sqref="Q7">
    <cfRule type="expression" dxfId="1001" priority="33">
      <formula>Q7&gt;0</formula>
    </cfRule>
    <cfRule type="expression" dxfId="1000" priority="34">
      <formula>Q7&lt;0</formula>
    </cfRule>
  </conditionalFormatting>
  <conditionalFormatting sqref="Q8">
    <cfRule type="expression" dxfId="999" priority="31">
      <formula>Q8&gt;0</formula>
    </cfRule>
    <cfRule type="expression" dxfId="998" priority="32">
      <formula>Q8&lt;0</formula>
    </cfRule>
  </conditionalFormatting>
  <conditionalFormatting sqref="F27:F46">
    <cfRule type="expression" dxfId="997" priority="29">
      <formula>F27&gt;0</formula>
    </cfRule>
    <cfRule type="expression" dxfId="996" priority="30">
      <formula>F27&lt;0</formula>
    </cfRule>
  </conditionalFormatting>
  <conditionalFormatting sqref="H27:H46">
    <cfRule type="expression" dxfId="995" priority="27">
      <formula>H27&gt;0</formula>
    </cfRule>
    <cfRule type="expression" dxfId="994" priority="28">
      <formula>H27&lt;0</formula>
    </cfRule>
  </conditionalFormatting>
  <conditionalFormatting sqref="Q10">
    <cfRule type="expression" dxfId="993" priority="21">
      <formula>Q10&gt;0</formula>
    </cfRule>
    <cfRule type="expression" dxfId="992" priority="22">
      <formula>Q10&lt;0</formula>
    </cfRule>
  </conditionalFormatting>
  <conditionalFormatting sqref="J25:J38">
    <cfRule type="expression" dxfId="991" priority="19">
      <formula>J25&gt;0</formula>
    </cfRule>
    <cfRule type="expression" dxfId="990" priority="20">
      <formula>J25&lt;0</formula>
    </cfRule>
  </conditionalFormatting>
  <conditionalFormatting sqref="K25:K38">
    <cfRule type="expression" dxfId="989" priority="17">
      <formula>K25&gt;0</formula>
    </cfRule>
    <cfRule type="expression" dxfId="988" priority="18">
      <formula>K25&lt;0</formula>
    </cfRule>
  </conditionalFormatting>
  <conditionalFormatting sqref="L25:L38">
    <cfRule type="expression" dxfId="987" priority="15">
      <formula>L25&gt;0</formula>
    </cfRule>
    <cfRule type="expression" dxfId="986" priority="16">
      <formula>L25&lt;0</formula>
    </cfRule>
  </conditionalFormatting>
  <conditionalFormatting sqref="F89:F110">
    <cfRule type="expression" dxfId="985" priority="13">
      <formula>F89&gt;0</formula>
    </cfRule>
    <cfRule type="expression" dxfId="984" priority="14">
      <formula>F89&lt;0</formula>
    </cfRule>
  </conditionalFormatting>
  <conditionalFormatting sqref="H89:H110">
    <cfRule type="expression" dxfId="983" priority="11">
      <formula>H89&gt;0</formula>
    </cfRule>
    <cfRule type="expression" dxfId="982" priority="12">
      <formula>H89&lt;0</formula>
    </cfRule>
  </conditionalFormatting>
  <conditionalFormatting sqref="J89:J102">
    <cfRule type="expression" dxfId="981" priority="9">
      <formula>J89&gt;0</formula>
    </cfRule>
    <cfRule type="expression" dxfId="980" priority="10">
      <formula>J89&lt;0</formula>
    </cfRule>
  </conditionalFormatting>
  <conditionalFormatting sqref="K89:K102">
    <cfRule type="expression" dxfId="979" priority="7">
      <formula>K89&gt;0</formula>
    </cfRule>
    <cfRule type="expression" dxfId="978" priority="8">
      <formula>K89&lt;0</formula>
    </cfRule>
  </conditionalFormatting>
  <conditionalFormatting sqref="L89:L102">
    <cfRule type="expression" dxfId="977" priority="5">
      <formula>L89&gt;0</formula>
    </cfRule>
    <cfRule type="expression" dxfId="976" priority="6">
      <formula>L89&lt;0</formula>
    </cfRule>
  </conditionalFormatting>
  <conditionalFormatting sqref="F25:F26">
    <cfRule type="expression" dxfId="975" priority="3">
      <formula>F25&gt;0</formula>
    </cfRule>
    <cfRule type="expression" dxfId="974" priority="4">
      <formula>F25&lt;0</formula>
    </cfRule>
  </conditionalFormatting>
  <conditionalFormatting sqref="H25:H26">
    <cfRule type="expression" dxfId="973" priority="1">
      <formula>H25&gt;0</formula>
    </cfRule>
    <cfRule type="expression" dxfId="97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</row>
    <row r="2" spans="1:21" x14ac:dyDescent="0.25">
      <c r="A2" s="6" t="s">
        <v>619</v>
      </c>
      <c r="B2" s="301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301">
        <v>42963</v>
      </c>
      <c r="H2" s="7">
        <v>50</v>
      </c>
      <c r="I2" s="37">
        <v>92.48</v>
      </c>
      <c r="J2" s="37">
        <v>0.11</v>
      </c>
      <c r="K2" s="37">
        <f>H2*I2-J2</f>
        <v>4623.8900000000003</v>
      </c>
      <c r="L2" s="66">
        <v>42923</v>
      </c>
      <c r="M2" s="37">
        <v>1.5</v>
      </c>
      <c r="O2" s="11" t="s">
        <v>35</v>
      </c>
      <c r="Q2">
        <f>C18-H18</f>
        <v>100</v>
      </c>
      <c r="T2" s="1"/>
    </row>
    <row r="3" spans="1:21" x14ac:dyDescent="0.25">
      <c r="A3" s="22" t="s">
        <v>48</v>
      </c>
      <c r="B3" s="301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301">
        <v>43053</v>
      </c>
      <c r="H3" s="74">
        <v>75</v>
      </c>
      <c r="I3" s="37">
        <v>94.58</v>
      </c>
      <c r="J3" s="37">
        <v>0.16</v>
      </c>
      <c r="K3" s="37">
        <f>H3*I3-J3</f>
        <v>7093.34</v>
      </c>
      <c r="L3" s="66">
        <v>43017</v>
      </c>
      <c r="M3" s="37">
        <v>4.5</v>
      </c>
      <c r="O3" s="11" t="s">
        <v>36</v>
      </c>
      <c r="Q3" s="166">
        <f>IF(Q2=0, Q4, (F18-K18-M18)/Q2)</f>
        <v>97.801799999999986</v>
      </c>
      <c r="T3" s="1"/>
    </row>
    <row r="4" spans="1:21" x14ac:dyDescent="0.25">
      <c r="B4" s="301">
        <v>42921</v>
      </c>
      <c r="C4" s="7">
        <v>25</v>
      </c>
      <c r="D4" s="37">
        <v>105</v>
      </c>
      <c r="E4" s="37">
        <v>0</v>
      </c>
      <c r="F4" s="37">
        <f t="shared" si="0"/>
        <v>2625</v>
      </c>
      <c r="G4" s="301">
        <v>43068</v>
      </c>
      <c r="H4" s="74">
        <v>25</v>
      </c>
      <c r="I4" s="37">
        <v>98.85</v>
      </c>
      <c r="J4" s="37">
        <v>0.06</v>
      </c>
      <c r="K4" s="37">
        <f>H4*I4-J4</f>
        <v>2471.19</v>
      </c>
      <c r="L4" s="4"/>
      <c r="M4" s="4"/>
      <c r="O4" s="11" t="s">
        <v>44</v>
      </c>
      <c r="Q4" s="48">
        <v>100.31</v>
      </c>
      <c r="R4" s="356">
        <v>0</v>
      </c>
      <c r="T4" s="143"/>
      <c r="U4" s="1"/>
    </row>
    <row r="5" spans="1:21" x14ac:dyDescent="0.25">
      <c r="B5" s="301">
        <v>42962</v>
      </c>
      <c r="C5" s="7">
        <v>50</v>
      </c>
      <c r="D5" s="37">
        <v>90</v>
      </c>
      <c r="E5" s="37">
        <v>0</v>
      </c>
      <c r="F5" s="37">
        <f t="shared" si="0"/>
        <v>4500</v>
      </c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10031</v>
      </c>
    </row>
    <row r="6" spans="1:21" x14ac:dyDescent="0.25">
      <c r="B6" s="66">
        <v>43017</v>
      </c>
      <c r="C6" s="7">
        <v>50</v>
      </c>
      <c r="D6" s="37">
        <v>91.81</v>
      </c>
      <c r="E6" s="37">
        <v>0</v>
      </c>
      <c r="F6" s="37">
        <f t="shared" si="0"/>
        <v>4590.5</v>
      </c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9780.1799999999985</v>
      </c>
    </row>
    <row r="7" spans="1:21" x14ac:dyDescent="0.25">
      <c r="B7" s="301">
        <v>43020</v>
      </c>
      <c r="C7" s="7">
        <v>25</v>
      </c>
      <c r="D7" s="37">
        <v>87.28</v>
      </c>
      <c r="E7" s="37">
        <v>0</v>
      </c>
      <c r="F7" s="37">
        <f t="shared" si="0"/>
        <v>2182</v>
      </c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250.82000000000153</v>
      </c>
      <c r="R7">
        <v>100</v>
      </c>
    </row>
    <row r="8" spans="1:21" x14ac:dyDescent="0.25">
      <c r="B8" s="66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250.82000000000153</v>
      </c>
    </row>
    <row r="9" spans="1:2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2.5645744761344021E-2</v>
      </c>
    </row>
    <row r="10" spans="1:21" x14ac:dyDescent="0.25">
      <c r="H10" s="64"/>
      <c r="O10" s="11" t="s">
        <v>155</v>
      </c>
      <c r="P10" s="27"/>
      <c r="Q10" s="2">
        <f>M66</f>
        <v>0</v>
      </c>
    </row>
    <row r="11" spans="1:21" x14ac:dyDescent="0.25">
      <c r="H11" s="64"/>
      <c r="O11" s="11" t="s">
        <v>133</v>
      </c>
      <c r="P11" s="27"/>
      <c r="Q11" s="128">
        <v>2.8E-3</v>
      </c>
      <c r="R11">
        <v>0.06</v>
      </c>
    </row>
    <row r="12" spans="1:21" x14ac:dyDescent="0.25">
      <c r="H12" s="64"/>
    </row>
    <row r="13" spans="1:21" x14ac:dyDescent="0.25">
      <c r="H13" s="64"/>
    </row>
    <row r="14" spans="1:21" x14ac:dyDescent="0.25">
      <c r="H14" s="64"/>
    </row>
    <row r="15" spans="1:21" x14ac:dyDescent="0.25">
      <c r="H15" s="64"/>
    </row>
    <row r="16" spans="1:21" x14ac:dyDescent="0.25">
      <c r="H16" s="64"/>
    </row>
    <row r="18" spans="1:13" x14ac:dyDescent="0.25">
      <c r="A18" s="25" t="s">
        <v>57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65">
        <f>SUM(H2:H5)</f>
        <v>150</v>
      </c>
      <c r="I18" s="18"/>
      <c r="J18" s="18"/>
      <c r="K18" s="18">
        <f>SUM(K2:K5)</f>
        <v>14188.42</v>
      </c>
      <c r="L18" s="14"/>
      <c r="M18" s="18">
        <f>SUM(M2:M10)</f>
        <v>6</v>
      </c>
    </row>
    <row r="19" spans="1:13" ht="15.75" thickBot="1" x14ac:dyDescent="0.3">
      <c r="A19" s="214" t="s">
        <v>143</v>
      </c>
      <c r="B19" s="215"/>
      <c r="C19" s="216">
        <f>SumByColor($A$19,C2:C17)</f>
        <v>150</v>
      </c>
      <c r="D19" s="216"/>
      <c r="E19" s="216"/>
      <c r="F19" s="217">
        <f>SumByColor($A$19,F2:F17)</f>
        <v>13898</v>
      </c>
      <c r="G19" s="216"/>
      <c r="H19" s="216">
        <f>SumByColor($A$19,H2:H17)</f>
        <v>150</v>
      </c>
      <c r="I19" s="216"/>
      <c r="J19" s="216"/>
      <c r="K19" s="217">
        <f>SumByColor($A$19,K3:K17)</f>
        <v>9564</v>
      </c>
      <c r="L19" s="216"/>
      <c r="M19" s="217">
        <f>SumByColor($A$19,M2:M17)</f>
        <v>6</v>
      </c>
    </row>
    <row r="24" spans="1:13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413</v>
      </c>
    </row>
    <row r="25" spans="1:13" x14ac:dyDescent="0.25">
      <c r="B25" s="152">
        <v>42892</v>
      </c>
      <c r="C25" s="10">
        <v>25</v>
      </c>
      <c r="D25" s="33">
        <v>132.88</v>
      </c>
      <c r="E25" s="33">
        <v>131.30000000000001</v>
      </c>
      <c r="F25" s="33">
        <f t="shared" ref="F25" si="1">C25*(E25-D25)</f>
        <v>-39.499999999999602</v>
      </c>
      <c r="G25" s="33">
        <f t="shared" ref="G25" si="2">D25*C25</f>
        <v>3322</v>
      </c>
      <c r="H25" s="167">
        <f t="shared" ref="H25" si="3">(E25-D25)/D25</f>
        <v>-1.1890427453341242E-2</v>
      </c>
      <c r="I25" s="33"/>
      <c r="J25" s="33"/>
      <c r="K25" s="33"/>
      <c r="L25" s="33"/>
    </row>
    <row r="26" spans="1:13" x14ac:dyDescent="0.25">
      <c r="B26" s="152">
        <v>42926</v>
      </c>
      <c r="C26" s="10">
        <v>50</v>
      </c>
      <c r="D26" s="33">
        <v>115.62130000000001</v>
      </c>
      <c r="E26" s="33">
        <v>100.92</v>
      </c>
      <c r="F26" s="33">
        <f t="shared" ref="F26" si="4">C26*(E26-D26)</f>
        <v>-735.06500000000017</v>
      </c>
      <c r="G26" s="33">
        <f t="shared" ref="G26" si="5">D26*C26</f>
        <v>5781.0650000000005</v>
      </c>
      <c r="H26" s="167">
        <f>(E26-D26)/D26</f>
        <v>-0.12715044719268856</v>
      </c>
      <c r="I26" s="33"/>
      <c r="J26" s="33"/>
      <c r="K26" s="33"/>
      <c r="L26" s="33"/>
    </row>
    <row r="27" spans="1:13" x14ac:dyDescent="0.25">
      <c r="B27" s="152">
        <v>42947</v>
      </c>
      <c r="C27" s="10">
        <v>75</v>
      </c>
      <c r="D27" s="33">
        <v>115.62130000000001</v>
      </c>
      <c r="E27" s="33">
        <v>112.01</v>
      </c>
      <c r="F27" s="33">
        <f t="shared" ref="F27" si="6">C27*(E27-D27)</f>
        <v>-270.84749999999997</v>
      </c>
      <c r="G27" s="33">
        <f t="shared" ref="G27" si="7">D27*C27</f>
        <v>8671.5974999999999</v>
      </c>
      <c r="H27" s="167">
        <f t="shared" ref="H27" si="8">(E27-D27)/D27</f>
        <v>-3.1233864348524015E-2</v>
      </c>
      <c r="I27" s="33"/>
      <c r="J27" s="33"/>
      <c r="K27" s="33"/>
      <c r="L27" s="142"/>
    </row>
    <row r="28" spans="1:13" x14ac:dyDescent="0.25">
      <c r="B28" s="152">
        <v>42962</v>
      </c>
      <c r="C28" s="10">
        <v>125</v>
      </c>
      <c r="D28" s="33">
        <v>105.3728</v>
      </c>
      <c r="E28" s="33">
        <v>87.08</v>
      </c>
      <c r="F28" s="33">
        <f t="shared" ref="F28" si="9">C28*(E28-D28)</f>
        <v>-2286.6</v>
      </c>
      <c r="G28" s="33">
        <f t="shared" ref="G28" si="10">D28*C28</f>
        <v>13171.6</v>
      </c>
      <c r="H28" s="167">
        <f t="shared" ref="H28" si="11">(E28-D28)/D28</f>
        <v>-0.17360077743022867</v>
      </c>
      <c r="I28" s="33"/>
      <c r="J28" s="33"/>
      <c r="K28" s="33"/>
      <c r="L28" s="142"/>
    </row>
    <row r="29" spans="1:13" x14ac:dyDescent="0.25">
      <c r="B29" s="152">
        <v>42963</v>
      </c>
      <c r="C29" s="10">
        <v>75</v>
      </c>
      <c r="D29" s="33">
        <v>113.97</v>
      </c>
      <c r="E29" s="33">
        <v>87.08</v>
      </c>
      <c r="F29" s="33">
        <f t="shared" ref="F29" si="12">C29*(E29-D29)</f>
        <v>-2016.75</v>
      </c>
      <c r="G29" s="33">
        <f t="shared" ref="G29" si="13">D29*C29</f>
        <v>8547.75</v>
      </c>
      <c r="H29" s="167">
        <f t="shared" ref="H29" si="14">(E29-D29)/D29</f>
        <v>-0.23593928226726332</v>
      </c>
      <c r="I29" s="33"/>
      <c r="J29" s="33"/>
      <c r="K29" s="33"/>
      <c r="L29" s="142"/>
    </row>
    <row r="30" spans="1:13" x14ac:dyDescent="0.25">
      <c r="A30">
        <v>25</v>
      </c>
      <c r="B30" s="152">
        <v>42974</v>
      </c>
      <c r="C30" s="10">
        <v>75</v>
      </c>
      <c r="D30" s="33">
        <v>113.97</v>
      </c>
      <c r="E30" s="33">
        <v>95.8</v>
      </c>
      <c r="F30" s="33">
        <f t="shared" ref="F30" si="15">C30*(E30-D30)</f>
        <v>-1362.7500000000002</v>
      </c>
      <c r="G30" s="33">
        <f t="shared" ref="G30" si="16">D30*C30</f>
        <v>8547.75</v>
      </c>
      <c r="H30" s="167">
        <f t="shared" ref="H30" si="17">(E30-D30)/D30</f>
        <v>-0.15942791962797229</v>
      </c>
      <c r="I30" s="33"/>
      <c r="J30" s="33"/>
      <c r="K30" s="33"/>
      <c r="L30" s="142"/>
    </row>
    <row r="31" spans="1:13" x14ac:dyDescent="0.25">
      <c r="A31">
        <v>25</v>
      </c>
      <c r="B31" s="152">
        <v>42983</v>
      </c>
      <c r="C31" s="7">
        <v>75</v>
      </c>
      <c r="D31" s="37">
        <v>113.97</v>
      </c>
      <c r="E31" s="33">
        <v>96.73</v>
      </c>
      <c r="F31" s="33">
        <f t="shared" ref="F31:F35" si="18">C31*(E31-D31)</f>
        <v>-1292.9999999999995</v>
      </c>
      <c r="G31" s="33">
        <f t="shared" ref="G31:G35" si="19">D31*C31</f>
        <v>8547.75</v>
      </c>
      <c r="H31" s="167">
        <f t="shared" ref="H31:H35" si="20">(E31-D31)/D31</f>
        <v>-0.15126787751162582</v>
      </c>
      <c r="I31" s="33">
        <v>110</v>
      </c>
      <c r="J31" s="33"/>
      <c r="K31" s="33"/>
      <c r="L31" s="142"/>
    </row>
    <row r="32" spans="1:13" x14ac:dyDescent="0.25">
      <c r="B32" s="152">
        <v>42988</v>
      </c>
      <c r="C32" s="10">
        <v>75</v>
      </c>
      <c r="D32" s="33">
        <v>113.97</v>
      </c>
      <c r="E32" s="33">
        <v>94.03</v>
      </c>
      <c r="F32" s="33">
        <f t="shared" si="18"/>
        <v>-1495.4999999999998</v>
      </c>
      <c r="G32" s="33">
        <f t="shared" si="19"/>
        <v>8547.75</v>
      </c>
      <c r="H32" s="167">
        <f t="shared" si="20"/>
        <v>-0.17495832236553477</v>
      </c>
      <c r="I32" s="33">
        <v>110</v>
      </c>
      <c r="J32" s="33"/>
      <c r="K32" s="33"/>
      <c r="L32" s="142"/>
    </row>
    <row r="33" spans="1:17" x14ac:dyDescent="0.25">
      <c r="A33">
        <v>75</v>
      </c>
      <c r="B33" s="152">
        <v>43009</v>
      </c>
      <c r="C33" s="10">
        <v>75</v>
      </c>
      <c r="D33" s="33">
        <v>113.9695</v>
      </c>
      <c r="E33" s="33">
        <v>99.2</v>
      </c>
      <c r="F33" s="33">
        <f t="shared" si="18"/>
        <v>-1107.7124999999996</v>
      </c>
      <c r="G33" s="33">
        <f t="shared" si="19"/>
        <v>8547.7124999999996</v>
      </c>
      <c r="H33" s="167">
        <f t="shared" si="20"/>
        <v>-0.12959168900451432</v>
      </c>
      <c r="I33" s="33">
        <v>110</v>
      </c>
      <c r="J33" s="33"/>
      <c r="K33" s="33"/>
      <c r="L33" s="142"/>
    </row>
    <row r="34" spans="1:17" x14ac:dyDescent="0.25">
      <c r="A34">
        <v>75</v>
      </c>
      <c r="B34" s="152">
        <v>43017</v>
      </c>
      <c r="C34" s="10">
        <v>125</v>
      </c>
      <c r="D34" s="33">
        <v>105.0697</v>
      </c>
      <c r="E34" s="33">
        <v>91.12</v>
      </c>
      <c r="F34" s="33">
        <f t="shared" si="18"/>
        <v>-1743.7124999999992</v>
      </c>
      <c r="G34" s="33">
        <f t="shared" si="19"/>
        <v>13133.7125</v>
      </c>
      <c r="H34" s="167">
        <f t="shared" si="20"/>
        <v>-0.13276615427663727</v>
      </c>
      <c r="I34" s="33">
        <v>100</v>
      </c>
      <c r="J34" s="33"/>
      <c r="K34" s="33"/>
      <c r="L34" s="142"/>
    </row>
    <row r="35" spans="1:17" x14ac:dyDescent="0.25">
      <c r="A35">
        <v>75</v>
      </c>
      <c r="B35" s="152">
        <v>43020</v>
      </c>
      <c r="C35" s="10">
        <v>150</v>
      </c>
      <c r="D35" s="33">
        <v>102.10469999999999</v>
      </c>
      <c r="E35" s="33">
        <v>87.98</v>
      </c>
      <c r="F35" s="33">
        <f t="shared" si="18"/>
        <v>-2118.7049999999986</v>
      </c>
      <c r="G35" s="33">
        <f t="shared" si="19"/>
        <v>15315.705</v>
      </c>
      <c r="H35" s="167">
        <f t="shared" si="20"/>
        <v>-0.13833545370585282</v>
      </c>
      <c r="I35" s="33">
        <v>100</v>
      </c>
      <c r="J35" s="33"/>
      <c r="K35" s="33"/>
      <c r="L35" s="33"/>
    </row>
    <row r="36" spans="1:17" x14ac:dyDescent="0.25">
      <c r="A36">
        <v>75</v>
      </c>
      <c r="B36" s="152">
        <v>43021</v>
      </c>
      <c r="C36" s="10">
        <v>150</v>
      </c>
      <c r="D36" s="33">
        <v>102.10469999999999</v>
      </c>
      <c r="E36" s="33">
        <v>85.51</v>
      </c>
      <c r="F36" s="33">
        <f t="shared" ref="F36" si="21">C36*(E36-D36)</f>
        <v>-2489.2049999999981</v>
      </c>
      <c r="G36" s="33">
        <f t="shared" ref="G36" si="22">D36*C36</f>
        <v>15315.705</v>
      </c>
      <c r="H36" s="167">
        <f t="shared" ref="H36" si="23">(E36-D36)/D36</f>
        <v>-0.16252630877912563</v>
      </c>
      <c r="I36" s="33"/>
      <c r="J36" s="33"/>
      <c r="K36" s="33"/>
      <c r="L36" s="33">
        <v>26.5</v>
      </c>
    </row>
    <row r="37" spans="1:17" x14ac:dyDescent="0.25">
      <c r="A37">
        <v>75</v>
      </c>
      <c r="B37" s="152">
        <v>43028</v>
      </c>
      <c r="C37" s="10">
        <v>150</v>
      </c>
      <c r="D37" s="33">
        <v>102.10469999999999</v>
      </c>
      <c r="E37" s="33">
        <v>86.78</v>
      </c>
      <c r="F37" s="33">
        <f t="shared" ref="F37" si="24">C37*(E37-D37)</f>
        <v>-2298.704999999999</v>
      </c>
      <c r="G37" s="33">
        <f t="shared" ref="G37" si="25">D37*C37</f>
        <v>15315.705</v>
      </c>
      <c r="H37" s="167">
        <f t="shared" ref="H37" si="26">(E37-D37)/D37</f>
        <v>-0.15008809584671415</v>
      </c>
      <c r="I37" s="33"/>
      <c r="J37" s="33"/>
      <c r="K37" s="33"/>
      <c r="L37" s="33">
        <v>33.119999999999997</v>
      </c>
    </row>
    <row r="38" spans="1:17" x14ac:dyDescent="0.25">
      <c r="A38">
        <v>75</v>
      </c>
      <c r="B38" s="152">
        <v>43031</v>
      </c>
      <c r="C38" s="10">
        <v>150</v>
      </c>
      <c r="D38" s="33">
        <v>102.10469999999999</v>
      </c>
      <c r="E38" s="33">
        <v>85.91</v>
      </c>
      <c r="F38" s="33">
        <f t="shared" ref="F38:F41" si="27">C38*(E38-D38)</f>
        <v>-2429.2049999999995</v>
      </c>
      <c r="G38" s="33">
        <f t="shared" ref="G38:G41" si="28">D38*C38</f>
        <v>15315.705</v>
      </c>
      <c r="H38" s="167">
        <f t="shared" ref="H38:H41" si="29">(E38-D38)/D38</f>
        <v>-0.15860876139883862</v>
      </c>
      <c r="I38" s="33"/>
      <c r="J38" s="33"/>
      <c r="K38" s="33"/>
      <c r="L38" s="33"/>
    </row>
    <row r="39" spans="1:17" x14ac:dyDescent="0.25">
      <c r="A39">
        <v>75</v>
      </c>
      <c r="B39" s="152">
        <v>43044</v>
      </c>
      <c r="C39" s="10">
        <v>150</v>
      </c>
      <c r="D39" s="33">
        <v>102.10469999999999</v>
      </c>
      <c r="E39" s="33">
        <v>81.8</v>
      </c>
      <c r="F39" s="33">
        <f t="shared" si="27"/>
        <v>-3045.7049999999995</v>
      </c>
      <c r="G39" s="33">
        <f t="shared" si="28"/>
        <v>15315.705</v>
      </c>
      <c r="H39" s="167">
        <f t="shared" si="29"/>
        <v>-0.19886156073128855</v>
      </c>
      <c r="I39" s="33">
        <v>100</v>
      </c>
      <c r="J39" s="33"/>
      <c r="K39" s="33"/>
      <c r="L39" s="33">
        <v>32.200000000000003</v>
      </c>
    </row>
    <row r="40" spans="1:17" ht="20.25" thickBot="1" x14ac:dyDescent="0.35">
      <c r="A40">
        <v>75</v>
      </c>
      <c r="B40" s="152">
        <v>43045</v>
      </c>
      <c r="C40" s="10">
        <v>200</v>
      </c>
      <c r="D40" s="33">
        <v>96.724000000000004</v>
      </c>
      <c r="E40" s="33">
        <v>80.709999999999994</v>
      </c>
      <c r="F40" s="33">
        <f t="shared" si="27"/>
        <v>-3202.800000000002</v>
      </c>
      <c r="G40" s="33">
        <f t="shared" si="28"/>
        <v>19344.8</v>
      </c>
      <c r="H40" s="167">
        <f t="shared" si="29"/>
        <v>-0.16556387246185031</v>
      </c>
      <c r="I40" s="33"/>
      <c r="J40" s="33"/>
      <c r="K40" s="33"/>
      <c r="L40" s="33"/>
      <c r="O40" s="557" t="s">
        <v>54</v>
      </c>
      <c r="P40" s="557"/>
    </row>
    <row r="41" spans="1:17" ht="15.75" thickTop="1" x14ac:dyDescent="0.25">
      <c r="A41">
        <v>75</v>
      </c>
      <c r="B41" s="152">
        <v>43053</v>
      </c>
      <c r="C41" s="10">
        <v>125</v>
      </c>
      <c r="D41" s="33">
        <v>98.01</v>
      </c>
      <c r="E41" s="33">
        <v>95.72</v>
      </c>
      <c r="F41" s="33">
        <f t="shared" si="27"/>
        <v>-286.2500000000008</v>
      </c>
      <c r="G41" s="33">
        <f t="shared" si="28"/>
        <v>12251.25</v>
      </c>
      <c r="H41" s="167">
        <f t="shared" si="29"/>
        <v>-2.3364962758902215E-2</v>
      </c>
      <c r="I41" s="33"/>
      <c r="J41" s="33"/>
      <c r="K41" s="33"/>
      <c r="L41" s="33"/>
      <c r="O41" s="75">
        <v>1.1000000000000001</v>
      </c>
      <c r="P41" s="75">
        <f>O41*$Q$4</f>
        <v>110.34100000000001</v>
      </c>
      <c r="Q41" s="2"/>
    </row>
    <row r="42" spans="1:17" x14ac:dyDescent="0.25">
      <c r="A42">
        <v>75</v>
      </c>
      <c r="B42" s="152">
        <v>43057</v>
      </c>
      <c r="C42" s="10">
        <v>125</v>
      </c>
      <c r="D42" s="33">
        <v>98.01</v>
      </c>
      <c r="E42" s="33">
        <v>89.27</v>
      </c>
      <c r="F42" s="33">
        <f t="shared" ref="F42:F43" si="30">C42*(E42-D42)</f>
        <v>-1092.5000000000011</v>
      </c>
      <c r="G42" s="33">
        <f t="shared" ref="G42:G43" si="31">D42*C42</f>
        <v>12251.25</v>
      </c>
      <c r="H42" s="167">
        <f t="shared" ref="H42:H43" si="32">(E42-D42)/D42</f>
        <v>-8.9174574023058964E-2</v>
      </c>
      <c r="I42" s="33"/>
      <c r="J42" s="33"/>
      <c r="K42" s="33"/>
      <c r="L42" s="33">
        <v>55.15</v>
      </c>
      <c r="O42" s="75">
        <v>1.0900000000000001</v>
      </c>
      <c r="P42" s="75">
        <f t="shared" ref="P42:P61" si="33">O42*$Q$4</f>
        <v>109.3379</v>
      </c>
      <c r="Q42" s="2"/>
    </row>
    <row r="43" spans="1:17" x14ac:dyDescent="0.25">
      <c r="A43">
        <v>50</v>
      </c>
      <c r="B43" s="152">
        <v>43068</v>
      </c>
      <c r="C43" s="10">
        <v>100</v>
      </c>
      <c r="D43" s="33">
        <v>97.8</v>
      </c>
      <c r="E43" s="33">
        <v>99.95</v>
      </c>
      <c r="F43" s="33">
        <f t="shared" si="30"/>
        <v>215.00000000000057</v>
      </c>
      <c r="G43" s="33">
        <f t="shared" si="31"/>
        <v>9780</v>
      </c>
      <c r="H43" s="167">
        <f t="shared" si="32"/>
        <v>2.1983640081799649E-2</v>
      </c>
      <c r="I43" s="33">
        <v>97.3</v>
      </c>
      <c r="J43" s="33"/>
      <c r="K43" s="33"/>
      <c r="L43" s="33"/>
      <c r="O43" s="75">
        <v>1.08</v>
      </c>
      <c r="P43" s="75">
        <f t="shared" si="33"/>
        <v>108.33480000000002</v>
      </c>
      <c r="Q43" s="2"/>
    </row>
    <row r="44" spans="1:17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33"/>
        <v>107.33170000000001</v>
      </c>
      <c r="Q44" s="2"/>
    </row>
    <row r="45" spans="1:17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33"/>
        <v>106.32860000000001</v>
      </c>
      <c r="Q45" s="2"/>
    </row>
    <row r="46" spans="1:17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33"/>
        <v>105.32550000000001</v>
      </c>
      <c r="Q46" s="2"/>
    </row>
    <row r="47" spans="1:17" x14ac:dyDescent="0.25">
      <c r="B47" s="152"/>
      <c r="C47" s="10"/>
      <c r="D47" s="33"/>
      <c r="E47" s="33"/>
      <c r="F47" s="33"/>
      <c r="G47" s="33"/>
      <c r="H47" s="167"/>
      <c r="I47" s="33"/>
      <c r="J47" s="33"/>
      <c r="K47" s="33"/>
      <c r="L47" s="33"/>
      <c r="O47" s="75">
        <v>1.04</v>
      </c>
      <c r="P47" s="75">
        <f t="shared" si="33"/>
        <v>104.3224</v>
      </c>
      <c r="Q47" s="2"/>
    </row>
    <row r="48" spans="1:17" x14ac:dyDescent="0.25">
      <c r="B48" s="152"/>
      <c r="C48" s="10"/>
      <c r="D48" s="33"/>
      <c r="E48" s="33"/>
      <c r="F48" s="33"/>
      <c r="G48" s="33"/>
      <c r="H48" s="167"/>
      <c r="I48" s="33"/>
      <c r="J48" s="33"/>
      <c r="K48" s="33"/>
      <c r="L48" s="33"/>
      <c r="O48" s="75">
        <v>1.03</v>
      </c>
      <c r="P48" s="75">
        <f t="shared" si="33"/>
        <v>103.3193</v>
      </c>
      <c r="Q48" s="2"/>
    </row>
    <row r="49" spans="1:17" x14ac:dyDescent="0.25">
      <c r="B49" s="152"/>
      <c r="C49" s="10"/>
      <c r="D49" s="33"/>
      <c r="E49" s="33"/>
      <c r="F49" s="33"/>
      <c r="G49" s="33"/>
      <c r="H49" s="167"/>
      <c r="I49" s="33"/>
      <c r="J49" s="33"/>
      <c r="K49" s="33"/>
      <c r="L49" s="33"/>
      <c r="O49" s="75">
        <v>1.02</v>
      </c>
      <c r="P49" s="75">
        <f t="shared" si="33"/>
        <v>102.31620000000001</v>
      </c>
      <c r="Q49" s="2"/>
    </row>
    <row r="50" spans="1:17" x14ac:dyDescent="0.25">
      <c r="B50" s="152"/>
      <c r="C50" s="10"/>
      <c r="D50" s="33"/>
      <c r="E50" s="33"/>
      <c r="F50" s="33"/>
      <c r="G50" s="33"/>
      <c r="H50" s="167"/>
      <c r="I50" s="33"/>
      <c r="J50" s="33"/>
      <c r="K50" s="33"/>
      <c r="L50" s="33"/>
      <c r="O50" s="75">
        <v>1.01</v>
      </c>
      <c r="P50" s="75">
        <f t="shared" si="33"/>
        <v>101.31310000000001</v>
      </c>
      <c r="Q50" s="2"/>
    </row>
    <row r="51" spans="1:17" x14ac:dyDescent="0.25">
      <c r="B51" s="152"/>
      <c r="C51" s="10"/>
      <c r="D51" s="33"/>
      <c r="E51" s="33"/>
      <c r="F51" s="33"/>
      <c r="G51" s="33"/>
      <c r="H51" s="167"/>
      <c r="I51" s="33"/>
      <c r="J51" s="33"/>
      <c r="K51" s="33"/>
      <c r="L51" s="33"/>
      <c r="O51" s="75">
        <v>1</v>
      </c>
      <c r="P51" s="75">
        <f t="shared" si="33"/>
        <v>100.31</v>
      </c>
      <c r="Q51" s="2"/>
    </row>
    <row r="52" spans="1:17" x14ac:dyDescent="0.25">
      <c r="B52" s="152"/>
      <c r="C52" s="10"/>
      <c r="D52" s="33"/>
      <c r="E52" s="33"/>
      <c r="F52" s="33"/>
      <c r="G52" s="33"/>
      <c r="H52" s="167"/>
      <c r="I52" s="33"/>
      <c r="J52" s="33"/>
      <c r="K52" s="33"/>
      <c r="L52" s="33"/>
      <c r="O52" s="75">
        <v>0.99</v>
      </c>
      <c r="P52" s="75">
        <f t="shared" si="33"/>
        <v>99.306899999999999</v>
      </c>
      <c r="Q52" s="2"/>
    </row>
    <row r="53" spans="1:17" x14ac:dyDescent="0.25">
      <c r="B53" s="152"/>
      <c r="C53" s="10"/>
      <c r="D53" s="33"/>
      <c r="E53" s="33"/>
      <c r="F53" s="33"/>
      <c r="G53" s="33"/>
      <c r="H53" s="167"/>
      <c r="I53" s="33"/>
      <c r="J53" s="33"/>
      <c r="K53" s="33"/>
      <c r="L53" s="33"/>
      <c r="O53" s="75">
        <v>0.98</v>
      </c>
      <c r="P53" s="75">
        <f t="shared" si="33"/>
        <v>98.303799999999995</v>
      </c>
      <c r="Q53" s="2"/>
    </row>
    <row r="54" spans="1:17" x14ac:dyDescent="0.25">
      <c r="A54" s="4"/>
      <c r="B54" s="152"/>
      <c r="C54" s="10"/>
      <c r="D54" s="33"/>
      <c r="E54" s="33"/>
      <c r="F54" s="33"/>
      <c r="G54" s="33"/>
      <c r="H54" s="167"/>
      <c r="I54" s="33"/>
      <c r="J54" s="33"/>
      <c r="K54" s="33"/>
      <c r="L54" s="33"/>
      <c r="O54" s="75">
        <v>0.97</v>
      </c>
      <c r="P54" s="75">
        <f t="shared" si="33"/>
        <v>97.300700000000006</v>
      </c>
    </row>
    <row r="55" spans="1:17" x14ac:dyDescent="0.25">
      <c r="A55" s="4"/>
      <c r="B55" s="152"/>
      <c r="C55" s="10"/>
      <c r="D55" s="33"/>
      <c r="E55" s="33"/>
      <c r="F55" s="33"/>
      <c r="G55" s="33"/>
      <c r="H55" s="167"/>
      <c r="I55" s="33"/>
      <c r="J55" s="33"/>
      <c r="K55" s="33"/>
      <c r="L55" s="33"/>
      <c r="O55" s="75">
        <v>0.96</v>
      </c>
      <c r="P55" s="75">
        <f t="shared" si="33"/>
        <v>96.297600000000003</v>
      </c>
    </row>
    <row r="56" spans="1:17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33"/>
        <v>95.294499999999999</v>
      </c>
    </row>
    <row r="57" spans="1:17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33"/>
        <v>94.291399999999996</v>
      </c>
    </row>
    <row r="58" spans="1:17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33"/>
        <v>93.288300000000007</v>
      </c>
    </row>
    <row r="59" spans="1:17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33"/>
        <v>92.285200000000003</v>
      </c>
    </row>
    <row r="60" spans="1:17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33"/>
        <v>91.2821</v>
      </c>
    </row>
    <row r="61" spans="1:17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33"/>
        <v>90.279000000000011</v>
      </c>
    </row>
    <row r="62" spans="1:17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</row>
    <row r="63" spans="1:17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0</v>
      </c>
    </row>
    <row r="67" spans="1:13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</row>
    <row r="68" spans="1:13" x14ac:dyDescent="0.25">
      <c r="A68" s="371"/>
      <c r="B68" s="357"/>
      <c r="C68" s="358"/>
      <c r="D68" s="360"/>
      <c r="E68" s="360"/>
      <c r="F68" s="360"/>
      <c r="G68" s="357"/>
      <c r="H68" s="372"/>
      <c r="I68" s="360"/>
      <c r="J68" s="360"/>
      <c r="K68" s="360"/>
      <c r="L68" s="357"/>
      <c r="M68" s="360"/>
    </row>
    <row r="69" spans="1:13" x14ac:dyDescent="0.25">
      <c r="A69" s="373"/>
      <c r="B69" s="357"/>
      <c r="C69" s="358"/>
      <c r="D69" s="360"/>
      <c r="E69" s="360"/>
      <c r="F69" s="360"/>
      <c r="G69" s="357"/>
      <c r="H69" s="372"/>
      <c r="I69" s="360"/>
      <c r="J69" s="360"/>
      <c r="K69" s="360"/>
      <c r="L69" s="358"/>
      <c r="M69" s="358"/>
    </row>
    <row r="70" spans="1:13" x14ac:dyDescent="0.25">
      <c r="A70" s="358"/>
      <c r="B70" s="357"/>
      <c r="C70" s="358"/>
      <c r="D70" s="360"/>
      <c r="E70" s="360"/>
      <c r="F70" s="360"/>
      <c r="G70" s="357"/>
      <c r="H70" s="372"/>
      <c r="I70" s="360"/>
      <c r="J70" s="360"/>
      <c r="K70" s="360"/>
      <c r="L70" s="358"/>
      <c r="M70" s="358"/>
    </row>
    <row r="71" spans="1:13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13" x14ac:dyDescent="0.25">
      <c r="A72" s="358"/>
      <c r="B72" s="357"/>
      <c r="C72" s="358"/>
      <c r="D72" s="360"/>
      <c r="E72" s="360"/>
      <c r="F72" s="360"/>
      <c r="G72" s="358"/>
      <c r="H72" s="372"/>
      <c r="I72" s="360"/>
      <c r="J72" s="360"/>
      <c r="K72" s="360"/>
      <c r="L72" s="358"/>
      <c r="M72" s="358"/>
    </row>
    <row r="73" spans="1:13" x14ac:dyDescent="0.25">
      <c r="A73" s="358"/>
      <c r="B73" s="358"/>
      <c r="C73" s="358"/>
      <c r="D73" s="360"/>
      <c r="E73" s="360"/>
      <c r="F73" s="360"/>
      <c r="G73" s="358"/>
      <c r="H73" s="372"/>
      <c r="I73" s="360"/>
      <c r="J73" s="360"/>
      <c r="K73" s="360"/>
      <c r="L73" s="358"/>
      <c r="M73" s="358"/>
    </row>
    <row r="74" spans="1:13" x14ac:dyDescent="0.25">
      <c r="A74" s="358"/>
      <c r="B74" s="358"/>
      <c r="C74" s="358"/>
      <c r="D74" s="360"/>
      <c r="E74" s="360"/>
      <c r="F74" s="360"/>
      <c r="G74" s="358"/>
      <c r="H74" s="372"/>
      <c r="I74" s="360"/>
      <c r="J74" s="360"/>
      <c r="K74" s="360"/>
      <c r="L74" s="358"/>
      <c r="M74" s="358"/>
    </row>
    <row r="75" spans="1:13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13" x14ac:dyDescent="0.25">
      <c r="A76" s="358"/>
      <c r="B76" s="358"/>
      <c r="C76" s="358"/>
      <c r="D76" s="360"/>
      <c r="E76" s="360"/>
      <c r="F76" s="360"/>
      <c r="G76" s="358"/>
      <c r="H76" s="372"/>
      <c r="I76" s="360"/>
      <c r="J76" s="360"/>
      <c r="K76" s="360"/>
      <c r="L76" s="358"/>
      <c r="M76" s="358"/>
    </row>
    <row r="77" spans="1:13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13" x14ac:dyDescent="0.25">
      <c r="A78" s="358"/>
      <c r="B78" s="358"/>
      <c r="C78" s="358"/>
      <c r="D78" s="360"/>
      <c r="E78" s="360"/>
      <c r="F78" s="360"/>
      <c r="G78" s="358"/>
      <c r="H78" s="372"/>
      <c r="I78" s="360"/>
      <c r="J78" s="360"/>
      <c r="K78" s="360"/>
      <c r="L78" s="358"/>
      <c r="M78" s="358"/>
    </row>
    <row r="79" spans="1:13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13" x14ac:dyDescent="0.25">
      <c r="A80" s="358"/>
      <c r="B80" s="358"/>
      <c r="C80" s="358"/>
      <c r="D80" s="360"/>
      <c r="E80" s="360"/>
      <c r="F80" s="360"/>
      <c r="G80" s="358"/>
      <c r="H80" s="372"/>
      <c r="I80" s="360"/>
      <c r="J80" s="360"/>
      <c r="K80" s="360"/>
      <c r="L80" s="358"/>
      <c r="M80" s="358"/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SUM(C68:C72)</f>
        <v>0</v>
      </c>
      <c r="D84" s="376"/>
      <c r="E84" s="376"/>
      <c r="F84" s="376">
        <f>SUM(F68:F72)</f>
        <v>0</v>
      </c>
      <c r="G84" s="375"/>
      <c r="H84" s="397">
        <f>SUM(H68:H71)</f>
        <v>0</v>
      </c>
      <c r="I84" s="376"/>
      <c r="J84" s="376"/>
      <c r="K84" s="376">
        <f>SUM(K68:K71)</f>
        <v>0</v>
      </c>
      <c r="L84" s="375"/>
      <c r="M84" s="376">
        <f>SUM(M68:M76)</f>
        <v>0</v>
      </c>
    </row>
    <row r="85" spans="1:13" ht="15.75" thickBot="1" x14ac:dyDescent="0.3">
      <c r="A85" s="377" t="s">
        <v>143</v>
      </c>
      <c r="B85" s="378"/>
      <c r="C85" s="379">
        <f>SumByColor($A$19,C68:C83)</f>
        <v>0</v>
      </c>
      <c r="D85" s="379"/>
      <c r="E85" s="379"/>
      <c r="F85" s="380">
        <f>SumByColor($A$19,F68:F83)</f>
        <v>0</v>
      </c>
      <c r="G85" s="379"/>
      <c r="H85" s="379">
        <f>SumByColor($A$19,H68:H83)</f>
        <v>0</v>
      </c>
      <c r="I85" s="379"/>
      <c r="J85" s="379"/>
      <c r="K85" s="380">
        <f>SumByColor($A$19,K69:K83)</f>
        <v>0</v>
      </c>
      <c r="L85" s="379"/>
      <c r="M85" s="380">
        <f>SumByColor($A$19,M68:M83)</f>
        <v>0</v>
      </c>
    </row>
    <row r="88" spans="1:13" x14ac:dyDescent="0.25">
      <c r="B88" s="468" t="s">
        <v>85</v>
      </c>
      <c r="C88" s="468" t="s">
        <v>106</v>
      </c>
      <c r="D88" s="469" t="s">
        <v>105</v>
      </c>
      <c r="E88" s="470" t="s">
        <v>107</v>
      </c>
      <c r="F88" s="470" t="s">
        <v>43</v>
      </c>
      <c r="G88" s="471" t="s">
        <v>110</v>
      </c>
      <c r="H88" s="471" t="s">
        <v>61</v>
      </c>
      <c r="I88" s="471" t="s">
        <v>111</v>
      </c>
    </row>
    <row r="89" spans="1:13" x14ac:dyDescent="0.25">
      <c r="B89" s="422"/>
      <c r="C89" s="419"/>
      <c r="D89" s="420"/>
      <c r="E89" s="420"/>
      <c r="F89" s="420"/>
      <c r="G89" s="420"/>
      <c r="H89" s="472"/>
      <c r="I89" s="420"/>
    </row>
    <row r="90" spans="1:13" x14ac:dyDescent="0.25">
      <c r="B90" s="422"/>
      <c r="C90" s="419"/>
      <c r="D90" s="420"/>
      <c r="E90" s="420"/>
      <c r="F90" s="420"/>
      <c r="G90" s="420"/>
      <c r="H90" s="472"/>
      <c r="I90" s="420"/>
    </row>
    <row r="91" spans="1:13" x14ac:dyDescent="0.25">
      <c r="B91" s="422"/>
      <c r="C91" s="419"/>
      <c r="D91" s="420"/>
      <c r="E91" s="420"/>
      <c r="F91" s="420"/>
      <c r="G91" s="420"/>
      <c r="H91" s="472"/>
      <c r="I91" s="420"/>
    </row>
    <row r="92" spans="1:13" x14ac:dyDescent="0.25">
      <c r="B92" s="422"/>
      <c r="C92" s="419"/>
      <c r="D92" s="420"/>
      <c r="E92" s="420"/>
      <c r="F92" s="420"/>
      <c r="G92" s="420"/>
      <c r="H92" s="472"/>
      <c r="I92" s="420"/>
    </row>
    <row r="93" spans="1:13" x14ac:dyDescent="0.25">
      <c r="B93" s="422"/>
      <c r="C93" s="419"/>
      <c r="D93" s="420"/>
      <c r="E93" s="420"/>
      <c r="F93" s="420"/>
      <c r="G93" s="420"/>
      <c r="H93" s="472"/>
      <c r="I93" s="420"/>
    </row>
    <row r="94" spans="1:13" x14ac:dyDescent="0.25">
      <c r="B94" s="422"/>
      <c r="C94" s="419"/>
      <c r="D94" s="420"/>
      <c r="E94" s="420"/>
      <c r="F94" s="420"/>
      <c r="G94" s="420"/>
      <c r="H94" s="472"/>
      <c r="I94" s="420"/>
    </row>
    <row r="95" spans="1:13" x14ac:dyDescent="0.25">
      <c r="B95" s="422"/>
      <c r="C95" s="419"/>
      <c r="D95" s="420"/>
      <c r="E95" s="420"/>
      <c r="F95" s="420"/>
      <c r="G95" s="420"/>
      <c r="H95" s="472"/>
      <c r="I95" s="420"/>
    </row>
    <row r="96" spans="1:13" x14ac:dyDescent="0.25">
      <c r="B96" s="422"/>
      <c r="C96" s="419"/>
      <c r="D96" s="420"/>
      <c r="E96" s="420"/>
      <c r="F96" s="420"/>
      <c r="G96" s="420"/>
      <c r="H96" s="472"/>
      <c r="I96" s="420"/>
    </row>
    <row r="97" spans="2:9" x14ac:dyDescent="0.25">
      <c r="B97" s="422"/>
      <c r="C97" s="419"/>
      <c r="D97" s="420"/>
      <c r="E97" s="420"/>
      <c r="F97" s="420"/>
      <c r="G97" s="420"/>
      <c r="H97" s="472"/>
      <c r="I97" s="420"/>
    </row>
    <row r="98" spans="2:9" x14ac:dyDescent="0.25">
      <c r="B98" s="422"/>
      <c r="C98" s="419"/>
      <c r="D98" s="420"/>
      <c r="E98" s="420"/>
      <c r="F98" s="420"/>
      <c r="G98" s="420"/>
      <c r="H98" s="472"/>
      <c r="I98" s="420"/>
    </row>
    <row r="99" spans="2:9" x14ac:dyDescent="0.25">
      <c r="B99" s="422"/>
      <c r="C99" s="419"/>
      <c r="D99" s="420"/>
      <c r="E99" s="420"/>
      <c r="F99" s="420"/>
      <c r="G99" s="420"/>
      <c r="H99" s="472"/>
      <c r="I99" s="420"/>
    </row>
    <row r="100" spans="2:9" x14ac:dyDescent="0.25">
      <c r="B100" s="422"/>
      <c r="C100" s="419"/>
      <c r="D100" s="420"/>
      <c r="E100" s="420"/>
      <c r="F100" s="420"/>
      <c r="G100" s="420"/>
      <c r="H100" s="472"/>
      <c r="I100" s="420"/>
    </row>
    <row r="101" spans="2:9" x14ac:dyDescent="0.25">
      <c r="B101" s="422"/>
      <c r="C101" s="419"/>
      <c r="D101" s="420"/>
      <c r="E101" s="420"/>
      <c r="F101" s="420"/>
      <c r="G101" s="420"/>
      <c r="H101" s="472"/>
      <c r="I101" s="420"/>
    </row>
    <row r="102" spans="2:9" x14ac:dyDescent="0.25">
      <c r="B102" s="422"/>
      <c r="C102" s="419"/>
      <c r="D102" s="420"/>
      <c r="E102" s="420"/>
      <c r="F102" s="420"/>
      <c r="G102" s="420"/>
      <c r="H102" s="472"/>
      <c r="I102" s="420"/>
    </row>
    <row r="103" spans="2:9" x14ac:dyDescent="0.25">
      <c r="B103" s="422"/>
      <c r="C103" s="419"/>
      <c r="D103" s="420"/>
      <c r="E103" s="420"/>
      <c r="F103" s="420"/>
      <c r="G103" s="420"/>
      <c r="H103" s="472"/>
      <c r="I103" s="420"/>
    </row>
    <row r="104" spans="2:9" x14ac:dyDescent="0.25">
      <c r="B104" s="422"/>
      <c r="C104" s="419"/>
      <c r="D104" s="420"/>
      <c r="E104" s="420"/>
      <c r="F104" s="420"/>
      <c r="G104" s="420"/>
      <c r="H104" s="472"/>
      <c r="I104" s="420"/>
    </row>
    <row r="105" spans="2:9" x14ac:dyDescent="0.25">
      <c r="B105" s="422"/>
      <c r="C105" s="419"/>
      <c r="D105" s="420"/>
      <c r="E105" s="420"/>
      <c r="F105" s="420"/>
      <c r="G105" s="420"/>
      <c r="H105" s="472"/>
      <c r="I105" s="420"/>
    </row>
    <row r="106" spans="2:9" x14ac:dyDescent="0.25">
      <c r="B106" s="422"/>
      <c r="C106" s="419"/>
      <c r="D106" s="420"/>
      <c r="E106" s="420"/>
      <c r="F106" s="420"/>
      <c r="G106" s="420"/>
      <c r="H106" s="472"/>
      <c r="I106" s="420"/>
    </row>
    <row r="107" spans="2:9" x14ac:dyDescent="0.25">
      <c r="B107" s="422"/>
      <c r="C107" s="419"/>
      <c r="D107" s="420"/>
      <c r="E107" s="420"/>
      <c r="F107" s="420"/>
      <c r="G107" s="420"/>
      <c r="H107" s="472"/>
      <c r="I107" s="420"/>
    </row>
    <row r="108" spans="2:9" x14ac:dyDescent="0.25">
      <c r="B108" s="422"/>
      <c r="C108" s="419"/>
      <c r="D108" s="420"/>
      <c r="E108" s="420"/>
      <c r="F108" s="420"/>
      <c r="G108" s="420"/>
      <c r="H108" s="472"/>
      <c r="I108" s="420"/>
    </row>
    <row r="109" spans="2:9" x14ac:dyDescent="0.25">
      <c r="B109" s="422"/>
      <c r="C109" s="419"/>
      <c r="D109" s="420"/>
      <c r="E109" s="420"/>
      <c r="F109" s="420"/>
      <c r="G109" s="420"/>
      <c r="H109" s="472"/>
      <c r="I109" s="420"/>
    </row>
    <row r="110" spans="2:9" x14ac:dyDescent="0.25">
      <c r="B110" s="422"/>
      <c r="C110" s="419"/>
      <c r="D110" s="420"/>
      <c r="E110" s="420"/>
      <c r="F110" s="420"/>
      <c r="G110" s="420"/>
      <c r="H110" s="472"/>
      <c r="I110" s="420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971" priority="23">
      <formula>F56&gt;0</formula>
    </cfRule>
    <cfRule type="expression" dxfId="970" priority="24">
      <formula>F56&lt;0</formula>
    </cfRule>
  </conditionalFormatting>
  <conditionalFormatting sqref="Q7">
    <cfRule type="expression" dxfId="969" priority="21">
      <formula>Q7&gt;0</formula>
    </cfRule>
    <cfRule type="expression" dxfId="968" priority="22">
      <formula>Q7&lt;0</formula>
    </cfRule>
  </conditionalFormatting>
  <conditionalFormatting sqref="Q8">
    <cfRule type="expression" dxfId="967" priority="19">
      <formula>Q8&gt;0</formula>
    </cfRule>
    <cfRule type="expression" dxfId="966" priority="20">
      <formula>Q8&lt;0</formula>
    </cfRule>
  </conditionalFormatting>
  <conditionalFormatting sqref="F25:F55">
    <cfRule type="expression" dxfId="965" priority="17">
      <formula>F25&gt;0</formula>
    </cfRule>
    <cfRule type="expression" dxfId="964" priority="18">
      <formula>F25&lt;0</formula>
    </cfRule>
  </conditionalFormatting>
  <conditionalFormatting sqref="H25:H55">
    <cfRule type="expression" dxfId="963" priority="15">
      <formula>H25&gt;0</formula>
    </cfRule>
    <cfRule type="expression" dxfId="962" priority="16">
      <formula>H25&lt;0</formula>
    </cfRule>
  </conditionalFormatting>
  <conditionalFormatting sqref="F89:F110">
    <cfRule type="expression" dxfId="961" priority="13">
      <formula>F89&gt;0</formula>
    </cfRule>
    <cfRule type="expression" dxfId="960" priority="14">
      <formula>F89&lt;0</formula>
    </cfRule>
  </conditionalFormatting>
  <conditionalFormatting sqref="H89:H110">
    <cfRule type="expression" dxfId="959" priority="11">
      <formula>H89&gt;0</formula>
    </cfRule>
    <cfRule type="expression" dxfId="958" priority="12">
      <formula>H89&lt;0</formula>
    </cfRule>
  </conditionalFormatting>
  <conditionalFormatting sqref="Q10">
    <cfRule type="expression" dxfId="957" priority="9">
      <formula>Q10&gt;0</formula>
    </cfRule>
    <cfRule type="expression" dxfId="956" priority="10">
      <formula>Q10&lt;0</formula>
    </cfRule>
  </conditionalFormatting>
  <conditionalFormatting sqref="J25:J38">
    <cfRule type="expression" dxfId="955" priority="7">
      <formula>J25&gt;0</formula>
    </cfRule>
    <cfRule type="expression" dxfId="954" priority="8">
      <formula>J25&lt;0</formula>
    </cfRule>
  </conditionalFormatting>
  <conditionalFormatting sqref="K25:K38">
    <cfRule type="expression" dxfId="953" priority="5">
      <formula>K25&gt;0</formula>
    </cfRule>
    <cfRule type="expression" dxfId="952" priority="6">
      <formula>K25&lt;0</formula>
    </cfRule>
  </conditionalFormatting>
  <conditionalFormatting sqref="L25:L34">
    <cfRule type="expression" dxfId="951" priority="3">
      <formula>L25&gt;0</formula>
    </cfRule>
    <cfRule type="expression" dxfId="950" priority="4">
      <formula>L25&lt;0</formula>
    </cfRule>
  </conditionalFormatting>
  <conditionalFormatting sqref="J43">
    <cfRule type="expression" dxfId="949" priority="1">
      <formula>J43&gt;0</formula>
    </cfRule>
    <cfRule type="expression" dxfId="948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</row>
    <row r="2" spans="1:23" x14ac:dyDescent="0.25">
      <c r="A2" s="6" t="s">
        <v>622</v>
      </c>
      <c r="B2" s="301">
        <v>42986</v>
      </c>
      <c r="C2" s="7">
        <v>30</v>
      </c>
      <c r="D2" s="37">
        <v>155.5</v>
      </c>
      <c r="E2" s="37">
        <v>0</v>
      </c>
      <c r="F2" s="37">
        <f>C2*D2+E2</f>
        <v>4665</v>
      </c>
      <c r="G2" s="301">
        <v>43028</v>
      </c>
      <c r="H2" s="7">
        <v>30</v>
      </c>
      <c r="I2" s="37">
        <v>160.47999999999999</v>
      </c>
      <c r="J2" s="37">
        <v>0.11</v>
      </c>
      <c r="K2" s="37">
        <f>H2*I2-J2</f>
        <v>4814.29</v>
      </c>
      <c r="L2" s="66">
        <v>43070</v>
      </c>
      <c r="M2" s="37">
        <v>10</v>
      </c>
      <c r="O2" s="11" t="s">
        <v>35</v>
      </c>
      <c r="Q2">
        <f>C18-H18</f>
        <v>20</v>
      </c>
      <c r="T2" s="1"/>
      <c r="W2" s="128"/>
    </row>
    <row r="3" spans="1:23" x14ac:dyDescent="0.25">
      <c r="A3" s="22" t="s">
        <v>48</v>
      </c>
      <c r="B3" s="66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149.05549999999999</v>
      </c>
      <c r="T3" s="1"/>
      <c r="W3" s="128"/>
    </row>
    <row r="4" spans="1:23" x14ac:dyDescent="0.25">
      <c r="G4" s="66"/>
      <c r="H4" s="149"/>
      <c r="I4" s="3"/>
      <c r="J4" s="3"/>
      <c r="K4" s="3"/>
      <c r="L4" s="4"/>
      <c r="M4" s="4"/>
      <c r="O4" s="11" t="s">
        <v>44</v>
      </c>
      <c r="Q4" s="48">
        <v>188.0701</v>
      </c>
      <c r="R4" s="356">
        <v>0</v>
      </c>
      <c r="T4" s="143"/>
      <c r="U4" s="1"/>
      <c r="W4" s="128"/>
    </row>
    <row r="5" spans="1:23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3761.402</v>
      </c>
      <c r="W5" s="128"/>
    </row>
    <row r="6" spans="1:23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2981.1099999999997</v>
      </c>
      <c r="W6" s="128"/>
    </row>
    <row r="7" spans="1:23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923.32200000000057</v>
      </c>
      <c r="R7">
        <v>20</v>
      </c>
      <c r="W7" s="128"/>
    </row>
    <row r="8" spans="1:23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780.29200000000037</v>
      </c>
      <c r="W8" s="128"/>
    </row>
    <row r="9" spans="1:23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0.26174545722901887</v>
      </c>
      <c r="W9" s="128"/>
    </row>
    <row r="10" spans="1:23" x14ac:dyDescent="0.25">
      <c r="H10" s="64"/>
      <c r="O10" s="11" t="s">
        <v>155</v>
      </c>
      <c r="P10" s="27"/>
      <c r="Q10" s="2">
        <f>M66</f>
        <v>143.0300000000002</v>
      </c>
      <c r="W10" s="128"/>
    </row>
    <row r="11" spans="1:23" x14ac:dyDescent="0.25">
      <c r="H11" s="64"/>
      <c r="O11" s="11" t="s">
        <v>133</v>
      </c>
      <c r="P11" s="27"/>
      <c r="Q11" s="128">
        <f>0.5/Q4</f>
        <v>2.6585831559615271E-3</v>
      </c>
      <c r="S11">
        <v>0.5</v>
      </c>
      <c r="W11" s="128"/>
    </row>
    <row r="12" spans="1:23" x14ac:dyDescent="0.25">
      <c r="H12" s="64"/>
      <c r="W12" s="128"/>
    </row>
    <row r="13" spans="1:23" x14ac:dyDescent="0.25">
      <c r="H13" s="64"/>
      <c r="W13" s="128"/>
    </row>
    <row r="14" spans="1:23" x14ac:dyDescent="0.25">
      <c r="H14" s="64"/>
      <c r="W14" s="128"/>
    </row>
    <row r="15" spans="1:23" x14ac:dyDescent="0.25">
      <c r="H15" s="64"/>
      <c r="W15" s="128"/>
    </row>
    <row r="16" spans="1:23" x14ac:dyDescent="0.25">
      <c r="H16" s="64"/>
      <c r="O16" s="486" t="s">
        <v>85</v>
      </c>
      <c r="P16" s="486" t="s">
        <v>630</v>
      </c>
      <c r="Q16" s="486" t="s">
        <v>631</v>
      </c>
      <c r="R16" s="484" t="s">
        <v>624</v>
      </c>
      <c r="S16" s="484" t="s">
        <v>625</v>
      </c>
      <c r="T16" s="486" t="s">
        <v>627</v>
      </c>
      <c r="U16" s="486" t="s">
        <v>628</v>
      </c>
      <c r="V16" s="484" t="s">
        <v>626</v>
      </c>
      <c r="W16" s="485" t="s">
        <v>629</v>
      </c>
    </row>
    <row r="17" spans="1:23" x14ac:dyDescent="0.25">
      <c r="O17" s="487">
        <v>43013</v>
      </c>
      <c r="P17" s="483" t="s">
        <v>700</v>
      </c>
      <c r="Q17" s="483" t="s">
        <v>701</v>
      </c>
      <c r="R17" s="482">
        <v>2.02</v>
      </c>
      <c r="S17" s="480">
        <v>2.08</v>
      </c>
      <c r="T17" s="483">
        <v>41.55</v>
      </c>
      <c r="U17" s="483">
        <v>42.3</v>
      </c>
      <c r="V17" s="480"/>
      <c r="W17" s="481">
        <v>-0.03</v>
      </c>
    </row>
    <row r="18" spans="1:23" x14ac:dyDescent="0.25">
      <c r="A18" s="25" t="s">
        <v>57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65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487"/>
      <c r="P18" s="483"/>
      <c r="Q18" s="483"/>
      <c r="R18" s="480"/>
      <c r="S18" s="480"/>
      <c r="T18" s="483"/>
      <c r="U18" s="483"/>
      <c r="V18" s="480"/>
      <c r="W18" s="481"/>
    </row>
    <row r="19" spans="1:23" ht="15.75" thickBot="1" x14ac:dyDescent="0.3">
      <c r="A19" s="214" t="s">
        <v>143</v>
      </c>
      <c r="B19" s="215"/>
      <c r="C19" s="216">
        <f>SumByColor($A$19,C2:C17)</f>
        <v>30</v>
      </c>
      <c r="D19" s="216"/>
      <c r="E19" s="216"/>
      <c r="F19" s="217">
        <f>SumByColor($A$19,F2:F17)</f>
        <v>4665</v>
      </c>
      <c r="G19" s="216"/>
      <c r="H19" s="216">
        <f>SumByColor($A$19,H2:H17)</f>
        <v>30</v>
      </c>
      <c r="I19" s="216"/>
      <c r="J19" s="216"/>
      <c r="K19" s="217">
        <f>SumByColor($A$19,K3:K17)</f>
        <v>0</v>
      </c>
      <c r="L19" s="216"/>
      <c r="M19" s="217">
        <f>SumByColor($A$19,M2:M17)</f>
        <v>10</v>
      </c>
      <c r="O19" s="488"/>
      <c r="P19" s="483"/>
      <c r="Q19" s="483"/>
      <c r="R19" s="480"/>
      <c r="S19" s="480"/>
      <c r="T19" s="483"/>
      <c r="U19" s="483"/>
      <c r="V19" s="480"/>
      <c r="W19" s="481"/>
    </row>
    <row r="20" spans="1:23" x14ac:dyDescent="0.25">
      <c r="O20" s="488"/>
      <c r="P20" s="483"/>
      <c r="Q20" s="483"/>
      <c r="R20" s="480"/>
      <c r="S20" s="480"/>
      <c r="T20" s="483"/>
      <c r="U20" s="483"/>
      <c r="V20" s="480"/>
      <c r="W20" s="481"/>
    </row>
    <row r="21" spans="1:23" x14ac:dyDescent="0.25">
      <c r="O21" s="488"/>
      <c r="P21" s="483"/>
      <c r="Q21" s="483"/>
      <c r="R21" s="480"/>
      <c r="S21" s="480"/>
      <c r="T21" s="483"/>
      <c r="U21" s="483"/>
      <c r="V21" s="480"/>
      <c r="W21" s="481"/>
    </row>
    <row r="22" spans="1:23" x14ac:dyDescent="0.25">
      <c r="O22" s="488"/>
      <c r="P22" s="483"/>
      <c r="Q22" s="483"/>
      <c r="R22" s="480"/>
      <c r="S22" s="480"/>
      <c r="T22" s="483"/>
      <c r="U22" s="483"/>
      <c r="V22" s="480"/>
      <c r="W22" s="481"/>
    </row>
    <row r="23" spans="1:23" x14ac:dyDescent="0.25">
      <c r="O23" s="488"/>
      <c r="P23" s="483"/>
      <c r="Q23" s="483"/>
      <c r="R23" s="480"/>
      <c r="S23" s="480"/>
      <c r="T23" s="483"/>
      <c r="U23" s="483"/>
      <c r="V23" s="480"/>
      <c r="W23" s="481"/>
    </row>
    <row r="24" spans="1:23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615</v>
      </c>
      <c r="O24" s="488"/>
      <c r="P24" s="483"/>
      <c r="Q24" s="483"/>
      <c r="R24" s="480"/>
      <c r="S24" s="480"/>
      <c r="T24" s="483"/>
      <c r="U24" s="483"/>
      <c r="V24" s="480"/>
      <c r="W24" s="481"/>
    </row>
    <row r="25" spans="1:23" x14ac:dyDescent="0.25">
      <c r="B25" s="152">
        <v>42926</v>
      </c>
      <c r="C25" s="10">
        <v>20</v>
      </c>
      <c r="D25" s="33">
        <v>151</v>
      </c>
      <c r="E25" s="33">
        <v>151.16999999999999</v>
      </c>
      <c r="F25" s="33">
        <f t="shared" ref="F25" si="0">C25*(E25-D25)</f>
        <v>3.3999999999997499</v>
      </c>
      <c r="G25" s="33">
        <f t="shared" ref="G25" si="1">D25*C25</f>
        <v>3020</v>
      </c>
      <c r="H25" s="167">
        <f t="shared" ref="H25" si="2">(E25-D25)/D25</f>
        <v>1.1258278145694536E-3</v>
      </c>
      <c r="I25" s="33"/>
      <c r="J25" s="33"/>
      <c r="K25" s="33"/>
      <c r="L25" s="33"/>
      <c r="O25" s="488"/>
      <c r="P25" s="483"/>
      <c r="Q25" s="483"/>
      <c r="R25" s="480"/>
      <c r="S25" s="480"/>
      <c r="T25" s="483"/>
      <c r="U25" s="483"/>
      <c r="V25" s="480"/>
      <c r="W25" s="481"/>
    </row>
    <row r="26" spans="1:23" x14ac:dyDescent="0.25">
      <c r="B26" s="152">
        <v>42947</v>
      </c>
      <c r="C26" s="10">
        <v>20</v>
      </c>
      <c r="D26" s="33">
        <v>150.92500000000001</v>
      </c>
      <c r="E26" s="33">
        <v>158.51</v>
      </c>
      <c r="F26" s="33">
        <f t="shared" ref="F26" si="3">C26*(E26-D26)</f>
        <v>151.69999999999959</v>
      </c>
      <c r="G26" s="33">
        <f t="shared" ref="G26" si="4">D26*C26</f>
        <v>3018.5</v>
      </c>
      <c r="H26" s="167">
        <f t="shared" ref="H26" si="5">(E26-D26)/D26</f>
        <v>5.0256750041411155E-2</v>
      </c>
      <c r="I26" s="33"/>
      <c r="J26" s="33"/>
      <c r="K26" s="33"/>
      <c r="L26" s="33"/>
      <c r="O26" s="488"/>
      <c r="P26" s="483"/>
      <c r="Q26" s="483"/>
      <c r="R26" s="480"/>
      <c r="S26" s="480"/>
      <c r="T26" s="483"/>
      <c r="U26" s="483"/>
      <c r="V26" s="480"/>
      <c r="W26" s="481"/>
    </row>
    <row r="27" spans="1:23" x14ac:dyDescent="0.25">
      <c r="B27" s="152">
        <v>42981</v>
      </c>
      <c r="C27" s="10">
        <v>20</v>
      </c>
      <c r="D27" s="33">
        <v>150.42500000000001</v>
      </c>
      <c r="E27" s="33">
        <v>158.51</v>
      </c>
      <c r="F27" s="33">
        <f t="shared" ref="F27" si="6">C27*(E27-D27)</f>
        <v>161.69999999999959</v>
      </c>
      <c r="G27" s="33">
        <f t="shared" ref="G27" si="7">D27*C27</f>
        <v>3008.5</v>
      </c>
      <c r="H27" s="167">
        <f t="shared" ref="H27" si="8">(E27-D27)/D27</f>
        <v>5.3747714808043738E-2</v>
      </c>
      <c r="I27" s="33">
        <v>148</v>
      </c>
      <c r="J27" s="33"/>
      <c r="K27" s="33"/>
      <c r="L27" s="142"/>
      <c r="O27" s="488"/>
      <c r="P27" s="483"/>
      <c r="Q27" s="483"/>
      <c r="R27" s="480"/>
      <c r="S27" s="480"/>
      <c r="T27" s="483"/>
      <c r="U27" s="483"/>
      <c r="V27" s="480"/>
      <c r="W27" s="481"/>
    </row>
    <row r="28" spans="1:23" x14ac:dyDescent="0.25">
      <c r="B28" s="152">
        <v>42986</v>
      </c>
      <c r="C28" s="7">
        <v>50</v>
      </c>
      <c r="D28" s="37">
        <v>153.47</v>
      </c>
      <c r="E28" s="33">
        <v>155.5</v>
      </c>
      <c r="F28" s="33">
        <f t="shared" ref="F28:F32" si="9">C28*(E28-D28)</f>
        <v>101.50000000000006</v>
      </c>
      <c r="G28" s="33">
        <f t="shared" ref="G28:G32" si="10">D28*C28</f>
        <v>7673.5</v>
      </c>
      <c r="H28" s="167">
        <f t="shared" ref="H28:H32" si="11">(E28-D28)/D28</f>
        <v>1.3227340848374283E-2</v>
      </c>
      <c r="I28" s="33"/>
      <c r="J28" s="33"/>
      <c r="K28" s="33"/>
      <c r="L28" s="142"/>
      <c r="W28" s="128"/>
    </row>
    <row r="29" spans="1:23" x14ac:dyDescent="0.25">
      <c r="B29" s="152">
        <v>42986</v>
      </c>
      <c r="C29" s="10">
        <v>30</v>
      </c>
      <c r="D29" s="33">
        <v>150.7277</v>
      </c>
      <c r="E29" s="33">
        <v>157</v>
      </c>
      <c r="F29" s="33">
        <f t="shared" si="9"/>
        <v>188.16900000000004</v>
      </c>
      <c r="G29" s="33">
        <f t="shared" si="10"/>
        <v>4521.8310000000001</v>
      </c>
      <c r="H29" s="167">
        <f t="shared" si="11"/>
        <v>4.1613452603602399E-2</v>
      </c>
      <c r="I29" s="33"/>
      <c r="J29" s="33"/>
      <c r="K29" s="33"/>
      <c r="L29" s="142"/>
      <c r="W29" s="128"/>
    </row>
    <row r="30" spans="1:23" x14ac:dyDescent="0.25">
      <c r="B30" s="152">
        <v>43014</v>
      </c>
      <c r="C30" s="10">
        <v>50</v>
      </c>
      <c r="D30" s="33">
        <v>153.2474</v>
      </c>
      <c r="E30" s="33">
        <v>157.02000000000001</v>
      </c>
      <c r="F30" s="33">
        <f t="shared" si="9"/>
        <v>188.63000000000056</v>
      </c>
      <c r="G30" s="33">
        <f t="shared" si="10"/>
        <v>7662.37</v>
      </c>
      <c r="H30" s="167">
        <f t="shared" si="11"/>
        <v>2.461770966424234E-2</v>
      </c>
      <c r="I30" s="33"/>
      <c r="J30" s="33"/>
      <c r="K30" s="33"/>
      <c r="L30" s="142"/>
      <c r="W30" s="128"/>
    </row>
    <row r="31" spans="1:23" x14ac:dyDescent="0.25">
      <c r="B31" s="152">
        <v>43028</v>
      </c>
      <c r="C31" s="10">
        <v>20</v>
      </c>
      <c r="D31" s="33">
        <v>149.55549999999999</v>
      </c>
      <c r="E31" s="33">
        <v>160.47999999999999</v>
      </c>
      <c r="F31" s="33">
        <f t="shared" si="9"/>
        <v>218.4899999999999</v>
      </c>
      <c r="G31" s="33">
        <f t="shared" si="10"/>
        <v>2991.1099999999997</v>
      </c>
      <c r="H31" s="167">
        <f t="shared" si="11"/>
        <v>7.3046461012801239E-2</v>
      </c>
      <c r="I31" s="33"/>
      <c r="J31" s="33">
        <v>362</v>
      </c>
      <c r="K31" s="33"/>
      <c r="L31" s="142"/>
      <c r="W31" s="128"/>
    </row>
    <row r="32" spans="1:23" x14ac:dyDescent="0.25">
      <c r="A32">
        <v>20</v>
      </c>
      <c r="B32" s="152">
        <v>43072</v>
      </c>
      <c r="C32" s="10">
        <v>20</v>
      </c>
      <c r="D32" s="33">
        <v>149.05549999999999</v>
      </c>
      <c r="E32" s="33">
        <v>185.13</v>
      </c>
      <c r="F32" s="33">
        <f t="shared" si="9"/>
        <v>721.49</v>
      </c>
      <c r="G32" s="33">
        <f t="shared" si="10"/>
        <v>2981.1099999999997</v>
      </c>
      <c r="H32" s="167">
        <f t="shared" si="11"/>
        <v>0.24202058964613854</v>
      </c>
      <c r="I32" s="33"/>
      <c r="J32" s="33">
        <v>865</v>
      </c>
      <c r="K32" s="33"/>
      <c r="L32" s="142"/>
      <c r="P32">
        <f>2124.08*2-2500</f>
        <v>1748.1599999999999</v>
      </c>
      <c r="W32" s="128"/>
    </row>
    <row r="33" spans="1:23" x14ac:dyDescent="0.25">
      <c r="A33" s="23"/>
      <c r="B33" s="152"/>
      <c r="C33" s="10"/>
      <c r="D33" s="33"/>
      <c r="E33" s="33"/>
      <c r="F33" s="33"/>
      <c r="G33" s="33"/>
      <c r="H33" s="167"/>
      <c r="I33" s="33"/>
      <c r="J33" s="33"/>
      <c r="K33" s="33"/>
      <c r="L33" s="142"/>
      <c r="W33" s="128"/>
    </row>
    <row r="34" spans="1:23" x14ac:dyDescent="0.25">
      <c r="B34" s="152"/>
      <c r="C34" s="10"/>
      <c r="D34" s="33"/>
      <c r="E34" s="33"/>
      <c r="F34" s="33"/>
      <c r="G34" s="33"/>
      <c r="H34" s="167"/>
      <c r="I34" s="33"/>
      <c r="J34" s="33"/>
      <c r="K34" s="33"/>
      <c r="L34" s="142"/>
      <c r="W34" s="128"/>
    </row>
    <row r="35" spans="1:23" x14ac:dyDescent="0.25">
      <c r="B35" s="152"/>
      <c r="C35" s="10"/>
      <c r="D35" s="33"/>
      <c r="E35" s="33"/>
      <c r="F35" s="33"/>
      <c r="G35" s="33"/>
      <c r="H35" s="167"/>
      <c r="I35" s="33"/>
      <c r="J35" s="33"/>
      <c r="K35" s="33"/>
      <c r="L35" s="142"/>
      <c r="W35" s="128"/>
    </row>
    <row r="36" spans="1:23" x14ac:dyDescent="0.25">
      <c r="B36" s="152"/>
      <c r="C36" s="10"/>
      <c r="D36" s="33"/>
      <c r="E36" s="33"/>
      <c r="F36" s="33"/>
      <c r="G36" s="33"/>
      <c r="H36" s="167"/>
      <c r="I36" s="33"/>
      <c r="J36" s="33"/>
      <c r="K36" s="33"/>
      <c r="L36" s="33"/>
      <c r="W36" s="128"/>
    </row>
    <row r="37" spans="1:23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  <c r="W37" s="128"/>
    </row>
    <row r="38" spans="1:23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  <c r="W38" s="128"/>
    </row>
    <row r="39" spans="1:23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  <c r="W39" s="128"/>
    </row>
    <row r="40" spans="1:23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57" t="s">
        <v>54</v>
      </c>
      <c r="P40" s="557"/>
      <c r="W40" s="128"/>
    </row>
    <row r="41" spans="1:23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206.87711000000002</v>
      </c>
      <c r="Q41" s="2"/>
      <c r="W41" s="128"/>
    </row>
    <row r="42" spans="1:23" ht="20.25" thickBot="1" x14ac:dyDescent="0.3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12">O42*$Q$4</f>
        <v>204.996409</v>
      </c>
      <c r="Q42" s="2"/>
      <c r="T42" s="83"/>
      <c r="W42" s="128"/>
    </row>
    <row r="43" spans="1:23" ht="15.75" thickTop="1" x14ac:dyDescent="0.25">
      <c r="B43" s="152"/>
      <c r="C43" s="10"/>
      <c r="D43" s="33"/>
      <c r="E43" s="33"/>
      <c r="F43" s="33"/>
      <c r="G43" s="33"/>
      <c r="H43" s="167"/>
      <c r="I43" s="33"/>
      <c r="J43" s="33"/>
      <c r="K43" s="33"/>
      <c r="L43" s="33"/>
      <c r="O43" s="75">
        <v>1.08</v>
      </c>
      <c r="P43" s="75">
        <f t="shared" si="12"/>
        <v>203.11570800000001</v>
      </c>
      <c r="Q43" s="2"/>
      <c r="T43" s="119"/>
      <c r="U43" s="120"/>
      <c r="W43" s="128"/>
    </row>
    <row r="44" spans="1:23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12"/>
        <v>201.235007</v>
      </c>
      <c r="Q44" s="2"/>
      <c r="T44" s="85"/>
      <c r="U44" s="121"/>
      <c r="W44" s="128"/>
    </row>
    <row r="45" spans="1:23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12"/>
        <v>199.35430600000001</v>
      </c>
      <c r="Q45" s="2"/>
      <c r="T45" s="85"/>
      <c r="U45" s="121"/>
      <c r="W45" s="128"/>
    </row>
    <row r="46" spans="1:23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12"/>
        <v>197.47360499999999</v>
      </c>
      <c r="Q46" s="2"/>
      <c r="T46" s="85"/>
      <c r="U46" s="121"/>
      <c r="W46" s="128"/>
    </row>
    <row r="47" spans="1:23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12"/>
        <v>195.592904</v>
      </c>
      <c r="Q47" s="2"/>
      <c r="T47" s="85"/>
      <c r="U47" s="121"/>
      <c r="W47" s="128"/>
    </row>
    <row r="48" spans="1:23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12"/>
        <v>193.71220299999999</v>
      </c>
      <c r="Q48" s="2"/>
      <c r="T48" s="85"/>
      <c r="U48" s="121"/>
      <c r="W48" s="128"/>
    </row>
    <row r="49" spans="1:23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12"/>
        <v>191.831502</v>
      </c>
      <c r="Q49" s="2"/>
      <c r="T49" s="85"/>
      <c r="U49" s="121"/>
      <c r="W49" s="128"/>
    </row>
    <row r="50" spans="1:23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12"/>
        <v>189.95080099999998</v>
      </c>
      <c r="Q50" s="2"/>
      <c r="T50" s="85"/>
      <c r="U50" s="121"/>
      <c r="W50" s="128"/>
    </row>
    <row r="51" spans="1:23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12"/>
        <v>188.0701</v>
      </c>
      <c r="Q51" s="2"/>
      <c r="T51" s="85"/>
      <c r="U51" s="121"/>
      <c r="W51" s="128"/>
    </row>
    <row r="52" spans="1:23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12"/>
        <v>186.18939900000001</v>
      </c>
      <c r="Q52" s="2"/>
      <c r="T52" s="85"/>
      <c r="U52" s="121"/>
      <c r="W52" s="128"/>
    </row>
    <row r="53" spans="1:23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12"/>
        <v>184.30869799999999</v>
      </c>
      <c r="Q53" s="2"/>
      <c r="T53" s="85"/>
      <c r="U53" s="122"/>
      <c r="W53" s="128"/>
    </row>
    <row r="54" spans="1:23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12"/>
        <v>182.427997</v>
      </c>
      <c r="T54" s="85"/>
      <c r="U54" s="122"/>
      <c r="W54" s="128"/>
    </row>
    <row r="55" spans="1:23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12"/>
        <v>180.54729599999999</v>
      </c>
      <c r="T55" s="85"/>
      <c r="U55" s="121"/>
      <c r="W55" s="128"/>
    </row>
    <row r="56" spans="1:23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12"/>
        <v>178.666595</v>
      </c>
      <c r="T56" s="85"/>
      <c r="U56" s="121"/>
      <c r="W56" s="128"/>
    </row>
    <row r="57" spans="1:23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12"/>
        <v>176.78589399999998</v>
      </c>
      <c r="T57" s="85"/>
      <c r="U57" s="121"/>
      <c r="W57" s="128"/>
    </row>
    <row r="58" spans="1:23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12"/>
        <v>174.905193</v>
      </c>
      <c r="T58" s="85"/>
      <c r="U58" s="121"/>
      <c r="W58" s="128"/>
    </row>
    <row r="59" spans="1:23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12"/>
        <v>173.02449200000001</v>
      </c>
      <c r="W59" s="128"/>
    </row>
    <row r="60" spans="1:23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12"/>
        <v>171.14379099999999</v>
      </c>
      <c r="W60" s="128"/>
    </row>
    <row r="61" spans="1:23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12"/>
        <v>169.26309000000001</v>
      </c>
      <c r="W61" s="128"/>
    </row>
    <row r="62" spans="1:23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  <c r="W62" s="128"/>
    </row>
    <row r="63" spans="1:23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  <c r="W63" s="128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28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28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143.0300000000002</v>
      </c>
      <c r="W66" s="128"/>
    </row>
    <row r="67" spans="1:31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  <c r="W67" s="128"/>
    </row>
    <row r="68" spans="1:31" x14ac:dyDescent="0.25">
      <c r="A68" s="371"/>
      <c r="B68" s="301">
        <v>42926</v>
      </c>
      <c r="C68" s="7">
        <v>20</v>
      </c>
      <c r="D68" s="37">
        <v>151</v>
      </c>
      <c r="E68" s="37">
        <v>0</v>
      </c>
      <c r="F68" s="37">
        <f>C68*D68+E68</f>
        <v>3020</v>
      </c>
      <c r="G68" s="301">
        <v>42986</v>
      </c>
      <c r="H68" s="7">
        <v>20</v>
      </c>
      <c r="I68" s="37">
        <v>157.58000000000001</v>
      </c>
      <c r="J68" s="37">
        <v>7.0000000000000007E-2</v>
      </c>
      <c r="K68" s="37">
        <f>H68*I68-J68</f>
        <v>3151.53</v>
      </c>
      <c r="L68" s="66">
        <v>42923</v>
      </c>
      <c r="M68" s="3">
        <v>1.5</v>
      </c>
      <c r="W68" s="128"/>
    </row>
    <row r="69" spans="1:31" x14ac:dyDescent="0.25">
      <c r="A69" s="373"/>
      <c r="B69" s="335"/>
      <c r="C69" s="4"/>
      <c r="D69" s="3"/>
      <c r="E69" s="3"/>
      <c r="F69" s="3"/>
      <c r="G69" s="66"/>
      <c r="H69" s="149"/>
      <c r="I69" s="3"/>
      <c r="J69" s="3"/>
      <c r="K69" s="3"/>
      <c r="L69" s="66">
        <v>42981</v>
      </c>
      <c r="M69" s="3">
        <v>10</v>
      </c>
      <c r="AD69" s="2"/>
      <c r="AE69" s="128"/>
    </row>
    <row r="70" spans="1:31" x14ac:dyDescent="0.25">
      <c r="A70" s="358"/>
      <c r="B70" s="357"/>
      <c r="C70" s="358"/>
      <c r="D70" s="360"/>
      <c r="E70" s="360"/>
      <c r="F70" s="360"/>
      <c r="G70" s="357"/>
      <c r="H70" s="372"/>
      <c r="I70" s="360"/>
      <c r="J70" s="360"/>
      <c r="K70" s="360"/>
      <c r="L70" s="358"/>
      <c r="M70" s="358"/>
    </row>
    <row r="71" spans="1:31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31" x14ac:dyDescent="0.25">
      <c r="A72" s="358"/>
      <c r="B72" s="357"/>
      <c r="C72" s="358"/>
      <c r="D72" s="360"/>
      <c r="E72" s="360"/>
      <c r="F72" s="360"/>
      <c r="G72" s="358"/>
      <c r="H72" s="372"/>
      <c r="I72" s="360"/>
      <c r="J72" s="360"/>
      <c r="K72" s="360"/>
      <c r="L72" s="358"/>
      <c r="M72" s="358"/>
    </row>
    <row r="73" spans="1:31" x14ac:dyDescent="0.25">
      <c r="A73" s="358"/>
      <c r="B73" s="358"/>
      <c r="C73" s="358"/>
      <c r="D73" s="360"/>
      <c r="E73" s="360"/>
      <c r="F73" s="360"/>
      <c r="G73" s="358"/>
      <c r="H73" s="372"/>
      <c r="I73" s="360"/>
      <c r="J73" s="360"/>
      <c r="K73" s="360"/>
      <c r="L73" s="358"/>
      <c r="M73" s="358"/>
    </row>
    <row r="74" spans="1:31" x14ac:dyDescent="0.25">
      <c r="A74" s="358"/>
      <c r="B74" s="358"/>
      <c r="C74" s="358"/>
      <c r="D74" s="360"/>
      <c r="E74" s="360"/>
      <c r="F74" s="360"/>
      <c r="G74" s="358"/>
      <c r="H74" s="372"/>
      <c r="I74" s="360"/>
      <c r="J74" s="360"/>
      <c r="K74" s="360"/>
      <c r="L74" s="358"/>
      <c r="M74" s="358"/>
    </row>
    <row r="75" spans="1:31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31" x14ac:dyDescent="0.25">
      <c r="A76" s="358"/>
      <c r="B76" s="358"/>
      <c r="C76" s="358"/>
      <c r="D76" s="360"/>
      <c r="E76" s="360"/>
      <c r="F76" s="360"/>
      <c r="G76" s="358"/>
      <c r="H76" s="372"/>
      <c r="I76" s="360"/>
      <c r="J76" s="360"/>
      <c r="K76" s="360"/>
      <c r="L76" s="358"/>
      <c r="M76" s="358"/>
    </row>
    <row r="77" spans="1:31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31" x14ac:dyDescent="0.25">
      <c r="A78" s="358"/>
      <c r="B78" s="358"/>
      <c r="C78" s="358"/>
      <c r="D78" s="360"/>
      <c r="E78" s="360"/>
      <c r="F78" s="360"/>
      <c r="G78" s="358"/>
      <c r="H78" s="372"/>
      <c r="I78" s="360"/>
      <c r="J78" s="360"/>
      <c r="K78" s="360"/>
      <c r="L78" s="358"/>
      <c r="M78" s="358"/>
    </row>
    <row r="79" spans="1:31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31" x14ac:dyDescent="0.25">
      <c r="A80" s="358"/>
      <c r="B80" s="358"/>
      <c r="C80" s="358"/>
      <c r="D80" s="360"/>
      <c r="E80" s="360"/>
      <c r="F80" s="360"/>
      <c r="G80" s="358"/>
      <c r="H80" s="372"/>
      <c r="I80" s="360"/>
      <c r="J80" s="360"/>
      <c r="K80" s="360"/>
      <c r="L80" s="358"/>
      <c r="M80" s="358"/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SUM(C68:C72)</f>
        <v>20</v>
      </c>
      <c r="D84" s="376"/>
      <c r="E84" s="376"/>
      <c r="F84" s="376">
        <f>SUM(F68:F72)</f>
        <v>3020</v>
      </c>
      <c r="G84" s="375"/>
      <c r="H84" s="397">
        <f>SUM(H68:H71)</f>
        <v>20</v>
      </c>
      <c r="I84" s="376"/>
      <c r="J84" s="376"/>
      <c r="K84" s="376">
        <f>SUM(K68:K71)</f>
        <v>3151.53</v>
      </c>
      <c r="L84" s="375"/>
      <c r="M84" s="376">
        <f>SUM(M68:M76)</f>
        <v>11.5</v>
      </c>
    </row>
    <row r="85" spans="1:13" ht="15.75" thickBot="1" x14ac:dyDescent="0.3">
      <c r="A85" s="377" t="s">
        <v>143</v>
      </c>
      <c r="B85" s="378"/>
      <c r="C85" s="379">
        <f>SumByColor($A$19,C68:C83)</f>
        <v>20</v>
      </c>
      <c r="D85" s="379"/>
      <c r="E85" s="379"/>
      <c r="F85" s="380">
        <f>SumByColor($A$19,F68:F83)</f>
        <v>3020</v>
      </c>
      <c r="G85" s="379"/>
      <c r="H85" s="379">
        <f>SumByColor($A$19,H68:H83)</f>
        <v>20</v>
      </c>
      <c r="I85" s="379"/>
      <c r="J85" s="379"/>
      <c r="K85" s="380">
        <f>SumByColor($A$19,K69:K83)</f>
        <v>0</v>
      </c>
      <c r="L85" s="379"/>
      <c r="M85" s="380">
        <f>SumByColor($A$19,M68:M83)</f>
        <v>0</v>
      </c>
    </row>
    <row r="88" spans="1:13" x14ac:dyDescent="0.25">
      <c r="B88" s="468" t="s">
        <v>85</v>
      </c>
      <c r="C88" s="468" t="s">
        <v>106</v>
      </c>
      <c r="D88" s="469" t="s">
        <v>105</v>
      </c>
      <c r="E88" s="470" t="s">
        <v>107</v>
      </c>
      <c r="F88" s="470" t="s">
        <v>43</v>
      </c>
      <c r="G88" s="471" t="s">
        <v>110</v>
      </c>
      <c r="H88" s="471" t="s">
        <v>61</v>
      </c>
      <c r="I88" s="471" t="s">
        <v>111</v>
      </c>
    </row>
    <row r="89" spans="1:13" x14ac:dyDescent="0.25">
      <c r="B89" s="422"/>
      <c r="C89" s="419"/>
      <c r="D89" s="420"/>
      <c r="E89" s="420"/>
      <c r="F89" s="420"/>
      <c r="G89" s="420"/>
      <c r="H89" s="472"/>
      <c r="I89" s="420"/>
    </row>
    <row r="90" spans="1:13" x14ac:dyDescent="0.25">
      <c r="B90" s="422"/>
      <c r="C90" s="419"/>
      <c r="D90" s="420"/>
      <c r="E90" s="420"/>
      <c r="F90" s="420"/>
      <c r="G90" s="420"/>
      <c r="H90" s="472"/>
      <c r="I90" s="420"/>
    </row>
    <row r="91" spans="1:13" x14ac:dyDescent="0.25">
      <c r="B91" s="422"/>
      <c r="C91" s="419"/>
      <c r="D91" s="420"/>
      <c r="E91" s="420"/>
      <c r="F91" s="420"/>
      <c r="G91" s="420"/>
      <c r="H91" s="472"/>
      <c r="I91" s="420"/>
    </row>
    <row r="92" spans="1:13" x14ac:dyDescent="0.25">
      <c r="B92" s="422"/>
      <c r="C92" s="419"/>
      <c r="D92" s="420"/>
      <c r="E92" s="420"/>
      <c r="F92" s="420"/>
      <c r="G92" s="420"/>
      <c r="H92" s="472"/>
      <c r="I92" s="420"/>
    </row>
    <row r="93" spans="1:13" x14ac:dyDescent="0.25">
      <c r="B93" s="422"/>
      <c r="C93" s="419"/>
      <c r="D93" s="420"/>
      <c r="E93" s="420"/>
      <c r="F93" s="420"/>
      <c r="G93" s="420"/>
      <c r="H93" s="472"/>
      <c r="I93" s="420"/>
    </row>
    <row r="94" spans="1:13" x14ac:dyDescent="0.25">
      <c r="B94" s="422"/>
      <c r="C94" s="419"/>
      <c r="D94" s="420"/>
      <c r="E94" s="420"/>
      <c r="F94" s="420"/>
      <c r="G94" s="420"/>
      <c r="H94" s="472"/>
      <c r="I94" s="420"/>
    </row>
    <row r="95" spans="1:13" x14ac:dyDescent="0.25">
      <c r="B95" s="422"/>
      <c r="C95" s="419"/>
      <c r="D95" s="420"/>
      <c r="E95" s="420"/>
      <c r="F95" s="420"/>
      <c r="G95" s="420"/>
      <c r="H95" s="472"/>
      <c r="I95" s="420"/>
    </row>
    <row r="96" spans="1:13" x14ac:dyDescent="0.25">
      <c r="B96" s="422"/>
      <c r="C96" s="419"/>
      <c r="D96" s="420"/>
      <c r="E96" s="420"/>
      <c r="F96" s="420"/>
      <c r="G96" s="420"/>
      <c r="H96" s="472"/>
      <c r="I96" s="420"/>
    </row>
    <row r="97" spans="2:9" x14ac:dyDescent="0.25">
      <c r="B97" s="422"/>
      <c r="C97" s="419"/>
      <c r="D97" s="420"/>
      <c r="E97" s="420"/>
      <c r="F97" s="420"/>
      <c r="G97" s="420"/>
      <c r="H97" s="472"/>
      <c r="I97" s="420"/>
    </row>
    <row r="98" spans="2:9" x14ac:dyDescent="0.25">
      <c r="B98" s="422"/>
      <c r="C98" s="419"/>
      <c r="D98" s="420"/>
      <c r="E98" s="420"/>
      <c r="F98" s="420"/>
      <c r="G98" s="420"/>
      <c r="H98" s="472"/>
      <c r="I98" s="420"/>
    </row>
    <row r="99" spans="2:9" x14ac:dyDescent="0.25">
      <c r="B99" s="422"/>
      <c r="C99" s="419"/>
      <c r="D99" s="420"/>
      <c r="E99" s="420"/>
      <c r="F99" s="420"/>
      <c r="G99" s="420"/>
      <c r="H99" s="472"/>
      <c r="I99" s="420"/>
    </row>
    <row r="100" spans="2:9" x14ac:dyDescent="0.25">
      <c r="B100" s="422"/>
      <c r="C100" s="419"/>
      <c r="D100" s="420"/>
      <c r="E100" s="420"/>
      <c r="F100" s="420"/>
      <c r="G100" s="420"/>
      <c r="H100" s="472"/>
      <c r="I100" s="420"/>
    </row>
    <row r="101" spans="2:9" x14ac:dyDescent="0.25">
      <c r="B101" s="422"/>
      <c r="C101" s="419"/>
      <c r="D101" s="420"/>
      <c r="E101" s="420"/>
      <c r="F101" s="420"/>
      <c r="G101" s="420"/>
      <c r="H101" s="472"/>
      <c r="I101" s="420"/>
    </row>
    <row r="102" spans="2:9" x14ac:dyDescent="0.25">
      <c r="B102" s="422"/>
      <c r="C102" s="419"/>
      <c r="D102" s="420"/>
      <c r="E102" s="420"/>
      <c r="F102" s="420"/>
      <c r="G102" s="420"/>
      <c r="H102" s="472"/>
      <c r="I102" s="420"/>
    </row>
    <row r="103" spans="2:9" x14ac:dyDescent="0.25">
      <c r="B103" s="422"/>
      <c r="C103" s="419"/>
      <c r="D103" s="420"/>
      <c r="E103" s="420"/>
      <c r="F103" s="420"/>
      <c r="G103" s="420"/>
      <c r="H103" s="472"/>
      <c r="I103" s="420"/>
    </row>
    <row r="104" spans="2:9" x14ac:dyDescent="0.25">
      <c r="B104" s="422"/>
      <c r="C104" s="419"/>
      <c r="D104" s="420"/>
      <c r="E104" s="420"/>
      <c r="F104" s="420"/>
      <c r="G104" s="420"/>
      <c r="H104" s="472"/>
      <c r="I104" s="420"/>
    </row>
    <row r="105" spans="2:9" x14ac:dyDescent="0.25">
      <c r="B105" s="422"/>
      <c r="C105" s="419"/>
      <c r="D105" s="420"/>
      <c r="E105" s="420"/>
      <c r="F105" s="420"/>
      <c r="G105" s="420"/>
      <c r="H105" s="472"/>
      <c r="I105" s="420"/>
    </row>
    <row r="106" spans="2:9" x14ac:dyDescent="0.25">
      <c r="B106" s="422"/>
      <c r="C106" s="419"/>
      <c r="D106" s="420"/>
      <c r="E106" s="420"/>
      <c r="F106" s="420"/>
      <c r="G106" s="420"/>
      <c r="H106" s="472"/>
      <c r="I106" s="420"/>
    </row>
    <row r="107" spans="2:9" x14ac:dyDescent="0.25">
      <c r="B107" s="422"/>
      <c r="C107" s="419"/>
      <c r="D107" s="420"/>
      <c r="E107" s="420"/>
      <c r="F107" s="420"/>
      <c r="G107" s="420"/>
      <c r="H107" s="472"/>
      <c r="I107" s="420"/>
    </row>
    <row r="108" spans="2:9" x14ac:dyDescent="0.25">
      <c r="B108" s="422"/>
      <c r="C108" s="419"/>
      <c r="D108" s="420"/>
      <c r="E108" s="420"/>
      <c r="F108" s="420"/>
      <c r="G108" s="420"/>
      <c r="H108" s="472"/>
      <c r="I108" s="420"/>
    </row>
    <row r="109" spans="2:9" x14ac:dyDescent="0.25">
      <c r="B109" s="422"/>
      <c r="C109" s="419"/>
      <c r="D109" s="420"/>
      <c r="E109" s="420"/>
      <c r="F109" s="420"/>
      <c r="G109" s="420"/>
      <c r="H109" s="472"/>
      <c r="I109" s="420"/>
    </row>
    <row r="110" spans="2:9" x14ac:dyDescent="0.25">
      <c r="B110" s="422"/>
      <c r="C110" s="419"/>
      <c r="D110" s="420"/>
      <c r="E110" s="420"/>
      <c r="F110" s="420"/>
      <c r="G110" s="420"/>
      <c r="H110" s="472"/>
      <c r="I110" s="42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47" priority="22">
      <formula>F47&gt;0</formula>
    </cfRule>
    <cfRule type="expression" dxfId="946" priority="23">
      <formula>F47&lt;0</formula>
    </cfRule>
  </conditionalFormatting>
  <conditionalFormatting sqref="Q7">
    <cfRule type="expression" dxfId="945" priority="20">
      <formula>Q7&gt;0</formula>
    </cfRule>
    <cfRule type="expression" dxfId="944" priority="21">
      <formula>Q7&lt;0</formula>
    </cfRule>
  </conditionalFormatting>
  <conditionalFormatting sqref="Q8">
    <cfRule type="expression" dxfId="943" priority="18">
      <formula>Q8&gt;0</formula>
    </cfRule>
    <cfRule type="expression" dxfId="942" priority="19">
      <formula>Q8&lt;0</formula>
    </cfRule>
  </conditionalFormatting>
  <conditionalFormatting sqref="F25:F46">
    <cfRule type="expression" dxfId="941" priority="16">
      <formula>F25&gt;0</formula>
    </cfRule>
    <cfRule type="expression" dxfId="940" priority="17">
      <formula>F25&lt;0</formula>
    </cfRule>
  </conditionalFormatting>
  <conditionalFormatting sqref="H25:H46">
    <cfRule type="expression" dxfId="939" priority="14">
      <formula>H25&gt;0</formula>
    </cfRule>
    <cfRule type="expression" dxfId="938" priority="15">
      <formula>H25&lt;0</formula>
    </cfRule>
  </conditionalFormatting>
  <conditionalFormatting sqref="F89:F110">
    <cfRule type="expression" dxfId="937" priority="12">
      <formula>F89&gt;0</formula>
    </cfRule>
    <cfRule type="expression" dxfId="936" priority="13">
      <formula>F89&lt;0</formula>
    </cfRule>
  </conditionalFormatting>
  <conditionalFormatting sqref="H89:H110">
    <cfRule type="expression" dxfId="935" priority="10">
      <formula>H89&gt;0</formula>
    </cfRule>
    <cfRule type="expression" dxfId="934" priority="11">
      <formula>H89&lt;0</formula>
    </cfRule>
  </conditionalFormatting>
  <conditionalFormatting sqref="Q10">
    <cfRule type="expression" dxfId="933" priority="8">
      <formula>Q10&gt;0</formula>
    </cfRule>
    <cfRule type="expression" dxfId="932" priority="9">
      <formula>Q10&lt;0</formula>
    </cfRule>
  </conditionalFormatting>
  <conditionalFormatting sqref="J25:J38">
    <cfRule type="expression" dxfId="931" priority="6">
      <formula>J25&gt;0</formula>
    </cfRule>
    <cfRule type="expression" dxfId="930" priority="7">
      <formula>J25&lt;0</formula>
    </cfRule>
  </conditionalFormatting>
  <conditionalFormatting sqref="K25:K38">
    <cfRule type="expression" dxfId="929" priority="4">
      <formula>K25&gt;0</formula>
    </cfRule>
    <cfRule type="expression" dxfId="928" priority="5">
      <formula>K25&lt;0</formula>
    </cfRule>
  </conditionalFormatting>
  <conditionalFormatting sqref="L25:L38">
    <cfRule type="expression" dxfId="927" priority="2">
      <formula>L25&gt;0</formula>
    </cfRule>
    <cfRule type="expression" dxfId="926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2"/>
    <col min="5" max="5" width="9.140625" style="2"/>
    <col min="6" max="6" width="10.5703125" style="2" bestFit="1" customWidth="1"/>
    <col min="7" max="7" width="9.5703125" bestFit="1" customWidth="1"/>
    <col min="9" max="9" width="15" style="72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27" customWidth="1"/>
    <col min="23" max="23" width="10.5703125" style="2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70" t="s">
        <v>7</v>
      </c>
      <c r="J1" s="20" t="s">
        <v>68</v>
      </c>
      <c r="K1" s="20" t="s">
        <v>39</v>
      </c>
      <c r="L1" s="15" t="s">
        <v>21</v>
      </c>
      <c r="M1" s="15" t="s">
        <v>22</v>
      </c>
      <c r="T1" s="11" t="s">
        <v>47</v>
      </c>
      <c r="U1" s="26"/>
      <c r="W1" s="113" t="s">
        <v>85</v>
      </c>
      <c r="X1" s="103" t="s">
        <v>86</v>
      </c>
      <c r="Y1" s="103" t="s">
        <v>87</v>
      </c>
      <c r="Z1" s="103" t="s">
        <v>88</v>
      </c>
      <c r="AA1" s="103" t="s">
        <v>89</v>
      </c>
      <c r="AB1" s="100" t="s">
        <v>90</v>
      </c>
      <c r="AC1" s="100" t="s">
        <v>91</v>
      </c>
      <c r="AD1" s="11" t="s">
        <v>97</v>
      </c>
      <c r="AE1" s="11" t="s">
        <v>99</v>
      </c>
    </row>
    <row r="2" spans="1:42" x14ac:dyDescent="0.25">
      <c r="A2" s="6" t="s">
        <v>12</v>
      </c>
      <c r="B2" s="301">
        <v>42153</v>
      </c>
      <c r="C2" s="7">
        <v>1</v>
      </c>
      <c r="D2" s="71">
        <v>20.3</v>
      </c>
      <c r="E2" s="37">
        <v>0</v>
      </c>
      <c r="F2" s="37">
        <f>C2*D2</f>
        <v>20.3</v>
      </c>
      <c r="G2" s="301">
        <v>42235</v>
      </c>
      <c r="H2" s="7">
        <v>600</v>
      </c>
      <c r="I2" s="71">
        <v>17.55</v>
      </c>
      <c r="J2" s="37">
        <v>0.19</v>
      </c>
      <c r="K2" s="37">
        <f>H2*I2-J2</f>
        <v>10529.81</v>
      </c>
      <c r="L2" t="s">
        <v>56</v>
      </c>
      <c r="O2" s="11" t="s">
        <v>35</v>
      </c>
      <c r="Q2">
        <f>C118-H118</f>
        <v>0</v>
      </c>
      <c r="T2" s="138"/>
      <c r="W2" s="114">
        <v>42830</v>
      </c>
      <c r="X2" s="34">
        <v>10.95</v>
      </c>
      <c r="Y2" s="34">
        <v>11.15</v>
      </c>
      <c r="Z2" s="34">
        <v>10.95</v>
      </c>
      <c r="AA2" s="34">
        <v>11.02</v>
      </c>
      <c r="AB2" s="96">
        <v>7126200</v>
      </c>
      <c r="AC2" s="9">
        <v>11.02</v>
      </c>
      <c r="AD2" s="2">
        <f>Y2-Z2</f>
        <v>0.20000000000000107</v>
      </c>
      <c r="AE2" s="128">
        <f>AC2/AC3-1</f>
        <v>1.0082493125572745E-2</v>
      </c>
    </row>
    <row r="3" spans="1:42" x14ac:dyDescent="0.25">
      <c r="A3" s="22" t="s">
        <v>48</v>
      </c>
      <c r="B3" s="301">
        <v>42164</v>
      </c>
      <c r="C3" s="7">
        <v>10</v>
      </c>
      <c r="D3" s="71">
        <v>19.79</v>
      </c>
      <c r="E3" s="37">
        <v>0</v>
      </c>
      <c r="F3" s="37">
        <f t="shared" ref="F3:F24" si="0">C3*D3</f>
        <v>197.89999999999998</v>
      </c>
      <c r="G3" s="301">
        <v>42235</v>
      </c>
      <c r="H3" s="7">
        <v>400</v>
      </c>
      <c r="I3" s="71">
        <v>17.559999999999999</v>
      </c>
      <c r="J3" s="37">
        <v>0.13</v>
      </c>
      <c r="K3" s="37">
        <f>H3*I3-J3</f>
        <v>7023.869999999999</v>
      </c>
      <c r="O3" s="11" t="s">
        <v>52</v>
      </c>
      <c r="Q3" s="328">
        <f>IF(Q2=0, Q4, (F118-K118)/Q2)</f>
        <v>0</v>
      </c>
      <c r="T3" s="143"/>
      <c r="W3" s="114">
        <v>42829</v>
      </c>
      <c r="X3" s="34">
        <v>10.9</v>
      </c>
      <c r="Y3" s="34">
        <v>11.06</v>
      </c>
      <c r="Z3" s="34">
        <v>10.7</v>
      </c>
      <c r="AA3" s="34">
        <v>10.91</v>
      </c>
      <c r="AB3" s="96">
        <v>3031800</v>
      </c>
      <c r="AC3" s="9">
        <v>10.91</v>
      </c>
      <c r="AD3" s="2">
        <f t="shared" ref="AD3:AD66" si="1">Y3-Z3</f>
        <v>0.36000000000000121</v>
      </c>
      <c r="AE3" s="128">
        <f t="shared" ref="AE3:AE66" si="2">AC3/AC4-1</f>
        <v>-1.8298261665141702E-3</v>
      </c>
      <c r="AJ3" s="171"/>
      <c r="AL3" s="170"/>
      <c r="AO3" s="170"/>
    </row>
    <row r="4" spans="1:42" x14ac:dyDescent="0.25">
      <c r="B4" s="301">
        <v>42164</v>
      </c>
      <c r="C4" s="7">
        <v>50</v>
      </c>
      <c r="D4" s="71">
        <v>19.7</v>
      </c>
      <c r="E4" s="37">
        <v>0</v>
      </c>
      <c r="F4" s="37">
        <f t="shared" si="0"/>
        <v>985</v>
      </c>
      <c r="G4" s="301">
        <v>42265</v>
      </c>
      <c r="H4" s="74">
        <v>411</v>
      </c>
      <c r="I4" s="71">
        <v>15.83</v>
      </c>
      <c r="J4" s="37">
        <v>0.12</v>
      </c>
      <c r="K4" s="37">
        <f t="shared" ref="K4:K12" si="3">H4*I4-J4</f>
        <v>6506.01</v>
      </c>
      <c r="O4" s="11" t="s">
        <v>44</v>
      </c>
      <c r="Q4" s="49">
        <v>0</v>
      </c>
      <c r="R4" s="336">
        <v>0</v>
      </c>
      <c r="T4" s="1" t="s">
        <v>370</v>
      </c>
      <c r="W4" s="114">
        <v>42828</v>
      </c>
      <c r="X4" s="34">
        <v>11.03</v>
      </c>
      <c r="Y4" s="34">
        <v>11.04</v>
      </c>
      <c r="Z4" s="34">
        <v>10.75</v>
      </c>
      <c r="AA4" s="34">
        <v>10.93</v>
      </c>
      <c r="AB4" s="96">
        <v>3458800</v>
      </c>
      <c r="AC4" s="9">
        <v>10.93</v>
      </c>
      <c r="AD4" s="2">
        <f t="shared" si="1"/>
        <v>0.28999999999999915</v>
      </c>
      <c r="AE4" s="128">
        <f t="shared" si="2"/>
        <v>-1.0859728506787403E-2</v>
      </c>
      <c r="AL4" s="170"/>
      <c r="AO4" s="170"/>
    </row>
    <row r="5" spans="1:42" x14ac:dyDescent="0.25">
      <c r="B5" s="301">
        <v>42166</v>
      </c>
      <c r="C5" s="7">
        <v>39</v>
      </c>
      <c r="D5" s="71">
        <v>19.25</v>
      </c>
      <c r="E5" s="37">
        <v>0</v>
      </c>
      <c r="F5" s="37">
        <f t="shared" si="0"/>
        <v>750.75</v>
      </c>
      <c r="G5" s="301">
        <v>42284</v>
      </c>
      <c r="H5" s="74">
        <v>650</v>
      </c>
      <c r="I5" s="71">
        <v>15.07</v>
      </c>
      <c r="J5" s="37">
        <v>0.18</v>
      </c>
      <c r="K5" s="37">
        <f t="shared" si="3"/>
        <v>9795.32</v>
      </c>
      <c r="O5" s="11" t="s">
        <v>45</v>
      </c>
      <c r="Q5" s="2">
        <f>Q4*Q2</f>
        <v>0</v>
      </c>
      <c r="T5" s="1"/>
      <c r="W5" s="114">
        <v>42825</v>
      </c>
      <c r="X5" s="34">
        <v>10.88</v>
      </c>
      <c r="Y5" s="34">
        <v>11.09</v>
      </c>
      <c r="Z5" s="34">
        <v>10.75</v>
      </c>
      <c r="AA5" s="34">
        <v>11.05</v>
      </c>
      <c r="AB5" s="96">
        <v>3165800</v>
      </c>
      <c r="AC5" s="9">
        <v>11.05</v>
      </c>
      <c r="AD5" s="2">
        <f t="shared" si="1"/>
        <v>0.33999999999999986</v>
      </c>
      <c r="AE5" s="128">
        <f t="shared" si="2"/>
        <v>2.031394275161591E-2</v>
      </c>
      <c r="AL5" s="170"/>
      <c r="AO5" s="170"/>
    </row>
    <row r="6" spans="1:42" x14ac:dyDescent="0.25">
      <c r="B6" s="301">
        <v>42174</v>
      </c>
      <c r="C6" s="7">
        <v>20</v>
      </c>
      <c r="D6" s="71">
        <v>19.059999999999999</v>
      </c>
      <c r="E6" s="37">
        <v>0</v>
      </c>
      <c r="F6" s="37">
        <f t="shared" si="0"/>
        <v>381.2</v>
      </c>
      <c r="G6" s="301">
        <v>42284</v>
      </c>
      <c r="H6" s="74">
        <v>100</v>
      </c>
      <c r="I6" s="71">
        <v>15.25</v>
      </c>
      <c r="J6" s="37">
        <v>0.03</v>
      </c>
      <c r="K6" s="37">
        <f t="shared" si="3"/>
        <v>1524.97</v>
      </c>
      <c r="O6" s="11" t="s">
        <v>42</v>
      </c>
      <c r="Q6" s="2">
        <f>Q3*Q2</f>
        <v>0</v>
      </c>
      <c r="T6" t="s">
        <v>371</v>
      </c>
      <c r="W6" s="114">
        <v>42824</v>
      </c>
      <c r="X6" s="34">
        <v>10.87</v>
      </c>
      <c r="Y6" s="34">
        <v>10.92</v>
      </c>
      <c r="Z6" s="34">
        <v>10.72</v>
      </c>
      <c r="AA6" s="34">
        <v>10.83</v>
      </c>
      <c r="AB6" s="96">
        <v>2113700</v>
      </c>
      <c r="AC6" s="9">
        <v>10.83</v>
      </c>
      <c r="AD6" s="2">
        <f t="shared" si="1"/>
        <v>0.19999999999999929</v>
      </c>
      <c r="AE6" s="128">
        <f t="shared" si="2"/>
        <v>-7.3327222731439656E-3</v>
      </c>
      <c r="AL6" s="170"/>
      <c r="AO6" s="170"/>
    </row>
    <row r="7" spans="1:42" x14ac:dyDescent="0.25">
      <c r="B7" s="301">
        <v>42177</v>
      </c>
      <c r="C7" s="7">
        <v>20</v>
      </c>
      <c r="D7" s="71">
        <v>18.899999999999999</v>
      </c>
      <c r="E7" s="37">
        <v>0</v>
      </c>
      <c r="F7" s="37">
        <f t="shared" si="0"/>
        <v>378</v>
      </c>
      <c r="G7" s="301">
        <v>42285</v>
      </c>
      <c r="H7" s="74">
        <v>639</v>
      </c>
      <c r="I7" s="71">
        <v>15.95</v>
      </c>
      <c r="J7" s="37">
        <v>0.19</v>
      </c>
      <c r="K7" s="37">
        <f t="shared" si="3"/>
        <v>10191.859999999999</v>
      </c>
      <c r="O7" s="11" t="s">
        <v>136</v>
      </c>
      <c r="Q7" s="2">
        <f>Q10+Q8</f>
        <v>-20818.210000000079</v>
      </c>
      <c r="R7">
        <v>0</v>
      </c>
      <c r="W7" s="114">
        <v>42823</v>
      </c>
      <c r="X7" s="34">
        <v>10.7</v>
      </c>
      <c r="Y7" s="34">
        <v>11.01</v>
      </c>
      <c r="Z7" s="34">
        <v>10.68</v>
      </c>
      <c r="AA7" s="34">
        <v>10.91</v>
      </c>
      <c r="AB7" s="96">
        <v>1941100</v>
      </c>
      <c r="AC7" s="9">
        <v>10.91</v>
      </c>
      <c r="AD7" s="2">
        <f t="shared" si="1"/>
        <v>0.33000000000000007</v>
      </c>
      <c r="AE7" s="128">
        <f t="shared" si="2"/>
        <v>1.4883720930232602E-2</v>
      </c>
      <c r="AL7" s="170"/>
      <c r="AO7" s="170"/>
    </row>
    <row r="8" spans="1:42" x14ac:dyDescent="0.25">
      <c r="B8" s="301">
        <v>42185</v>
      </c>
      <c r="C8" s="7">
        <v>50</v>
      </c>
      <c r="D8" s="71">
        <v>18.72</v>
      </c>
      <c r="E8" s="37">
        <v>0</v>
      </c>
      <c r="F8" s="37">
        <f t="shared" si="0"/>
        <v>936</v>
      </c>
      <c r="G8" s="301">
        <v>42291</v>
      </c>
      <c r="H8" s="74">
        <v>1009</v>
      </c>
      <c r="I8" s="71">
        <v>16.48</v>
      </c>
      <c r="J8" s="37">
        <v>0.31</v>
      </c>
      <c r="K8" s="37">
        <f t="shared" si="3"/>
        <v>16628.009999999998</v>
      </c>
      <c r="O8" s="11" t="s">
        <v>137</v>
      </c>
      <c r="P8" s="27"/>
      <c r="Q8" s="2">
        <f>K118+M118-F118+Q2*Q4</f>
        <v>-20818.210000000079</v>
      </c>
      <c r="R8" s="146"/>
      <c r="W8" s="114">
        <v>42822</v>
      </c>
      <c r="X8" s="34">
        <v>10.72</v>
      </c>
      <c r="Y8" s="34">
        <v>10.78</v>
      </c>
      <c r="Z8" s="34">
        <v>10.62</v>
      </c>
      <c r="AA8" s="34">
        <v>10.75</v>
      </c>
      <c r="AB8" s="96">
        <v>1756000</v>
      </c>
      <c r="AC8" s="9">
        <v>10.75</v>
      </c>
      <c r="AD8" s="2">
        <f t="shared" si="1"/>
        <v>0.16000000000000014</v>
      </c>
      <c r="AE8" s="128">
        <f t="shared" si="2"/>
        <v>-1.8570102135561095E-3</v>
      </c>
      <c r="AL8" s="170"/>
      <c r="AO8" s="170"/>
    </row>
    <row r="9" spans="1:42" x14ac:dyDescent="0.25">
      <c r="B9" s="301">
        <v>42187</v>
      </c>
      <c r="C9" s="4">
        <v>1000</v>
      </c>
      <c r="D9" s="175">
        <v>18.45</v>
      </c>
      <c r="E9" s="3">
        <v>0</v>
      </c>
      <c r="F9" s="3">
        <f t="shared" si="0"/>
        <v>18450</v>
      </c>
      <c r="G9" s="301">
        <v>42327</v>
      </c>
      <c r="H9" s="74">
        <v>3006</v>
      </c>
      <c r="I9" s="71">
        <v>14.75</v>
      </c>
      <c r="J9" s="37">
        <v>0.82</v>
      </c>
      <c r="K9" s="37">
        <f t="shared" si="3"/>
        <v>44337.68</v>
      </c>
      <c r="O9" s="11" t="s">
        <v>156</v>
      </c>
      <c r="Q9" s="128">
        <f>IF(Q2=0, 0, Q8/Q6)</f>
        <v>0</v>
      </c>
      <c r="W9" s="114">
        <v>42821</v>
      </c>
      <c r="X9" s="34">
        <v>10.78</v>
      </c>
      <c r="Y9" s="34">
        <v>10.86</v>
      </c>
      <c r="Z9" s="34">
        <v>10.62</v>
      </c>
      <c r="AA9" s="34">
        <v>10.77</v>
      </c>
      <c r="AB9" s="96">
        <v>1949900</v>
      </c>
      <c r="AC9" s="9">
        <v>10.77</v>
      </c>
      <c r="AD9" s="2">
        <f t="shared" si="1"/>
        <v>0.24000000000000021</v>
      </c>
      <c r="AE9" s="128">
        <f t="shared" si="2"/>
        <v>-2.7777777777778789E-3</v>
      </c>
      <c r="AL9" s="170"/>
      <c r="AO9" s="170"/>
    </row>
    <row r="10" spans="1:42" x14ac:dyDescent="0.25">
      <c r="B10" s="301">
        <v>42187</v>
      </c>
      <c r="C10">
        <v>2000</v>
      </c>
      <c r="D10" s="72">
        <v>18.399999999999999</v>
      </c>
      <c r="E10" s="2">
        <v>0</v>
      </c>
      <c r="F10" s="2">
        <f t="shared" si="0"/>
        <v>36800</v>
      </c>
      <c r="G10" s="301">
        <v>42331</v>
      </c>
      <c r="H10" s="74">
        <v>1000</v>
      </c>
      <c r="I10" s="71">
        <v>14.55</v>
      </c>
      <c r="J10" s="37">
        <v>0.27</v>
      </c>
      <c r="K10" s="37">
        <f t="shared" si="3"/>
        <v>14549.73</v>
      </c>
      <c r="O10" s="11" t="s">
        <v>155</v>
      </c>
      <c r="P10" s="27"/>
      <c r="Q10" s="2">
        <v>0</v>
      </c>
      <c r="W10" s="114">
        <v>42818</v>
      </c>
      <c r="X10" s="34">
        <v>10.72</v>
      </c>
      <c r="Y10" s="34">
        <v>10.86</v>
      </c>
      <c r="Z10" s="34">
        <v>10.69</v>
      </c>
      <c r="AA10" s="34">
        <v>10.8</v>
      </c>
      <c r="AB10" s="96">
        <v>2522300</v>
      </c>
      <c r="AC10" s="9">
        <v>10.8</v>
      </c>
      <c r="AD10" s="2">
        <f t="shared" si="1"/>
        <v>0.16999999999999993</v>
      </c>
      <c r="AE10" s="128">
        <f t="shared" si="2"/>
        <v>6.5237651444547406E-3</v>
      </c>
      <c r="AL10" s="170"/>
      <c r="AO10" s="170"/>
    </row>
    <row r="11" spans="1:42" x14ac:dyDescent="0.25">
      <c r="B11" s="301">
        <v>42187</v>
      </c>
      <c r="C11" s="7">
        <v>210</v>
      </c>
      <c r="D11" s="71">
        <v>18.12</v>
      </c>
      <c r="E11" s="37">
        <v>0</v>
      </c>
      <c r="F11" s="37">
        <f t="shared" si="0"/>
        <v>3805.2000000000003</v>
      </c>
      <c r="G11" s="301">
        <v>42341</v>
      </c>
      <c r="H11" s="74">
        <v>1000</v>
      </c>
      <c r="I11" s="71">
        <v>14.78</v>
      </c>
      <c r="J11" s="37">
        <v>0.28000000000000003</v>
      </c>
      <c r="K11" s="37">
        <f t="shared" si="3"/>
        <v>14779.72</v>
      </c>
      <c r="O11" s="11" t="s">
        <v>133</v>
      </c>
      <c r="P11" s="27"/>
      <c r="Q11" s="128">
        <f>IF(U58="N/A (N/A)", 0, VALUE(TRIM(CLEAN(MID(U58, FIND("(", U58)+1, 5)))))</f>
        <v>0</v>
      </c>
      <c r="T11" s="11"/>
      <c r="W11" s="114">
        <v>42817</v>
      </c>
      <c r="X11" s="34">
        <v>10.59</v>
      </c>
      <c r="Y11" s="34">
        <v>10.78</v>
      </c>
      <c r="Z11" s="34">
        <v>10.59</v>
      </c>
      <c r="AA11" s="34">
        <v>10.73</v>
      </c>
      <c r="AB11" s="96">
        <v>2203100</v>
      </c>
      <c r="AC11" s="9">
        <v>10.73</v>
      </c>
      <c r="AD11" s="2">
        <f t="shared" si="1"/>
        <v>0.1899999999999995</v>
      </c>
      <c r="AE11" s="128">
        <f t="shared" si="2"/>
        <v>6.5666041275798115E-3</v>
      </c>
      <c r="AL11" s="170"/>
      <c r="AO11" s="170"/>
    </row>
    <row r="12" spans="1:42" x14ac:dyDescent="0.25">
      <c r="B12" s="301">
        <v>42207</v>
      </c>
      <c r="C12" s="4">
        <v>30</v>
      </c>
      <c r="D12" s="175">
        <v>17.3</v>
      </c>
      <c r="E12" s="3">
        <v>0</v>
      </c>
      <c r="F12" s="3">
        <f t="shared" si="0"/>
        <v>519</v>
      </c>
      <c r="G12" s="301">
        <v>42341</v>
      </c>
      <c r="H12" s="74">
        <v>100</v>
      </c>
      <c r="I12" s="71">
        <v>14.8</v>
      </c>
      <c r="J12" s="37">
        <v>0.03</v>
      </c>
      <c r="K12" s="37">
        <f t="shared" si="3"/>
        <v>1479.97</v>
      </c>
      <c r="W12" s="114">
        <v>42816</v>
      </c>
      <c r="X12" s="34">
        <v>10.89</v>
      </c>
      <c r="Y12" s="34">
        <v>10.97</v>
      </c>
      <c r="Z12" s="34">
        <v>10.53</v>
      </c>
      <c r="AA12" s="34">
        <v>10.66</v>
      </c>
      <c r="AB12" s="96">
        <v>3250200</v>
      </c>
      <c r="AC12" s="9">
        <v>10.66</v>
      </c>
      <c r="AD12" s="2">
        <f t="shared" si="1"/>
        <v>0.44000000000000128</v>
      </c>
      <c r="AE12" s="128">
        <f t="shared" si="2"/>
        <v>-2.2018348623853212E-2</v>
      </c>
      <c r="AL12" s="170"/>
      <c r="AO12" s="170"/>
    </row>
    <row r="13" spans="1:42" x14ac:dyDescent="0.25">
      <c r="B13" s="301">
        <v>42207</v>
      </c>
      <c r="C13" s="4">
        <v>20</v>
      </c>
      <c r="D13" s="175">
        <v>17.399999999999999</v>
      </c>
      <c r="E13" s="3">
        <v>0</v>
      </c>
      <c r="F13" s="3">
        <f t="shared" si="0"/>
        <v>348</v>
      </c>
      <c r="G13" s="300"/>
      <c r="H13" s="7"/>
      <c r="I13" s="71"/>
      <c r="J13" s="37"/>
      <c r="K13" s="37"/>
      <c r="W13" s="114">
        <v>42815</v>
      </c>
      <c r="X13" s="34">
        <v>10.72</v>
      </c>
      <c r="Y13" s="34">
        <v>10.93</v>
      </c>
      <c r="Z13" s="34">
        <v>10.59</v>
      </c>
      <c r="AA13" s="34">
        <v>10.9</v>
      </c>
      <c r="AB13" s="96">
        <v>3422600</v>
      </c>
      <c r="AC13" s="9">
        <v>10.9</v>
      </c>
      <c r="AD13" s="2">
        <f t="shared" si="1"/>
        <v>0.33999999999999986</v>
      </c>
      <c r="AE13" s="128">
        <f t="shared" si="2"/>
        <v>2.3474178403755763E-2</v>
      </c>
    </row>
    <row r="14" spans="1:42" x14ac:dyDescent="0.25">
      <c r="B14" s="301">
        <v>42208</v>
      </c>
      <c r="C14" s="4">
        <v>100</v>
      </c>
      <c r="D14" s="175">
        <v>17.100000000000001</v>
      </c>
      <c r="E14" s="3">
        <v>0</v>
      </c>
      <c r="F14" s="3">
        <f t="shared" si="0"/>
        <v>1710.0000000000002</v>
      </c>
      <c r="G14" s="333"/>
      <c r="H14" s="7"/>
      <c r="I14" s="71"/>
      <c r="J14" s="37"/>
      <c r="K14" s="37"/>
      <c r="W14" s="114">
        <v>42814</v>
      </c>
      <c r="X14" s="34">
        <v>10.88</v>
      </c>
      <c r="Y14" s="34">
        <v>10.88</v>
      </c>
      <c r="Z14" s="34">
        <v>10.64</v>
      </c>
      <c r="AA14" s="34">
        <v>10.65</v>
      </c>
      <c r="AB14" s="96">
        <v>2933800</v>
      </c>
      <c r="AC14" s="9">
        <v>10.65</v>
      </c>
      <c r="AD14" s="2">
        <f t="shared" si="1"/>
        <v>0.24000000000000021</v>
      </c>
      <c r="AE14" s="128">
        <f t="shared" si="2"/>
        <v>-2.1139705882353033E-2</v>
      </c>
    </row>
    <row r="15" spans="1:42" x14ac:dyDescent="0.25">
      <c r="B15" s="301">
        <v>42208</v>
      </c>
      <c r="C15" s="4">
        <v>50</v>
      </c>
      <c r="D15" s="175">
        <v>16.96</v>
      </c>
      <c r="E15" s="3">
        <v>0</v>
      </c>
      <c r="F15" s="3">
        <f t="shared" si="0"/>
        <v>848</v>
      </c>
      <c r="G15" s="333"/>
      <c r="H15" s="74"/>
      <c r="I15" s="71"/>
      <c r="J15" s="37"/>
      <c r="K15" s="37"/>
      <c r="V15" s="2"/>
      <c r="W15" s="114">
        <v>42811</v>
      </c>
      <c r="X15" s="34">
        <v>11.11</v>
      </c>
      <c r="Y15" s="34">
        <v>11.24</v>
      </c>
      <c r="Z15" s="34">
        <v>10.84</v>
      </c>
      <c r="AA15" s="34">
        <v>10.88</v>
      </c>
      <c r="AB15" s="96">
        <v>4222800</v>
      </c>
      <c r="AC15" s="9">
        <v>10.88</v>
      </c>
      <c r="AD15" s="2">
        <f t="shared" si="1"/>
        <v>0.40000000000000036</v>
      </c>
      <c r="AE15" s="128">
        <f t="shared" si="2"/>
        <v>-2.857142857142847E-2</v>
      </c>
      <c r="AL15" s="170"/>
      <c r="AO15" s="170"/>
      <c r="AP15" s="170"/>
    </row>
    <row r="16" spans="1:42" x14ac:dyDescent="0.25">
      <c r="B16" s="301">
        <v>42222</v>
      </c>
      <c r="C16" s="4">
        <v>200</v>
      </c>
      <c r="D16" s="175">
        <v>17.739999999999998</v>
      </c>
      <c r="E16" s="3">
        <v>0</v>
      </c>
      <c r="F16" s="3">
        <f t="shared" si="0"/>
        <v>3547.9999999999995</v>
      </c>
      <c r="G16" s="333"/>
      <c r="H16" s="74"/>
      <c r="I16" s="71"/>
      <c r="J16" s="37"/>
      <c r="K16" s="37"/>
      <c r="V16" s="2"/>
      <c r="W16" s="114">
        <v>42810</v>
      </c>
      <c r="X16" s="34">
        <v>11.05</v>
      </c>
      <c r="Y16" s="34">
        <v>11.21</v>
      </c>
      <c r="Z16" s="34">
        <v>10.98</v>
      </c>
      <c r="AA16" s="34">
        <v>11.2</v>
      </c>
      <c r="AB16" s="96">
        <v>2335700</v>
      </c>
      <c r="AC16" s="9">
        <v>11.2</v>
      </c>
      <c r="AD16" s="2">
        <f t="shared" si="1"/>
        <v>0.23000000000000043</v>
      </c>
      <c r="AE16" s="128">
        <f t="shared" si="2"/>
        <v>1.3574660633484115E-2</v>
      </c>
    </row>
    <row r="17" spans="2:42" x14ac:dyDescent="0.25">
      <c r="B17" s="301">
        <v>42222</v>
      </c>
      <c r="C17" s="7">
        <v>200</v>
      </c>
      <c r="D17" s="71">
        <v>17.850000000000001</v>
      </c>
      <c r="E17" s="37">
        <v>0</v>
      </c>
      <c r="F17" s="37">
        <f t="shared" si="0"/>
        <v>3570.0000000000005</v>
      </c>
      <c r="G17" s="333"/>
      <c r="H17" s="74"/>
      <c r="I17" s="71"/>
      <c r="J17" s="37"/>
      <c r="K17" s="37"/>
      <c r="V17" s="2"/>
      <c r="W17" s="114">
        <v>42809</v>
      </c>
      <c r="X17" s="34">
        <v>10.78</v>
      </c>
      <c r="Y17" s="34">
        <v>11.14</v>
      </c>
      <c r="Z17" s="34">
        <v>10.77</v>
      </c>
      <c r="AA17" s="34">
        <v>11.05</v>
      </c>
      <c r="AB17" s="96">
        <v>2896900</v>
      </c>
      <c r="AC17" s="9">
        <v>11.05</v>
      </c>
      <c r="AD17" s="2">
        <f t="shared" si="1"/>
        <v>0.37000000000000099</v>
      </c>
      <c r="AE17" s="128">
        <f t="shared" si="2"/>
        <v>2.6951672862453702E-2</v>
      </c>
      <c r="AL17" s="170"/>
      <c r="AO17" s="170"/>
      <c r="AP17" s="170"/>
    </row>
    <row r="18" spans="2:42" x14ac:dyDescent="0.25">
      <c r="B18" s="301">
        <v>42223</v>
      </c>
      <c r="C18" s="7">
        <v>300</v>
      </c>
      <c r="D18" s="71">
        <v>17.149999999999999</v>
      </c>
      <c r="E18" s="37">
        <v>0</v>
      </c>
      <c r="F18" s="37">
        <f t="shared" si="0"/>
        <v>5145</v>
      </c>
      <c r="G18" s="333"/>
      <c r="H18" s="74"/>
      <c r="I18" s="71"/>
      <c r="J18" s="37"/>
      <c r="K18" s="37"/>
      <c r="V18" s="2"/>
      <c r="W18" s="114">
        <v>42808</v>
      </c>
      <c r="X18" s="34">
        <v>10.9</v>
      </c>
      <c r="Y18" s="34">
        <v>10.9</v>
      </c>
      <c r="Z18" s="34">
        <v>10.57</v>
      </c>
      <c r="AA18" s="34">
        <v>10.76</v>
      </c>
      <c r="AB18" s="96">
        <v>3260900</v>
      </c>
      <c r="AC18" s="9">
        <v>10.76</v>
      </c>
      <c r="AD18" s="2">
        <f t="shared" si="1"/>
        <v>0.33000000000000007</v>
      </c>
      <c r="AE18" s="128">
        <f t="shared" si="2"/>
        <v>-1.3748854262144894E-2</v>
      </c>
    </row>
    <row r="19" spans="2:42" x14ac:dyDescent="0.25">
      <c r="B19" s="301">
        <v>42223</v>
      </c>
      <c r="C19" s="7">
        <v>200</v>
      </c>
      <c r="D19" s="71">
        <v>17.170000000000002</v>
      </c>
      <c r="E19" s="37">
        <v>0</v>
      </c>
      <c r="F19" s="37">
        <f t="shared" si="0"/>
        <v>3434.0000000000005</v>
      </c>
      <c r="G19" s="333"/>
      <c r="H19" s="74"/>
      <c r="I19" s="71"/>
      <c r="J19" s="37"/>
      <c r="K19" s="37"/>
      <c r="W19" s="114">
        <v>42807</v>
      </c>
      <c r="X19" s="34">
        <v>11.02</v>
      </c>
      <c r="Y19" s="34">
        <v>11.07</v>
      </c>
      <c r="Z19" s="34">
        <v>10.87</v>
      </c>
      <c r="AA19" s="34">
        <v>10.91</v>
      </c>
      <c r="AB19" s="96">
        <v>1993100</v>
      </c>
      <c r="AC19" s="9">
        <v>10.91</v>
      </c>
      <c r="AD19" s="2">
        <f t="shared" si="1"/>
        <v>0.20000000000000107</v>
      </c>
      <c r="AE19" s="128">
        <f t="shared" si="2"/>
        <v>-9.0826521344232747E-3</v>
      </c>
      <c r="AL19" s="170"/>
      <c r="AO19" s="170"/>
    </row>
    <row r="20" spans="2:42" x14ac:dyDescent="0.25">
      <c r="B20" s="301">
        <v>42223</v>
      </c>
      <c r="C20" s="7">
        <v>100</v>
      </c>
      <c r="D20" s="71">
        <v>17.37</v>
      </c>
      <c r="E20" s="37">
        <v>0</v>
      </c>
      <c r="F20" s="37">
        <f t="shared" si="0"/>
        <v>1737</v>
      </c>
      <c r="G20" s="300"/>
      <c r="H20" s="7"/>
      <c r="I20" s="71"/>
      <c r="J20" s="37"/>
      <c r="K20" s="37"/>
      <c r="W20" s="114">
        <v>42804</v>
      </c>
      <c r="X20" s="34">
        <v>11.13</v>
      </c>
      <c r="Y20" s="34">
        <v>11.18</v>
      </c>
      <c r="Z20" s="34">
        <v>10.99</v>
      </c>
      <c r="AA20" s="34">
        <v>11.01</v>
      </c>
      <c r="AB20" s="96">
        <v>2583500</v>
      </c>
      <c r="AC20" s="9">
        <v>11.01</v>
      </c>
      <c r="AD20" s="2">
        <f t="shared" si="1"/>
        <v>0.1899999999999995</v>
      </c>
      <c r="AE20" s="128">
        <f t="shared" si="2"/>
        <v>-6.3176895306858993E-3</v>
      </c>
    </row>
    <row r="21" spans="2:42" x14ac:dyDescent="0.25">
      <c r="B21" s="301">
        <v>42227</v>
      </c>
      <c r="C21" s="4">
        <v>100</v>
      </c>
      <c r="D21" s="175">
        <v>17.100000000000001</v>
      </c>
      <c r="E21" s="3">
        <v>0</v>
      </c>
      <c r="F21" s="3">
        <f t="shared" si="0"/>
        <v>1710.0000000000002</v>
      </c>
      <c r="G21" s="300"/>
      <c r="H21" s="7"/>
      <c r="I21" s="71"/>
      <c r="J21" s="37"/>
      <c r="K21" s="37"/>
      <c r="W21" s="114">
        <v>42803</v>
      </c>
      <c r="X21" s="34">
        <v>10.98</v>
      </c>
      <c r="Y21" s="34">
        <v>11.15</v>
      </c>
      <c r="Z21" s="34">
        <v>10.94</v>
      </c>
      <c r="AA21" s="34">
        <v>11.08</v>
      </c>
      <c r="AB21" s="96">
        <v>2866700</v>
      </c>
      <c r="AC21" s="9">
        <v>11.08</v>
      </c>
      <c r="AD21" s="2">
        <f t="shared" si="1"/>
        <v>0.21000000000000085</v>
      </c>
      <c r="AE21" s="128">
        <f t="shared" si="2"/>
        <v>1.0027347310847645E-2</v>
      </c>
    </row>
    <row r="22" spans="2:42" x14ac:dyDescent="0.25">
      <c r="B22" s="301">
        <v>42229</v>
      </c>
      <c r="C22" s="4">
        <v>100</v>
      </c>
      <c r="D22" s="175">
        <v>16.89</v>
      </c>
      <c r="E22" s="3">
        <v>0</v>
      </c>
      <c r="F22" s="3">
        <f t="shared" si="0"/>
        <v>1689</v>
      </c>
      <c r="G22" s="300"/>
      <c r="H22" s="7"/>
      <c r="I22" s="71"/>
      <c r="J22" s="37"/>
      <c r="K22" s="37"/>
      <c r="W22" s="114">
        <v>42802</v>
      </c>
      <c r="X22" s="34">
        <v>11.17</v>
      </c>
      <c r="Y22" s="34">
        <v>11.21</v>
      </c>
      <c r="Z22" s="34">
        <v>10.72</v>
      </c>
      <c r="AA22" s="34">
        <v>10.97</v>
      </c>
      <c r="AB22" s="96">
        <v>5303100</v>
      </c>
      <c r="AC22" s="9">
        <v>10.97</v>
      </c>
      <c r="AD22" s="2">
        <f t="shared" si="1"/>
        <v>0.49000000000000021</v>
      </c>
      <c r="AE22" s="128">
        <f t="shared" si="2"/>
        <v>-2.4021352313167266E-2</v>
      </c>
    </row>
    <row r="23" spans="2:42" x14ac:dyDescent="0.25">
      <c r="B23" s="301">
        <v>42233</v>
      </c>
      <c r="C23" s="4">
        <v>100</v>
      </c>
      <c r="D23" s="175">
        <v>16.5</v>
      </c>
      <c r="E23" s="3">
        <v>0</v>
      </c>
      <c r="F23" s="3">
        <f t="shared" si="0"/>
        <v>1650</v>
      </c>
      <c r="G23" s="300"/>
      <c r="H23" s="74"/>
      <c r="I23" s="71"/>
      <c r="J23" s="37"/>
      <c r="K23" s="37"/>
      <c r="M23" s="2"/>
      <c r="W23" s="114">
        <v>42801</v>
      </c>
      <c r="X23" s="34">
        <v>11.71</v>
      </c>
      <c r="Y23" s="34">
        <v>11.78</v>
      </c>
      <c r="Z23" s="34">
        <v>11.18</v>
      </c>
      <c r="AA23" s="34">
        <v>11.24</v>
      </c>
      <c r="AB23" s="96">
        <v>4097900</v>
      </c>
      <c r="AC23" s="9">
        <v>11.24</v>
      </c>
      <c r="AD23" s="2">
        <f t="shared" si="1"/>
        <v>0.59999999999999964</v>
      </c>
      <c r="AE23" s="128">
        <f t="shared" si="2"/>
        <v>-3.8494439692044469E-2</v>
      </c>
    </row>
    <row r="24" spans="2:42" x14ac:dyDescent="0.25">
      <c r="B24" s="301">
        <v>42234</v>
      </c>
      <c r="C24" s="7">
        <v>100</v>
      </c>
      <c r="D24" s="71">
        <v>16.600000000000001</v>
      </c>
      <c r="E24" s="37">
        <v>0</v>
      </c>
      <c r="F24" s="37">
        <f t="shared" si="0"/>
        <v>1660.0000000000002</v>
      </c>
      <c r="G24" s="300"/>
      <c r="H24" s="74"/>
      <c r="I24" s="71"/>
      <c r="J24" s="37"/>
      <c r="K24" s="37"/>
      <c r="W24" s="114">
        <v>42800</v>
      </c>
      <c r="X24" s="34">
        <v>11.86</v>
      </c>
      <c r="Y24" s="34">
        <v>11.92</v>
      </c>
      <c r="Z24" s="34">
        <v>11.62</v>
      </c>
      <c r="AA24" s="34">
        <v>11.69</v>
      </c>
      <c r="AB24" s="96">
        <v>4746700</v>
      </c>
      <c r="AC24" s="9">
        <v>11.69</v>
      </c>
      <c r="AD24" s="2">
        <f t="shared" si="1"/>
        <v>0.30000000000000071</v>
      </c>
      <c r="AE24" s="128">
        <f t="shared" si="2"/>
        <v>-1.433389544688024E-2</v>
      </c>
    </row>
    <row r="25" spans="2:42" x14ac:dyDescent="0.25">
      <c r="B25" s="301">
        <v>42244</v>
      </c>
      <c r="C25" s="4">
        <v>200</v>
      </c>
      <c r="D25" s="175">
        <v>15.4</v>
      </c>
      <c r="E25" s="3">
        <v>0</v>
      </c>
      <c r="F25" s="3">
        <f t="shared" ref="F25:F36" si="4">C25*D25</f>
        <v>3080</v>
      </c>
      <c r="G25" s="300"/>
      <c r="H25" s="74"/>
      <c r="I25" s="71"/>
      <c r="J25" s="37"/>
      <c r="K25" s="37"/>
      <c r="W25" s="114">
        <v>42797</v>
      </c>
      <c r="X25" s="34">
        <v>11.83</v>
      </c>
      <c r="Y25" s="34">
        <v>11.92</v>
      </c>
      <c r="Z25" s="34">
        <v>11.71</v>
      </c>
      <c r="AA25" s="34">
        <v>11.86</v>
      </c>
      <c r="AB25" s="96">
        <v>2018300</v>
      </c>
      <c r="AC25" s="9">
        <v>11.86</v>
      </c>
      <c r="AD25" s="2">
        <f t="shared" si="1"/>
        <v>0.20999999999999908</v>
      </c>
      <c r="AE25" s="128">
        <f t="shared" si="2"/>
        <v>0</v>
      </c>
      <c r="AL25" s="170"/>
      <c r="AO25" s="170"/>
    </row>
    <row r="26" spans="2:42" x14ac:dyDescent="0.25">
      <c r="B26" s="301">
        <v>42257</v>
      </c>
      <c r="C26" s="7">
        <v>200</v>
      </c>
      <c r="D26" s="71">
        <v>15.02</v>
      </c>
      <c r="E26" s="37">
        <v>0</v>
      </c>
      <c r="F26" s="37">
        <f t="shared" si="4"/>
        <v>3004</v>
      </c>
      <c r="G26" s="300"/>
      <c r="H26" s="74"/>
      <c r="I26" s="71"/>
      <c r="J26" s="37"/>
      <c r="K26" s="37"/>
      <c r="W26" s="114">
        <v>42796</v>
      </c>
      <c r="X26" s="34">
        <v>11.6</v>
      </c>
      <c r="Y26" s="34">
        <v>12</v>
      </c>
      <c r="Z26" s="34">
        <v>11.53</v>
      </c>
      <c r="AA26" s="34">
        <v>11.86</v>
      </c>
      <c r="AB26" s="96">
        <v>2712400</v>
      </c>
      <c r="AC26" s="9">
        <v>11.86</v>
      </c>
      <c r="AD26" s="2">
        <f t="shared" si="1"/>
        <v>0.47000000000000064</v>
      </c>
      <c r="AE26" s="128">
        <f t="shared" si="2"/>
        <v>2.0654044750430423E-2</v>
      </c>
    </row>
    <row r="27" spans="2:42" x14ac:dyDescent="0.25">
      <c r="B27" s="301">
        <v>42270</v>
      </c>
      <c r="C27" s="7">
        <v>100</v>
      </c>
      <c r="D27" s="71">
        <v>15.55</v>
      </c>
      <c r="E27" s="37">
        <v>0</v>
      </c>
      <c r="F27" s="37">
        <f t="shared" si="4"/>
        <v>1555</v>
      </c>
      <c r="G27" s="300"/>
      <c r="H27" s="7"/>
      <c r="I27" s="71"/>
      <c r="J27" s="37"/>
      <c r="K27" s="37"/>
      <c r="W27" s="114">
        <v>42795</v>
      </c>
      <c r="X27" s="34">
        <v>11.7</v>
      </c>
      <c r="Y27" s="34">
        <v>11.89</v>
      </c>
      <c r="Z27" s="34">
        <v>11.59</v>
      </c>
      <c r="AA27" s="34">
        <v>11.62</v>
      </c>
      <c r="AB27" s="96">
        <v>3373400</v>
      </c>
      <c r="AC27" s="9">
        <v>11.62</v>
      </c>
      <c r="AD27" s="2">
        <f t="shared" si="1"/>
        <v>0.30000000000000071</v>
      </c>
      <c r="AE27" s="128">
        <f t="shared" si="2"/>
        <v>-7.6857386848848686E-3</v>
      </c>
      <c r="AL27" s="170"/>
      <c r="AO27" s="170"/>
    </row>
    <row r="28" spans="2:42" x14ac:dyDescent="0.25">
      <c r="B28" s="301">
        <v>42270</v>
      </c>
      <c r="C28" s="7">
        <v>400</v>
      </c>
      <c r="D28" s="71">
        <v>15.52</v>
      </c>
      <c r="E28" s="37">
        <v>0</v>
      </c>
      <c r="F28" s="37">
        <f t="shared" si="4"/>
        <v>6208</v>
      </c>
      <c r="G28" s="300"/>
      <c r="H28" s="7"/>
      <c r="I28" s="71"/>
      <c r="J28" s="37"/>
      <c r="K28" s="37"/>
      <c r="W28" s="114">
        <v>42794</v>
      </c>
      <c r="X28" s="34">
        <v>11.67</v>
      </c>
      <c r="Y28" s="34">
        <v>11.91</v>
      </c>
      <c r="Z28" s="34">
        <v>11.57</v>
      </c>
      <c r="AA28" s="34">
        <v>11.71</v>
      </c>
      <c r="AB28" s="96">
        <v>6079000</v>
      </c>
      <c r="AC28" s="9">
        <v>11.71</v>
      </c>
      <c r="AD28" s="2">
        <f t="shared" si="1"/>
        <v>0.33999999999999986</v>
      </c>
      <c r="AE28" s="128">
        <f t="shared" si="2"/>
        <v>8.5470085470107371E-4</v>
      </c>
    </row>
    <row r="29" spans="2:42" x14ac:dyDescent="0.25">
      <c r="B29" s="301">
        <v>42272</v>
      </c>
      <c r="C29" s="7">
        <v>100</v>
      </c>
      <c r="D29" s="71">
        <v>14.95</v>
      </c>
      <c r="E29" s="37">
        <v>0</v>
      </c>
      <c r="F29" s="37">
        <f t="shared" si="4"/>
        <v>1495</v>
      </c>
      <c r="G29" s="300"/>
      <c r="H29" s="7"/>
      <c r="I29" s="71"/>
      <c r="J29" s="37"/>
      <c r="K29" s="37"/>
      <c r="W29" s="114">
        <v>42793</v>
      </c>
      <c r="X29" s="34">
        <v>11.62</v>
      </c>
      <c r="Y29" s="34">
        <v>11.71</v>
      </c>
      <c r="Z29" s="34">
        <v>11.51</v>
      </c>
      <c r="AA29" s="34">
        <v>11.7</v>
      </c>
      <c r="AB29" s="96">
        <v>5164400</v>
      </c>
      <c r="AC29" s="9">
        <v>11.7</v>
      </c>
      <c r="AD29" s="2">
        <f t="shared" si="1"/>
        <v>0.20000000000000107</v>
      </c>
      <c r="AE29" s="128">
        <f t="shared" si="2"/>
        <v>-5.1020408163265918E-3</v>
      </c>
    </row>
    <row r="30" spans="2:42" x14ac:dyDescent="0.25">
      <c r="B30" s="301">
        <v>42272</v>
      </c>
      <c r="C30" s="7">
        <v>100</v>
      </c>
      <c r="D30" s="71">
        <v>14.65</v>
      </c>
      <c r="E30" s="37">
        <v>0</v>
      </c>
      <c r="F30" s="37">
        <f t="shared" si="4"/>
        <v>1465</v>
      </c>
      <c r="G30" s="333">
        <v>42361</v>
      </c>
      <c r="H30" s="74">
        <v>500</v>
      </c>
      <c r="I30" s="71">
        <v>12.65</v>
      </c>
      <c r="J30" s="37">
        <v>0.12</v>
      </c>
      <c r="K30" s="37">
        <f>H30*I30-J30</f>
        <v>6324.88</v>
      </c>
      <c r="W30" s="114">
        <v>42790</v>
      </c>
      <c r="X30" s="34">
        <v>11.77</v>
      </c>
      <c r="Y30" s="34">
        <v>11.91</v>
      </c>
      <c r="Z30" s="34">
        <v>11.72</v>
      </c>
      <c r="AA30" s="34">
        <v>11.76</v>
      </c>
      <c r="AB30" s="96">
        <v>3480100</v>
      </c>
      <c r="AC30" s="9">
        <v>11.76</v>
      </c>
      <c r="AD30" s="2">
        <f t="shared" si="1"/>
        <v>0.1899999999999995</v>
      </c>
      <c r="AE30" s="128">
        <f t="shared" si="2"/>
        <v>-3.3898305084746339E-3</v>
      </c>
    </row>
    <row r="31" spans="2:42" x14ac:dyDescent="0.25">
      <c r="B31" s="301">
        <v>42272</v>
      </c>
      <c r="C31" s="7">
        <v>400</v>
      </c>
      <c r="D31" s="71">
        <v>14.4</v>
      </c>
      <c r="E31" s="37">
        <v>0</v>
      </c>
      <c r="F31" s="37">
        <f t="shared" si="4"/>
        <v>5760</v>
      </c>
      <c r="G31" s="333">
        <v>42361</v>
      </c>
      <c r="H31" s="74">
        <v>1500</v>
      </c>
      <c r="I31" s="71">
        <v>12.77</v>
      </c>
      <c r="J31" s="37">
        <v>1.64</v>
      </c>
      <c r="K31" s="37">
        <f>H31*I31-J31</f>
        <v>19153.36</v>
      </c>
      <c r="Q31" s="2"/>
      <c r="W31" s="114">
        <v>42789</v>
      </c>
      <c r="X31" s="34">
        <v>11.85</v>
      </c>
      <c r="Y31" s="34">
        <v>11.95</v>
      </c>
      <c r="Z31" s="34">
        <v>11.67</v>
      </c>
      <c r="AA31" s="34">
        <v>11.8</v>
      </c>
      <c r="AB31" s="96">
        <v>4529600</v>
      </c>
      <c r="AC31" s="9">
        <v>11.8</v>
      </c>
      <c r="AD31" s="2">
        <f t="shared" si="1"/>
        <v>0.27999999999999936</v>
      </c>
      <c r="AE31" s="128">
        <f t="shared" si="2"/>
        <v>8.4817642069556776E-4</v>
      </c>
      <c r="AL31" s="170"/>
      <c r="AO31" s="170"/>
    </row>
    <row r="32" spans="2:42" x14ac:dyDescent="0.25">
      <c r="B32" s="301">
        <v>42285</v>
      </c>
      <c r="C32" s="7">
        <v>639</v>
      </c>
      <c r="D32" s="71">
        <v>15.78</v>
      </c>
      <c r="E32" s="37">
        <v>0</v>
      </c>
      <c r="F32" s="37">
        <f t="shared" si="4"/>
        <v>10083.42</v>
      </c>
      <c r="G32" s="333">
        <v>42361</v>
      </c>
      <c r="H32" s="74">
        <v>100</v>
      </c>
      <c r="I32" s="71">
        <v>12.77</v>
      </c>
      <c r="J32" s="37">
        <v>0</v>
      </c>
      <c r="K32" s="37">
        <f>H32*I32-J32</f>
        <v>1277</v>
      </c>
      <c r="Q32" s="2"/>
      <c r="W32" s="114">
        <v>42788</v>
      </c>
      <c r="X32" s="34">
        <v>11.73</v>
      </c>
      <c r="Y32" s="34">
        <v>11.81</v>
      </c>
      <c r="Z32" s="34">
        <v>11.65</v>
      </c>
      <c r="AA32" s="34">
        <v>11.79</v>
      </c>
      <c r="AB32" s="96">
        <v>2318600</v>
      </c>
      <c r="AC32" s="9">
        <v>11.79</v>
      </c>
      <c r="AD32" s="2">
        <f t="shared" si="1"/>
        <v>0.16000000000000014</v>
      </c>
      <c r="AE32" s="128">
        <f t="shared" si="2"/>
        <v>4.2589437819420262E-3</v>
      </c>
    </row>
    <row r="33" spans="2:41" x14ac:dyDescent="0.25">
      <c r="B33" s="301">
        <v>42292</v>
      </c>
      <c r="C33" s="7">
        <v>1100</v>
      </c>
      <c r="D33" s="71">
        <v>16.350000000000001</v>
      </c>
      <c r="E33" s="37">
        <v>0</v>
      </c>
      <c r="F33" s="37">
        <f t="shared" si="4"/>
        <v>17985</v>
      </c>
      <c r="G33" s="333">
        <v>42361</v>
      </c>
      <c r="H33" s="74">
        <v>100</v>
      </c>
      <c r="I33" s="71">
        <v>12.77</v>
      </c>
      <c r="J33" s="37">
        <v>0</v>
      </c>
      <c r="K33" s="37">
        <f t="shared" ref="K33:K45" si="5">H33*I33-J33</f>
        <v>1277</v>
      </c>
      <c r="Q33" s="2"/>
      <c r="W33" s="114">
        <v>42787</v>
      </c>
      <c r="X33" s="34">
        <v>11.51</v>
      </c>
      <c r="Y33" s="34">
        <v>11.87</v>
      </c>
      <c r="Z33" s="34">
        <v>11.51</v>
      </c>
      <c r="AA33" s="34">
        <v>11.74</v>
      </c>
      <c r="AB33" s="96">
        <v>4274600</v>
      </c>
      <c r="AC33" s="9">
        <v>11.74</v>
      </c>
      <c r="AD33" s="2">
        <f t="shared" si="1"/>
        <v>0.35999999999999943</v>
      </c>
      <c r="AE33" s="128">
        <f t="shared" si="2"/>
        <v>2.3539668700959027E-2</v>
      </c>
      <c r="AL33" s="170"/>
      <c r="AO33" s="170"/>
    </row>
    <row r="34" spans="2:41" x14ac:dyDescent="0.25">
      <c r="B34" s="301">
        <v>42292</v>
      </c>
      <c r="C34" s="7">
        <v>300</v>
      </c>
      <c r="D34" s="71">
        <v>16</v>
      </c>
      <c r="E34" s="37">
        <v>0</v>
      </c>
      <c r="F34" s="37">
        <f t="shared" si="4"/>
        <v>4800</v>
      </c>
      <c r="G34" s="333">
        <v>42361</v>
      </c>
      <c r="H34" s="74">
        <v>200</v>
      </c>
      <c r="I34" s="71">
        <v>12.77</v>
      </c>
      <c r="J34" s="37">
        <v>0</v>
      </c>
      <c r="K34" s="37">
        <f t="shared" si="5"/>
        <v>2554</v>
      </c>
      <c r="W34" s="114">
        <v>42783</v>
      </c>
      <c r="X34" s="34">
        <v>11.56</v>
      </c>
      <c r="Y34" s="34">
        <v>11.56</v>
      </c>
      <c r="Z34" s="34">
        <v>11.29</v>
      </c>
      <c r="AA34" s="34">
        <v>11.47</v>
      </c>
      <c r="AB34" s="96">
        <v>2346000</v>
      </c>
      <c r="AC34" s="9">
        <v>11.47</v>
      </c>
      <c r="AD34" s="2">
        <f t="shared" si="1"/>
        <v>0.27000000000000135</v>
      </c>
      <c r="AE34" s="128">
        <f t="shared" si="2"/>
        <v>-7.7854671280276344E-3</v>
      </c>
    </row>
    <row r="35" spans="2:41" x14ac:dyDescent="0.25">
      <c r="B35" s="301">
        <v>42297</v>
      </c>
      <c r="C35" s="7">
        <v>500</v>
      </c>
      <c r="D35" s="71">
        <v>16.100000000000001</v>
      </c>
      <c r="E35" s="37">
        <v>0</v>
      </c>
      <c r="F35" s="37">
        <f t="shared" si="4"/>
        <v>8050.0000000000009</v>
      </c>
      <c r="G35" s="333">
        <v>42361</v>
      </c>
      <c r="H35" s="74">
        <v>200</v>
      </c>
      <c r="I35" s="71">
        <v>12.77</v>
      </c>
      <c r="J35" s="37">
        <v>0</v>
      </c>
      <c r="K35" s="37">
        <f t="shared" si="5"/>
        <v>2554</v>
      </c>
      <c r="W35" s="114">
        <v>42782</v>
      </c>
      <c r="X35" s="34">
        <v>11.72</v>
      </c>
      <c r="Y35" s="34">
        <v>11.76</v>
      </c>
      <c r="Z35" s="34">
        <v>11.48</v>
      </c>
      <c r="AA35" s="34">
        <v>11.56</v>
      </c>
      <c r="AB35" s="96">
        <v>2065300</v>
      </c>
      <c r="AC35" s="9">
        <v>11.56</v>
      </c>
      <c r="AD35" s="2">
        <f t="shared" si="1"/>
        <v>0.27999999999999936</v>
      </c>
      <c r="AE35" s="128">
        <f t="shared" si="2"/>
        <v>-1.112061591103497E-2</v>
      </c>
      <c r="AL35" s="170"/>
      <c r="AO35" s="170"/>
    </row>
    <row r="36" spans="2:41" x14ac:dyDescent="0.25">
      <c r="B36" s="301">
        <v>42303</v>
      </c>
      <c r="C36" s="7">
        <v>300</v>
      </c>
      <c r="D36" s="71">
        <v>15.76</v>
      </c>
      <c r="E36" s="37">
        <v>0</v>
      </c>
      <c r="F36" s="37">
        <f t="shared" si="4"/>
        <v>4728</v>
      </c>
      <c r="G36" s="333">
        <v>42361</v>
      </c>
      <c r="H36" s="74">
        <v>100</v>
      </c>
      <c r="I36" s="71">
        <v>12.77</v>
      </c>
      <c r="J36" s="37">
        <v>0</v>
      </c>
      <c r="K36" s="37">
        <f t="shared" si="5"/>
        <v>1277</v>
      </c>
      <c r="W36" s="114">
        <v>42781</v>
      </c>
      <c r="X36" s="34">
        <v>11.33</v>
      </c>
      <c r="Y36" s="34">
        <v>11.72</v>
      </c>
      <c r="Z36" s="34">
        <v>11.3</v>
      </c>
      <c r="AA36" s="34">
        <v>11.69</v>
      </c>
      <c r="AB36" s="96">
        <v>3249500</v>
      </c>
      <c r="AC36" s="9">
        <v>11.69</v>
      </c>
      <c r="AD36" s="2">
        <f t="shared" si="1"/>
        <v>0.41999999999999993</v>
      </c>
      <c r="AE36" s="128">
        <f t="shared" si="2"/>
        <v>2.9049295774647987E-2</v>
      </c>
    </row>
    <row r="37" spans="2:41" x14ac:dyDescent="0.25">
      <c r="B37" s="301">
        <v>42312</v>
      </c>
      <c r="C37" s="7">
        <v>200</v>
      </c>
      <c r="D37" s="71">
        <v>14.94</v>
      </c>
      <c r="E37" s="37">
        <v>6.95</v>
      </c>
      <c r="F37" s="37">
        <f t="shared" ref="F37:F60" si="6">C37*D37+E37</f>
        <v>2994.95</v>
      </c>
      <c r="G37" s="333">
        <v>42361</v>
      </c>
      <c r="H37" s="74">
        <v>200</v>
      </c>
      <c r="I37" s="71">
        <v>12.77</v>
      </c>
      <c r="J37" s="37">
        <v>0</v>
      </c>
      <c r="K37" s="37">
        <f t="shared" si="5"/>
        <v>2554</v>
      </c>
      <c r="W37" s="114">
        <v>42780</v>
      </c>
      <c r="X37" s="34">
        <v>11.61</v>
      </c>
      <c r="Y37" s="34">
        <v>11.66</v>
      </c>
      <c r="Z37" s="34">
        <v>11.35</v>
      </c>
      <c r="AA37" s="34">
        <v>11.36</v>
      </c>
      <c r="AB37" s="96">
        <v>2429100</v>
      </c>
      <c r="AC37" s="9">
        <v>11.36</v>
      </c>
      <c r="AD37" s="2">
        <f t="shared" si="1"/>
        <v>0.3100000000000005</v>
      </c>
      <c r="AE37" s="128">
        <f t="shared" si="2"/>
        <v>-2.9888983774551736E-2</v>
      </c>
    </row>
    <row r="38" spans="2:41" x14ac:dyDescent="0.25">
      <c r="B38" s="301">
        <v>42318</v>
      </c>
      <c r="C38" s="7">
        <v>270</v>
      </c>
      <c r="D38" s="71">
        <v>15.05</v>
      </c>
      <c r="E38" s="37">
        <v>0</v>
      </c>
      <c r="F38" s="37">
        <f t="shared" si="6"/>
        <v>4063.5</v>
      </c>
      <c r="G38" s="333">
        <v>42361</v>
      </c>
      <c r="H38" s="74">
        <v>200</v>
      </c>
      <c r="I38" s="71">
        <v>12.77</v>
      </c>
      <c r="J38" s="37">
        <v>0</v>
      </c>
      <c r="K38" s="37">
        <f t="shared" si="5"/>
        <v>2554</v>
      </c>
      <c r="W38" s="114">
        <v>42779</v>
      </c>
      <c r="X38" s="34">
        <v>11.66</v>
      </c>
      <c r="Y38" s="34">
        <v>11.83</v>
      </c>
      <c r="Z38" s="34">
        <v>11.61</v>
      </c>
      <c r="AA38" s="34">
        <v>11.71</v>
      </c>
      <c r="AB38" s="96">
        <v>4117600</v>
      </c>
      <c r="AC38" s="9">
        <v>11.71</v>
      </c>
      <c r="AD38" s="2">
        <f t="shared" si="1"/>
        <v>0.22000000000000064</v>
      </c>
      <c r="AE38" s="128">
        <f t="shared" si="2"/>
        <v>5.1502145922748266E-3</v>
      </c>
    </row>
    <row r="39" spans="2:41" x14ac:dyDescent="0.25">
      <c r="B39" s="301">
        <v>42320</v>
      </c>
      <c r="C39" s="7">
        <v>1000</v>
      </c>
      <c r="D39" s="71">
        <v>14.48</v>
      </c>
      <c r="E39" s="37">
        <v>0</v>
      </c>
      <c r="F39" s="37">
        <f t="shared" si="6"/>
        <v>14480</v>
      </c>
      <c r="G39" s="333">
        <v>42361</v>
      </c>
      <c r="H39" s="74">
        <v>200</v>
      </c>
      <c r="I39" s="71">
        <v>12.77</v>
      </c>
      <c r="J39" s="37">
        <v>0</v>
      </c>
      <c r="K39" s="37">
        <f t="shared" si="5"/>
        <v>2554</v>
      </c>
      <c r="W39" s="114">
        <v>42776</v>
      </c>
      <c r="X39" s="34">
        <v>11.31</v>
      </c>
      <c r="Y39" s="34">
        <v>11.69</v>
      </c>
      <c r="Z39" s="34">
        <v>11.1</v>
      </c>
      <c r="AA39" s="34">
        <v>11.65</v>
      </c>
      <c r="AB39" s="96">
        <v>9965700</v>
      </c>
      <c r="AC39" s="9">
        <v>11.65</v>
      </c>
      <c r="AD39" s="2">
        <f t="shared" si="1"/>
        <v>0.58999999999999986</v>
      </c>
      <c r="AE39" s="128">
        <f t="shared" si="2"/>
        <v>5.1444043321299704E-2</v>
      </c>
    </row>
    <row r="40" spans="2:41" x14ac:dyDescent="0.25">
      <c r="B40" s="301">
        <v>42320</v>
      </c>
      <c r="C40" s="7">
        <v>6</v>
      </c>
      <c r="D40" s="71">
        <v>14.3</v>
      </c>
      <c r="E40" s="37">
        <v>0</v>
      </c>
      <c r="F40" s="37">
        <f t="shared" si="6"/>
        <v>85.800000000000011</v>
      </c>
      <c r="G40" s="333">
        <v>42361</v>
      </c>
      <c r="H40" s="74">
        <v>200</v>
      </c>
      <c r="I40" s="71">
        <v>12.77</v>
      </c>
      <c r="J40" s="37">
        <v>0</v>
      </c>
      <c r="K40" s="37">
        <f t="shared" si="5"/>
        <v>2554</v>
      </c>
      <c r="W40" s="114">
        <v>42775</v>
      </c>
      <c r="X40" s="34">
        <v>11.32</v>
      </c>
      <c r="Y40" s="34">
        <v>11.54</v>
      </c>
      <c r="Z40" s="34">
        <v>10.9</v>
      </c>
      <c r="AA40" s="34">
        <v>11.08</v>
      </c>
      <c r="AB40" s="96">
        <v>14488300</v>
      </c>
      <c r="AC40" s="9">
        <v>11.08</v>
      </c>
      <c r="AD40" s="2">
        <f t="shared" si="1"/>
        <v>0.63999999999999879</v>
      </c>
      <c r="AE40" s="128">
        <f t="shared" si="2"/>
        <v>-2.9772329246935181E-2</v>
      </c>
    </row>
    <row r="41" spans="2:41" x14ac:dyDescent="0.25">
      <c r="B41" s="301">
        <v>42327</v>
      </c>
      <c r="C41" s="7">
        <v>2000</v>
      </c>
      <c r="D41" s="71">
        <v>14.74</v>
      </c>
      <c r="E41" s="37">
        <v>0</v>
      </c>
      <c r="F41" s="37">
        <f t="shared" si="6"/>
        <v>29480</v>
      </c>
      <c r="G41" s="333">
        <v>42361</v>
      </c>
      <c r="H41" s="74">
        <v>200</v>
      </c>
      <c r="I41" s="71">
        <v>12.77</v>
      </c>
      <c r="J41" s="37">
        <v>0</v>
      </c>
      <c r="K41" s="37">
        <f t="shared" si="5"/>
        <v>2554</v>
      </c>
      <c r="W41" s="114">
        <v>42774</v>
      </c>
      <c r="X41" s="34">
        <v>11.05</v>
      </c>
      <c r="Y41" s="34">
        <v>11.43</v>
      </c>
      <c r="Z41" s="34">
        <v>11.04</v>
      </c>
      <c r="AA41" s="34">
        <v>11.42</v>
      </c>
      <c r="AB41" s="96">
        <v>11810100</v>
      </c>
      <c r="AC41" s="9">
        <v>11.42</v>
      </c>
      <c r="AD41" s="2">
        <f t="shared" si="1"/>
        <v>0.39000000000000057</v>
      </c>
      <c r="AE41" s="128">
        <f t="shared" si="2"/>
        <v>2.8828828828828756E-2</v>
      </c>
      <c r="AL41" s="170"/>
      <c r="AO41" s="170"/>
    </row>
    <row r="42" spans="2:41" ht="20.25" thickBot="1" x14ac:dyDescent="0.35">
      <c r="B42" s="301">
        <v>42328</v>
      </c>
      <c r="C42" s="7">
        <v>1000</v>
      </c>
      <c r="D42" s="71">
        <v>14.45</v>
      </c>
      <c r="E42" s="37">
        <v>0</v>
      </c>
      <c r="F42" s="37">
        <f t="shared" si="6"/>
        <v>14450</v>
      </c>
      <c r="G42" s="333">
        <v>42361</v>
      </c>
      <c r="H42" s="74">
        <v>200</v>
      </c>
      <c r="I42" s="71">
        <v>12.77</v>
      </c>
      <c r="J42" s="37">
        <v>0</v>
      </c>
      <c r="K42" s="37">
        <f t="shared" si="5"/>
        <v>2554</v>
      </c>
      <c r="O42" s="229" t="s">
        <v>54</v>
      </c>
      <c r="P42" s="229"/>
      <c r="T42" s="97" t="s">
        <v>65</v>
      </c>
      <c r="U42" s="101"/>
      <c r="W42" s="114">
        <v>42773</v>
      </c>
      <c r="X42" s="34">
        <v>11.05</v>
      </c>
      <c r="Y42" s="34">
        <v>11.14</v>
      </c>
      <c r="Z42" s="34">
        <v>11.01</v>
      </c>
      <c r="AA42" s="34">
        <v>11.1</v>
      </c>
      <c r="AB42" s="96">
        <v>3934300</v>
      </c>
      <c r="AC42" s="9">
        <v>11.1</v>
      </c>
      <c r="AD42" s="2">
        <f t="shared" si="1"/>
        <v>0.13000000000000078</v>
      </c>
      <c r="AE42" s="128">
        <f t="shared" si="2"/>
        <v>-1.7985611510791255E-3</v>
      </c>
    </row>
    <row r="43" spans="2:41" ht="15.75" thickTop="1" x14ac:dyDescent="0.25">
      <c r="B43" s="301">
        <v>42340</v>
      </c>
      <c r="C43" s="7">
        <v>1000</v>
      </c>
      <c r="D43" s="71">
        <v>14.439</v>
      </c>
      <c r="E43" s="37">
        <v>0</v>
      </c>
      <c r="F43" s="37">
        <f t="shared" si="6"/>
        <v>14439</v>
      </c>
      <c r="G43" s="333">
        <v>42361</v>
      </c>
      <c r="H43" s="74">
        <v>300</v>
      </c>
      <c r="I43" s="71">
        <v>12.77</v>
      </c>
      <c r="J43" s="37">
        <v>0</v>
      </c>
      <c r="K43" s="37">
        <f t="shared" si="5"/>
        <v>3831</v>
      </c>
      <c r="O43" s="75">
        <v>1.1000000000000001</v>
      </c>
      <c r="P43" s="75">
        <f>O43*$Q$4</f>
        <v>0</v>
      </c>
      <c r="T43" s="100" t="s">
        <v>69</v>
      </c>
      <c r="U43" s="98">
        <v>10.91</v>
      </c>
      <c r="W43" s="114">
        <v>42772</v>
      </c>
      <c r="X43" s="34">
        <v>11.41</v>
      </c>
      <c r="Y43" s="34">
        <v>11.47</v>
      </c>
      <c r="Z43" s="34">
        <v>11.06</v>
      </c>
      <c r="AA43" s="34">
        <v>11.12</v>
      </c>
      <c r="AB43" s="96">
        <v>4954500</v>
      </c>
      <c r="AC43" s="9">
        <v>11.12</v>
      </c>
      <c r="AD43" s="2">
        <f t="shared" si="1"/>
        <v>0.41000000000000014</v>
      </c>
      <c r="AE43" s="128">
        <f t="shared" si="2"/>
        <v>-4.549356223175971E-2</v>
      </c>
    </row>
    <row r="44" spans="2:41" x14ac:dyDescent="0.25">
      <c r="B44" s="301">
        <v>42345</v>
      </c>
      <c r="C44" s="7">
        <v>1100</v>
      </c>
      <c r="D44" s="71">
        <v>14.27</v>
      </c>
      <c r="E44" s="37">
        <v>0</v>
      </c>
      <c r="F44" s="37">
        <f t="shared" si="6"/>
        <v>15697</v>
      </c>
      <c r="G44" s="333">
        <v>42361</v>
      </c>
      <c r="H44" s="74">
        <v>200</v>
      </c>
      <c r="I44" s="71">
        <v>12.77</v>
      </c>
      <c r="J44" s="37">
        <v>0</v>
      </c>
      <c r="K44" s="37">
        <f t="shared" si="5"/>
        <v>2554</v>
      </c>
      <c r="O44" s="75">
        <v>1.0900000000000001</v>
      </c>
      <c r="P44" s="75">
        <f t="shared" ref="P44:P63" si="7">O44*$Q$4</f>
        <v>0</v>
      </c>
      <c r="T44" s="100" t="s">
        <v>70</v>
      </c>
      <c r="U44" s="98">
        <v>10.95</v>
      </c>
      <c r="W44" s="114">
        <v>42769</v>
      </c>
      <c r="X44" s="34">
        <v>11.64</v>
      </c>
      <c r="Y44" s="34">
        <v>11.82</v>
      </c>
      <c r="Z44" s="34">
        <v>11.56</v>
      </c>
      <c r="AA44" s="34">
        <v>11.65</v>
      </c>
      <c r="AB44" s="96">
        <v>2252900</v>
      </c>
      <c r="AC44" s="9">
        <v>11.65</v>
      </c>
      <c r="AD44" s="2">
        <f t="shared" si="1"/>
        <v>0.25999999999999979</v>
      </c>
      <c r="AE44" s="128">
        <f t="shared" si="2"/>
        <v>1.2163336229365829E-2</v>
      </c>
    </row>
    <row r="45" spans="2:41" x14ac:dyDescent="0.25">
      <c r="B45" s="301">
        <v>42345</v>
      </c>
      <c r="C45" s="7">
        <v>500</v>
      </c>
      <c r="D45" s="71">
        <v>14.05</v>
      </c>
      <c r="E45" s="37">
        <v>0</v>
      </c>
      <c r="F45" s="37">
        <f t="shared" si="6"/>
        <v>7025</v>
      </c>
      <c r="G45" s="333">
        <v>42361</v>
      </c>
      <c r="H45" s="74">
        <v>800</v>
      </c>
      <c r="I45" s="71">
        <v>12.77</v>
      </c>
      <c r="J45" s="37">
        <v>0</v>
      </c>
      <c r="K45" s="37">
        <f t="shared" si="5"/>
        <v>10216</v>
      </c>
      <c r="O45" s="75">
        <v>1.08</v>
      </c>
      <c r="P45" s="75">
        <f t="shared" si="7"/>
        <v>0</v>
      </c>
      <c r="Q45" s="2"/>
      <c r="T45" s="100" t="s">
        <v>71</v>
      </c>
      <c r="U45" s="98" t="s">
        <v>100</v>
      </c>
      <c r="W45" s="114">
        <v>42768</v>
      </c>
      <c r="X45" s="34">
        <v>11.49</v>
      </c>
      <c r="Y45" s="34">
        <v>11.6</v>
      </c>
      <c r="Z45" s="34">
        <v>11.31</v>
      </c>
      <c r="AA45" s="34">
        <v>11.51</v>
      </c>
      <c r="AB45" s="96">
        <v>3936400</v>
      </c>
      <c r="AC45" s="9">
        <v>11.51</v>
      </c>
      <c r="AD45" s="2">
        <f t="shared" si="1"/>
        <v>0.28999999999999915</v>
      </c>
      <c r="AE45" s="128">
        <f t="shared" si="2"/>
        <v>3.4873583260679464E-3</v>
      </c>
      <c r="AL45" s="170"/>
      <c r="AO45" s="170"/>
    </row>
    <row r="46" spans="2:41" x14ac:dyDescent="0.25">
      <c r="B46" s="301">
        <v>42349</v>
      </c>
      <c r="C46" s="7">
        <v>500</v>
      </c>
      <c r="D46" s="71">
        <v>12.53</v>
      </c>
      <c r="E46" s="37">
        <v>0</v>
      </c>
      <c r="F46" s="37">
        <f t="shared" si="6"/>
        <v>6265</v>
      </c>
      <c r="G46" s="333">
        <v>42361</v>
      </c>
      <c r="H46" s="74"/>
      <c r="I46" s="71"/>
      <c r="J46" s="37"/>
      <c r="K46" s="37"/>
      <c r="O46" s="75">
        <v>1.07</v>
      </c>
      <c r="P46" s="75">
        <f t="shared" si="7"/>
        <v>0</v>
      </c>
      <c r="Q46" s="2"/>
      <c r="T46" s="100" t="s">
        <v>72</v>
      </c>
      <c r="U46" s="98" t="s">
        <v>100</v>
      </c>
      <c r="W46" s="114">
        <v>42767</v>
      </c>
      <c r="X46" s="34">
        <v>11.81</v>
      </c>
      <c r="Y46" s="34">
        <v>11.88</v>
      </c>
      <c r="Z46" s="34">
        <v>11.42</v>
      </c>
      <c r="AA46" s="34">
        <v>11.47</v>
      </c>
      <c r="AB46" s="96">
        <v>4503900</v>
      </c>
      <c r="AC46" s="9">
        <v>11.47</v>
      </c>
      <c r="AD46" s="2">
        <f t="shared" si="1"/>
        <v>0.46000000000000085</v>
      </c>
      <c r="AE46" s="128">
        <f t="shared" si="2"/>
        <v>-2.7966101694915313E-2</v>
      </c>
    </row>
    <row r="47" spans="2:41" x14ac:dyDescent="0.25">
      <c r="B47" s="559">
        <v>42361</v>
      </c>
      <c r="C47" s="7">
        <v>2500</v>
      </c>
      <c r="D47" s="71">
        <v>12.865</v>
      </c>
      <c r="E47" s="37">
        <v>8</v>
      </c>
      <c r="F47" s="37">
        <f t="shared" si="6"/>
        <v>32170.5</v>
      </c>
      <c r="G47" s="333">
        <v>42361</v>
      </c>
      <c r="H47" s="74">
        <v>2300</v>
      </c>
      <c r="I47" s="71">
        <v>12.77</v>
      </c>
      <c r="J47" s="37">
        <v>0</v>
      </c>
      <c r="K47" s="37">
        <f>H47*I47-J47</f>
        <v>29371</v>
      </c>
      <c r="O47" s="75">
        <v>1.06</v>
      </c>
      <c r="P47" s="75">
        <f t="shared" si="7"/>
        <v>0</v>
      </c>
      <c r="Q47" s="2"/>
      <c r="T47" s="100" t="s">
        <v>73</v>
      </c>
      <c r="U47" s="98">
        <v>14.93</v>
      </c>
      <c r="W47" s="114">
        <v>42766</v>
      </c>
      <c r="X47" s="34">
        <v>11.46</v>
      </c>
      <c r="Y47" s="34">
        <v>11.85</v>
      </c>
      <c r="Z47" s="34">
        <v>11.46</v>
      </c>
      <c r="AA47" s="34">
        <v>11.8</v>
      </c>
      <c r="AB47" s="96">
        <v>3043800</v>
      </c>
      <c r="AC47" s="9">
        <v>11.8</v>
      </c>
      <c r="AD47" s="2">
        <f t="shared" si="1"/>
        <v>0.38999999999999879</v>
      </c>
      <c r="AE47" s="128">
        <f t="shared" si="2"/>
        <v>2.1645021645021689E-2</v>
      </c>
    </row>
    <row r="48" spans="2:41" x14ac:dyDescent="0.25">
      <c r="B48" s="559"/>
      <c r="C48" s="7">
        <v>1500</v>
      </c>
      <c r="D48" s="71">
        <v>12.865</v>
      </c>
      <c r="E48" s="37">
        <v>0</v>
      </c>
      <c r="F48" s="37">
        <f t="shared" si="6"/>
        <v>19297.5</v>
      </c>
      <c r="G48" s="301">
        <v>42362</v>
      </c>
      <c r="H48" s="74">
        <v>2500</v>
      </c>
      <c r="I48" s="71">
        <v>13.5</v>
      </c>
      <c r="J48" s="37">
        <v>0.62</v>
      </c>
      <c r="K48" s="37">
        <f t="shared" ref="K48:K58" si="8">H48*I48-J48</f>
        <v>33749.379999999997</v>
      </c>
      <c r="O48" s="75">
        <v>1.05</v>
      </c>
      <c r="P48" s="75">
        <f t="shared" si="7"/>
        <v>0</v>
      </c>
      <c r="Q48" s="2"/>
      <c r="T48" s="100" t="s">
        <v>74</v>
      </c>
      <c r="U48" s="98">
        <v>1.21851</v>
      </c>
      <c r="W48" s="114">
        <v>42765</v>
      </c>
      <c r="X48" s="34">
        <v>11.75</v>
      </c>
      <c r="Y48" s="34">
        <v>11.77</v>
      </c>
      <c r="Z48" s="34">
        <v>11.43</v>
      </c>
      <c r="AA48" s="34">
        <v>11.55</v>
      </c>
      <c r="AB48" s="96">
        <v>2967600</v>
      </c>
      <c r="AC48" s="9">
        <v>11.55</v>
      </c>
      <c r="AD48" s="2">
        <f t="shared" si="1"/>
        <v>0.33999999999999986</v>
      </c>
      <c r="AE48" s="128">
        <f t="shared" si="2"/>
        <v>-1.869158878504662E-2</v>
      </c>
    </row>
    <row r="49" spans="2:42" x14ac:dyDescent="0.25">
      <c r="B49" s="301">
        <v>42402</v>
      </c>
      <c r="C49" s="7">
        <v>200</v>
      </c>
      <c r="D49" s="71">
        <v>14.65</v>
      </c>
      <c r="E49" s="37">
        <v>0</v>
      </c>
      <c r="F49" s="37">
        <f t="shared" si="6"/>
        <v>2930</v>
      </c>
      <c r="G49" s="301">
        <v>42398</v>
      </c>
      <c r="H49" s="74">
        <v>200</v>
      </c>
      <c r="I49" s="71">
        <v>15.26</v>
      </c>
      <c r="J49" s="37">
        <v>0.06</v>
      </c>
      <c r="K49" s="37">
        <f t="shared" si="8"/>
        <v>3051.94</v>
      </c>
      <c r="O49" s="75">
        <v>1.04</v>
      </c>
      <c r="P49" s="75">
        <f t="shared" si="7"/>
        <v>0</v>
      </c>
      <c r="Q49" s="2"/>
      <c r="T49" s="100" t="s">
        <v>75</v>
      </c>
      <c r="U49" s="98" t="s">
        <v>525</v>
      </c>
      <c r="W49" s="114">
        <v>42762</v>
      </c>
      <c r="X49" s="34">
        <v>11.77</v>
      </c>
      <c r="Y49" s="34">
        <v>11.83</v>
      </c>
      <c r="Z49" s="34">
        <v>11.66</v>
      </c>
      <c r="AA49" s="34">
        <v>11.77</v>
      </c>
      <c r="AB49" s="96">
        <v>2288800</v>
      </c>
      <c r="AC49" s="9">
        <v>11.77</v>
      </c>
      <c r="AD49" s="2">
        <f t="shared" si="1"/>
        <v>0.16999999999999993</v>
      </c>
      <c r="AE49" s="128">
        <f t="shared" si="2"/>
        <v>0</v>
      </c>
    </row>
    <row r="50" spans="2:42" x14ac:dyDescent="0.25">
      <c r="B50" s="301">
        <v>42412</v>
      </c>
      <c r="C50" s="7">
        <v>100</v>
      </c>
      <c r="D50" s="71">
        <v>12.65</v>
      </c>
      <c r="E50" s="37">
        <v>0</v>
      </c>
      <c r="F50" s="37">
        <f t="shared" si="6"/>
        <v>1265</v>
      </c>
      <c r="G50" s="301">
        <v>42412</v>
      </c>
      <c r="H50" s="74">
        <v>200</v>
      </c>
      <c r="I50" s="71">
        <v>12.65</v>
      </c>
      <c r="J50" s="37">
        <v>0.06</v>
      </c>
      <c r="K50" s="37">
        <f t="shared" si="8"/>
        <v>2529.94</v>
      </c>
      <c r="O50" s="75">
        <v>1.03</v>
      </c>
      <c r="P50" s="75">
        <f t="shared" si="7"/>
        <v>0</v>
      </c>
      <c r="Q50" s="2"/>
      <c r="T50" s="100"/>
      <c r="U50" s="98"/>
      <c r="W50" s="114">
        <v>42761</v>
      </c>
      <c r="X50" s="34">
        <v>11.83</v>
      </c>
      <c r="Y50" s="34">
        <v>11.91</v>
      </c>
      <c r="Z50" s="34">
        <v>11.67</v>
      </c>
      <c r="AA50" s="34">
        <v>11.77</v>
      </c>
      <c r="AB50" s="96">
        <v>8485200</v>
      </c>
      <c r="AC50" s="9">
        <v>11.77</v>
      </c>
      <c r="AD50" s="2">
        <f t="shared" si="1"/>
        <v>0.24000000000000021</v>
      </c>
      <c r="AE50" s="128">
        <f t="shared" si="2"/>
        <v>-3.3869602032177148E-3</v>
      </c>
    </row>
    <row r="51" spans="2:42" x14ac:dyDescent="0.25">
      <c r="B51" s="301">
        <v>42412</v>
      </c>
      <c r="C51" s="7">
        <v>100</v>
      </c>
      <c r="D51" s="71">
        <v>11.85</v>
      </c>
      <c r="E51" s="37">
        <v>0</v>
      </c>
      <c r="F51" s="37">
        <f t="shared" si="6"/>
        <v>1185</v>
      </c>
      <c r="G51" s="301">
        <v>42416</v>
      </c>
      <c r="H51" s="74">
        <v>250</v>
      </c>
      <c r="I51" s="71">
        <v>13.05</v>
      </c>
      <c r="J51" s="37">
        <v>7.0000000000000007E-2</v>
      </c>
      <c r="K51" s="37">
        <f t="shared" si="8"/>
        <v>3262.43</v>
      </c>
      <c r="O51" s="75">
        <v>1.02</v>
      </c>
      <c r="P51" s="75">
        <f t="shared" si="7"/>
        <v>0</v>
      </c>
      <c r="Q51" s="2"/>
      <c r="T51" s="100" t="s">
        <v>76</v>
      </c>
      <c r="U51" s="98" t="s">
        <v>526</v>
      </c>
      <c r="W51" s="114">
        <v>42760</v>
      </c>
      <c r="X51" s="34">
        <v>11.87</v>
      </c>
      <c r="Y51" s="34">
        <v>11.94</v>
      </c>
      <c r="Z51" s="34">
        <v>11.76</v>
      </c>
      <c r="AA51" s="34">
        <v>11.81</v>
      </c>
      <c r="AB51" s="96">
        <v>6298600</v>
      </c>
      <c r="AC51" s="9">
        <v>11.81</v>
      </c>
      <c r="AD51" s="2">
        <f t="shared" si="1"/>
        <v>0.17999999999999972</v>
      </c>
      <c r="AE51" s="128">
        <f t="shared" si="2"/>
        <v>-2.5337837837837718E-3</v>
      </c>
    </row>
    <row r="52" spans="2:42" x14ac:dyDescent="0.25">
      <c r="B52" s="301">
        <v>42416</v>
      </c>
      <c r="C52" s="7">
        <v>250</v>
      </c>
      <c r="D52" s="71">
        <v>12.94</v>
      </c>
      <c r="E52" s="37">
        <v>0</v>
      </c>
      <c r="F52" s="37">
        <f t="shared" si="6"/>
        <v>3235</v>
      </c>
      <c r="G52" s="301">
        <v>42426</v>
      </c>
      <c r="H52" s="74">
        <v>500</v>
      </c>
      <c r="I52" s="71">
        <v>12.65</v>
      </c>
      <c r="J52" s="37">
        <v>0.14000000000000001</v>
      </c>
      <c r="K52" s="37">
        <f t="shared" si="8"/>
        <v>6324.86</v>
      </c>
      <c r="O52" s="75">
        <v>1.01</v>
      </c>
      <c r="P52" s="75">
        <f t="shared" si="7"/>
        <v>0</v>
      </c>
      <c r="Q52" s="2"/>
      <c r="T52" s="100" t="s">
        <v>77</v>
      </c>
      <c r="U52" s="98" t="s">
        <v>423</v>
      </c>
      <c r="W52" s="114">
        <v>42759</v>
      </c>
      <c r="X52" s="34">
        <v>11.76</v>
      </c>
      <c r="Y52" s="34">
        <v>11.96</v>
      </c>
      <c r="Z52" s="34">
        <v>11.72</v>
      </c>
      <c r="AA52" s="34">
        <v>11.84</v>
      </c>
      <c r="AB52" s="96">
        <v>3617400</v>
      </c>
      <c r="AC52" s="9">
        <v>11.84</v>
      </c>
      <c r="AD52" s="2">
        <f t="shared" si="1"/>
        <v>0.24000000000000021</v>
      </c>
      <c r="AE52" s="128">
        <f t="shared" si="2"/>
        <v>1.1101622544833489E-2</v>
      </c>
    </row>
    <row r="53" spans="2:42" x14ac:dyDescent="0.25">
      <c r="B53" s="301">
        <v>42426</v>
      </c>
      <c r="C53" s="7">
        <v>500</v>
      </c>
      <c r="D53" s="71">
        <v>12.52</v>
      </c>
      <c r="E53" s="37">
        <v>0</v>
      </c>
      <c r="F53" s="37">
        <f t="shared" si="6"/>
        <v>6260</v>
      </c>
      <c r="G53" s="301">
        <v>42431</v>
      </c>
      <c r="H53" s="74">
        <v>500</v>
      </c>
      <c r="I53" s="71">
        <v>13.25</v>
      </c>
      <c r="J53" s="37">
        <v>0.14000000000000001</v>
      </c>
      <c r="K53" s="37">
        <f t="shared" si="8"/>
        <v>6624.86</v>
      </c>
      <c r="O53" s="75">
        <v>1</v>
      </c>
      <c r="P53" s="75">
        <f t="shared" si="7"/>
        <v>0</v>
      </c>
      <c r="Q53" s="2"/>
      <c r="T53" s="100" t="s">
        <v>78</v>
      </c>
      <c r="U53" s="99">
        <v>7248313</v>
      </c>
      <c r="W53" s="114">
        <v>42758</v>
      </c>
      <c r="X53" s="34">
        <v>12.08</v>
      </c>
      <c r="Y53" s="34">
        <v>12.16</v>
      </c>
      <c r="Z53" s="34">
        <v>11.63</v>
      </c>
      <c r="AA53" s="34">
        <v>11.71</v>
      </c>
      <c r="AB53" s="96">
        <v>5840800</v>
      </c>
      <c r="AC53" s="9">
        <v>11.71</v>
      </c>
      <c r="AD53" s="2">
        <f t="shared" si="1"/>
        <v>0.52999999999999936</v>
      </c>
      <c r="AE53" s="128">
        <f t="shared" si="2"/>
        <v>-2.9826014913007404E-2</v>
      </c>
      <c r="AL53" s="170"/>
      <c r="AO53" s="170"/>
    </row>
    <row r="54" spans="2:42" x14ac:dyDescent="0.25">
      <c r="B54" s="301">
        <v>42460</v>
      </c>
      <c r="C54" s="7">
        <v>500</v>
      </c>
      <c r="D54" s="71">
        <v>14.95</v>
      </c>
      <c r="E54" s="37">
        <v>-0.05</v>
      </c>
      <c r="F54" s="37">
        <f t="shared" si="6"/>
        <v>7474.95</v>
      </c>
      <c r="G54" s="301">
        <v>42460</v>
      </c>
      <c r="H54" s="7">
        <v>500</v>
      </c>
      <c r="I54" s="71">
        <v>14.95</v>
      </c>
      <c r="J54" s="37">
        <v>0.16</v>
      </c>
      <c r="K54" s="37">
        <f t="shared" si="8"/>
        <v>7474.84</v>
      </c>
      <c r="O54" s="75">
        <v>0.99</v>
      </c>
      <c r="P54" s="75">
        <f t="shared" si="7"/>
        <v>0</v>
      </c>
      <c r="Q54" s="2"/>
      <c r="T54" s="100" t="s">
        <v>81</v>
      </c>
      <c r="U54" s="99">
        <v>3905370</v>
      </c>
      <c r="W54" s="114">
        <v>42755</v>
      </c>
      <c r="X54" s="34">
        <v>12.33</v>
      </c>
      <c r="Y54" s="34">
        <v>12.43</v>
      </c>
      <c r="Z54" s="34">
        <v>12</v>
      </c>
      <c r="AA54" s="34">
        <v>12.07</v>
      </c>
      <c r="AB54" s="96">
        <v>4522900</v>
      </c>
      <c r="AC54" s="9">
        <v>12.07</v>
      </c>
      <c r="AD54" s="2">
        <f t="shared" si="1"/>
        <v>0.42999999999999972</v>
      </c>
      <c r="AE54" s="128">
        <f t="shared" si="2"/>
        <v>-9.8441345365052335E-3</v>
      </c>
    </row>
    <row r="55" spans="2:42" x14ac:dyDescent="0.25">
      <c r="B55" s="301">
        <v>42480</v>
      </c>
      <c r="C55" s="7">
        <v>500</v>
      </c>
      <c r="D55" s="71">
        <v>15.55</v>
      </c>
      <c r="E55" s="37">
        <v>0</v>
      </c>
      <c r="F55" s="37">
        <f t="shared" si="6"/>
        <v>7775</v>
      </c>
      <c r="G55" s="301">
        <v>42479</v>
      </c>
      <c r="H55" s="74">
        <v>500</v>
      </c>
      <c r="I55" s="71">
        <v>15.75</v>
      </c>
      <c r="J55" s="37">
        <v>0.17</v>
      </c>
      <c r="K55" s="37">
        <f t="shared" si="8"/>
        <v>7874.83</v>
      </c>
      <c r="O55" s="75">
        <v>0.98</v>
      </c>
      <c r="P55" s="75">
        <f t="shared" si="7"/>
        <v>0</v>
      </c>
      <c r="T55" s="100" t="s">
        <v>79</v>
      </c>
      <c r="U55" s="98" t="s">
        <v>527</v>
      </c>
      <c r="W55" s="114">
        <v>42754</v>
      </c>
      <c r="X55" s="34">
        <v>12.18</v>
      </c>
      <c r="Y55" s="34">
        <v>12.29</v>
      </c>
      <c r="Z55" s="34">
        <v>12.09</v>
      </c>
      <c r="AA55" s="34">
        <v>12.19</v>
      </c>
      <c r="AB55" s="96">
        <v>3993400</v>
      </c>
      <c r="AC55" s="9">
        <v>12.19</v>
      </c>
      <c r="AD55" s="2">
        <f t="shared" si="1"/>
        <v>0.19999999999999929</v>
      </c>
      <c r="AE55" s="128">
        <f t="shared" si="2"/>
        <v>-8.1967213114753079E-4</v>
      </c>
    </row>
    <row r="56" spans="2:42" x14ac:dyDescent="0.25">
      <c r="B56" s="301">
        <v>42488</v>
      </c>
      <c r="C56" s="7">
        <v>500</v>
      </c>
      <c r="D56" s="71">
        <v>15.73</v>
      </c>
      <c r="E56" s="37">
        <v>0</v>
      </c>
      <c r="F56" s="37">
        <f t="shared" si="6"/>
        <v>7865</v>
      </c>
      <c r="G56" s="301">
        <v>42488</v>
      </c>
      <c r="H56" s="74">
        <v>500</v>
      </c>
      <c r="I56" s="71">
        <v>15.85</v>
      </c>
      <c r="J56" s="37">
        <v>0.17</v>
      </c>
      <c r="K56" s="37">
        <f t="shared" si="8"/>
        <v>7924.83</v>
      </c>
      <c r="O56" s="75">
        <v>0.97</v>
      </c>
      <c r="P56" s="75">
        <f t="shared" si="7"/>
        <v>0</v>
      </c>
      <c r="T56" s="100" t="s">
        <v>82</v>
      </c>
      <c r="U56" s="98">
        <v>42.38</v>
      </c>
      <c r="W56" s="114">
        <v>42753</v>
      </c>
      <c r="X56" s="34">
        <v>12.37</v>
      </c>
      <c r="Y56" s="34">
        <v>12.44</v>
      </c>
      <c r="Z56" s="34">
        <v>12.19</v>
      </c>
      <c r="AA56" s="34">
        <v>12.2</v>
      </c>
      <c r="AB56" s="96">
        <v>3716800</v>
      </c>
      <c r="AC56" s="9">
        <v>12.2</v>
      </c>
      <c r="AD56" s="2">
        <f t="shared" si="1"/>
        <v>0.25</v>
      </c>
      <c r="AE56" s="128">
        <f t="shared" si="2"/>
        <v>-1.6921837228041969E-2</v>
      </c>
    </row>
    <row r="57" spans="2:42" x14ac:dyDescent="0.25">
      <c r="B57" s="301">
        <v>42517</v>
      </c>
      <c r="C57" s="7">
        <v>500</v>
      </c>
      <c r="D57" s="71">
        <v>14.67</v>
      </c>
      <c r="E57" s="37">
        <v>0</v>
      </c>
      <c r="F57" s="37">
        <f t="shared" si="6"/>
        <v>7335</v>
      </c>
      <c r="G57" s="301">
        <v>42517</v>
      </c>
      <c r="H57" s="74">
        <v>500</v>
      </c>
      <c r="I57" s="71">
        <v>14.69</v>
      </c>
      <c r="J57" s="37">
        <v>0.16</v>
      </c>
      <c r="K57" s="37">
        <f t="shared" si="8"/>
        <v>7344.84</v>
      </c>
      <c r="O57" s="75">
        <v>0.96</v>
      </c>
      <c r="P57" s="75">
        <f t="shared" si="7"/>
        <v>0</v>
      </c>
      <c r="T57" s="100" t="s">
        <v>83</v>
      </c>
      <c r="U57" s="98">
        <v>0.26</v>
      </c>
      <c r="W57" s="114">
        <v>42752</v>
      </c>
      <c r="X57" s="34">
        <v>12.35</v>
      </c>
      <c r="Y57" s="34">
        <v>12.6</v>
      </c>
      <c r="Z57" s="34">
        <v>12.19</v>
      </c>
      <c r="AA57" s="34">
        <v>12.41</v>
      </c>
      <c r="AB57" s="96">
        <v>3685700</v>
      </c>
      <c r="AC57" s="9">
        <v>12.41</v>
      </c>
      <c r="AD57" s="2">
        <f t="shared" si="1"/>
        <v>0.41000000000000014</v>
      </c>
      <c r="AE57" s="128">
        <f t="shared" si="2"/>
        <v>1.4717906786590351E-2</v>
      </c>
      <c r="AL57" s="170"/>
      <c r="AO57" s="170"/>
    </row>
    <row r="58" spans="2:42" x14ac:dyDescent="0.25">
      <c r="B58" s="301">
        <v>42530</v>
      </c>
      <c r="C58" s="7">
        <v>1000</v>
      </c>
      <c r="D58" s="71">
        <v>15.61</v>
      </c>
      <c r="E58" s="37">
        <v>0</v>
      </c>
      <c r="F58" s="37">
        <f t="shared" si="6"/>
        <v>15610</v>
      </c>
      <c r="G58" s="301">
        <v>42527</v>
      </c>
      <c r="H58" s="74">
        <v>1500</v>
      </c>
      <c r="I58" s="71">
        <v>15.89</v>
      </c>
      <c r="J58" s="37">
        <v>0.52</v>
      </c>
      <c r="K58" s="37">
        <f t="shared" si="8"/>
        <v>23834.48</v>
      </c>
      <c r="O58" s="75">
        <v>0.95</v>
      </c>
      <c r="P58" s="75">
        <f t="shared" si="7"/>
        <v>0</v>
      </c>
      <c r="T58" s="100" t="s">
        <v>80</v>
      </c>
      <c r="U58" s="98" t="s">
        <v>94</v>
      </c>
      <c r="W58" s="114">
        <v>42748</v>
      </c>
      <c r="X58" s="34">
        <v>12.09</v>
      </c>
      <c r="Y58" s="34">
        <v>12.24</v>
      </c>
      <c r="Z58" s="34">
        <v>12.09</v>
      </c>
      <c r="AA58" s="34">
        <v>12.23</v>
      </c>
      <c r="AB58" s="96">
        <v>2467800</v>
      </c>
      <c r="AC58" s="9">
        <v>12.23</v>
      </c>
      <c r="AD58" s="2">
        <f t="shared" si="1"/>
        <v>0.15000000000000036</v>
      </c>
      <c r="AE58" s="128">
        <f t="shared" si="2"/>
        <v>8.2440230832645511E-3</v>
      </c>
    </row>
    <row r="59" spans="2:42" x14ac:dyDescent="0.25">
      <c r="B59" s="301">
        <v>42530</v>
      </c>
      <c r="C59" s="7">
        <v>500</v>
      </c>
      <c r="D59" s="71">
        <v>15.44</v>
      </c>
      <c r="E59" s="37">
        <v>0</v>
      </c>
      <c r="F59" s="37">
        <f t="shared" si="6"/>
        <v>7720</v>
      </c>
      <c r="G59" s="300"/>
      <c r="H59" s="7"/>
      <c r="I59" s="71"/>
      <c r="J59" s="37"/>
      <c r="K59" s="37"/>
      <c r="O59" s="75">
        <v>0.94</v>
      </c>
      <c r="P59" s="75">
        <f t="shared" si="7"/>
        <v>0</v>
      </c>
      <c r="W59" s="114">
        <v>42747</v>
      </c>
      <c r="X59" s="34">
        <v>12.04</v>
      </c>
      <c r="Y59" s="34">
        <v>12.18</v>
      </c>
      <c r="Z59" s="34">
        <v>11.99</v>
      </c>
      <c r="AA59" s="34">
        <v>12.13</v>
      </c>
      <c r="AB59" s="96">
        <v>2737000</v>
      </c>
      <c r="AC59" s="9">
        <v>12.13</v>
      </c>
      <c r="AD59" s="2">
        <f t="shared" si="1"/>
        <v>0.1899999999999995</v>
      </c>
      <c r="AE59" s="128">
        <f t="shared" si="2"/>
        <v>8.2508250825097385E-4</v>
      </c>
      <c r="AL59" s="170"/>
    </row>
    <row r="60" spans="2:42" x14ac:dyDescent="0.25">
      <c r="B60" s="301">
        <v>42530</v>
      </c>
      <c r="C60" s="7">
        <v>20</v>
      </c>
      <c r="D60" s="71">
        <v>15.44</v>
      </c>
      <c r="E60" s="37">
        <v>0</v>
      </c>
      <c r="F60" s="37">
        <f t="shared" si="6"/>
        <v>308.8</v>
      </c>
      <c r="G60" s="301">
        <v>42538</v>
      </c>
      <c r="H60" s="74">
        <v>480</v>
      </c>
      <c r="I60" s="71">
        <v>14.18</v>
      </c>
      <c r="J60" s="37">
        <v>0.15</v>
      </c>
      <c r="K60" s="37">
        <f t="shared" ref="K60:K88" si="9">H60*I60-J60</f>
        <v>6806.25</v>
      </c>
      <c r="O60" s="75">
        <v>0.93</v>
      </c>
      <c r="P60" s="75">
        <f t="shared" si="7"/>
        <v>0</v>
      </c>
      <c r="W60" s="114">
        <v>42746</v>
      </c>
      <c r="X60" s="34">
        <v>11.89</v>
      </c>
      <c r="Y60" s="34">
        <v>12.16</v>
      </c>
      <c r="Z60" s="34">
        <v>11.89</v>
      </c>
      <c r="AA60" s="34">
        <v>12.12</v>
      </c>
      <c r="AB60" s="96">
        <v>2583900</v>
      </c>
      <c r="AC60" s="9">
        <v>12.12</v>
      </c>
      <c r="AD60" s="2">
        <f t="shared" si="1"/>
        <v>0.26999999999999957</v>
      </c>
      <c r="AE60" s="128">
        <f t="shared" si="2"/>
        <v>2.2784810126582178E-2</v>
      </c>
    </row>
    <row r="61" spans="2:42" x14ac:dyDescent="0.25">
      <c r="B61" s="301">
        <v>42535</v>
      </c>
      <c r="C61" s="7">
        <v>480</v>
      </c>
      <c r="D61" s="71">
        <v>13.95</v>
      </c>
      <c r="E61" s="37">
        <v>0</v>
      </c>
      <c r="F61" s="37">
        <f t="shared" ref="F61:F70" si="10">C61*D61+E61</f>
        <v>6696</v>
      </c>
      <c r="G61" s="301">
        <v>42544</v>
      </c>
      <c r="H61" s="74">
        <v>480</v>
      </c>
      <c r="I61" s="71">
        <v>14.16</v>
      </c>
      <c r="J61" s="37">
        <v>0.15</v>
      </c>
      <c r="K61" s="37">
        <f t="shared" si="9"/>
        <v>6796.6500000000005</v>
      </c>
      <c r="O61" s="75">
        <v>0.92</v>
      </c>
      <c r="P61" s="75">
        <f t="shared" si="7"/>
        <v>0</v>
      </c>
      <c r="W61" s="114">
        <v>42745</v>
      </c>
      <c r="X61" s="34">
        <v>11.87</v>
      </c>
      <c r="Y61" s="34">
        <v>11.89</v>
      </c>
      <c r="Z61" s="34">
        <v>11.7</v>
      </c>
      <c r="AA61" s="34">
        <v>11.85</v>
      </c>
      <c r="AB61" s="96">
        <v>2020600</v>
      </c>
      <c r="AC61" s="9">
        <v>11.85</v>
      </c>
      <c r="AD61" s="2">
        <f t="shared" si="1"/>
        <v>0.19000000000000128</v>
      </c>
      <c r="AE61" s="128">
        <f t="shared" si="2"/>
        <v>1.6906170752324368E-3</v>
      </c>
      <c r="AL61" s="170"/>
      <c r="AO61" s="170"/>
    </row>
    <row r="62" spans="2:42" x14ac:dyDescent="0.25">
      <c r="B62" s="301">
        <v>42543</v>
      </c>
      <c r="C62" s="7">
        <v>480</v>
      </c>
      <c r="D62" s="71">
        <v>13.88</v>
      </c>
      <c r="E62" s="37">
        <v>0</v>
      </c>
      <c r="F62" s="37">
        <f t="shared" si="10"/>
        <v>6662.4000000000005</v>
      </c>
      <c r="G62" s="301">
        <v>42550</v>
      </c>
      <c r="H62" s="7">
        <v>480</v>
      </c>
      <c r="I62" s="71">
        <v>14.78</v>
      </c>
      <c r="J62" s="37">
        <v>7.1</v>
      </c>
      <c r="K62" s="37">
        <f t="shared" si="9"/>
        <v>7087.2999999999993</v>
      </c>
      <c r="O62" s="75">
        <v>0.91</v>
      </c>
      <c r="P62" s="75">
        <f t="shared" si="7"/>
        <v>0</v>
      </c>
      <c r="W62" s="114">
        <v>42744</v>
      </c>
      <c r="X62" s="34">
        <v>12.04</v>
      </c>
      <c r="Y62" s="34">
        <v>12.04</v>
      </c>
      <c r="Z62" s="34">
        <v>11.77</v>
      </c>
      <c r="AA62" s="34">
        <v>11.83</v>
      </c>
      <c r="AB62" s="96">
        <v>2341900</v>
      </c>
      <c r="AC62" s="9">
        <v>11.83</v>
      </c>
      <c r="AD62" s="2">
        <f t="shared" si="1"/>
        <v>0.26999999999999957</v>
      </c>
      <c r="AE62" s="128">
        <f t="shared" si="2"/>
        <v>-1.988400994200501E-2</v>
      </c>
    </row>
    <row r="63" spans="2:42" x14ac:dyDescent="0.25">
      <c r="B63" s="301">
        <v>42545</v>
      </c>
      <c r="C63" s="7">
        <v>480</v>
      </c>
      <c r="D63" s="71">
        <v>13.65</v>
      </c>
      <c r="E63" s="37">
        <v>-0.05</v>
      </c>
      <c r="F63" s="37">
        <f t="shared" si="10"/>
        <v>6551.95</v>
      </c>
      <c r="G63" s="301">
        <v>42580</v>
      </c>
      <c r="H63" s="74">
        <v>1000</v>
      </c>
      <c r="I63" s="71">
        <v>13.73</v>
      </c>
      <c r="J63" s="37">
        <v>-0.7</v>
      </c>
      <c r="K63" s="37">
        <f t="shared" si="9"/>
        <v>13730.7</v>
      </c>
      <c r="O63" s="75">
        <v>0.9</v>
      </c>
      <c r="P63" s="75">
        <f t="shared" si="7"/>
        <v>0</v>
      </c>
      <c r="W63" s="114">
        <v>42741</v>
      </c>
      <c r="X63" s="34">
        <v>11.7</v>
      </c>
      <c r="Y63" s="34">
        <v>12.09</v>
      </c>
      <c r="Z63" s="34">
        <v>11.59</v>
      </c>
      <c r="AA63" s="34">
        <v>12.07</v>
      </c>
      <c r="AB63" s="96">
        <v>3296700</v>
      </c>
      <c r="AC63" s="9">
        <v>12.07</v>
      </c>
      <c r="AD63" s="2">
        <f t="shared" si="1"/>
        <v>0.5</v>
      </c>
      <c r="AE63" s="128">
        <f t="shared" si="2"/>
        <v>3.5162950257289882E-2</v>
      </c>
      <c r="AL63" s="170"/>
      <c r="AO63" s="170"/>
      <c r="AP63" s="170"/>
    </row>
    <row r="64" spans="2:42" ht="15" customHeight="1" x14ac:dyDescent="0.25">
      <c r="B64" s="301">
        <v>42556</v>
      </c>
      <c r="C64" s="7">
        <v>480</v>
      </c>
      <c r="D64" s="71">
        <v>14.18</v>
      </c>
      <c r="E64" s="37">
        <v>0</v>
      </c>
      <c r="F64" s="37">
        <f t="shared" si="10"/>
        <v>6806.4</v>
      </c>
      <c r="G64" s="301">
        <v>42605</v>
      </c>
      <c r="H64" s="74">
        <v>500</v>
      </c>
      <c r="I64" s="71">
        <v>12.72</v>
      </c>
      <c r="J64" s="37">
        <v>0.14000000000000001</v>
      </c>
      <c r="K64" s="37">
        <f t="shared" si="9"/>
        <v>6359.86</v>
      </c>
      <c r="W64" s="114">
        <v>42740</v>
      </c>
      <c r="X64" s="34">
        <v>11.76</v>
      </c>
      <c r="Y64" s="34">
        <v>11.82</v>
      </c>
      <c r="Z64" s="34">
        <v>11.6</v>
      </c>
      <c r="AA64" s="34">
        <v>11.66</v>
      </c>
      <c r="AB64" s="96">
        <v>5572300</v>
      </c>
      <c r="AC64" s="9">
        <v>11.66</v>
      </c>
      <c r="AD64" s="2">
        <f t="shared" si="1"/>
        <v>0.22000000000000064</v>
      </c>
      <c r="AE64" s="128">
        <f t="shared" si="2"/>
        <v>-3.4188034188032956E-3</v>
      </c>
    </row>
    <row r="65" spans="1:41" ht="16.5" customHeight="1" x14ac:dyDescent="0.25">
      <c r="A65" s="399"/>
      <c r="B65" s="301">
        <v>42578</v>
      </c>
      <c r="C65" s="7">
        <v>200</v>
      </c>
      <c r="D65" s="71">
        <v>14.05</v>
      </c>
      <c r="E65" s="37">
        <v>0</v>
      </c>
      <c r="F65" s="37">
        <f t="shared" si="10"/>
        <v>2810</v>
      </c>
      <c r="G65" s="301">
        <v>42608</v>
      </c>
      <c r="H65" s="74">
        <v>500</v>
      </c>
      <c r="I65" s="71">
        <v>12.88</v>
      </c>
      <c r="J65" s="37">
        <v>0.14000000000000001</v>
      </c>
      <c r="K65" s="37">
        <f t="shared" si="9"/>
        <v>6439.86</v>
      </c>
      <c r="W65" s="114">
        <v>42739</v>
      </c>
      <c r="X65" s="34">
        <v>11.42</v>
      </c>
      <c r="Y65" s="34">
        <v>11.8</v>
      </c>
      <c r="Z65" s="34">
        <v>11.42</v>
      </c>
      <c r="AA65" s="34">
        <v>11.7</v>
      </c>
      <c r="AB65" s="96">
        <v>5951100</v>
      </c>
      <c r="AC65" s="9">
        <v>11.7</v>
      </c>
      <c r="AD65" s="2">
        <f t="shared" si="1"/>
        <v>0.38000000000000078</v>
      </c>
      <c r="AE65" s="128">
        <f t="shared" si="2"/>
        <v>2.1834061135371119E-2</v>
      </c>
      <c r="AL65" s="170"/>
      <c r="AO65" s="170"/>
    </row>
    <row r="66" spans="1:41" x14ac:dyDescent="0.25">
      <c r="A66" s="399"/>
      <c r="B66" s="301">
        <v>42580</v>
      </c>
      <c r="C66" s="7">
        <v>500</v>
      </c>
      <c r="D66" s="71">
        <v>13.55</v>
      </c>
      <c r="E66" s="37">
        <v>0</v>
      </c>
      <c r="F66" s="37">
        <f t="shared" si="10"/>
        <v>6775</v>
      </c>
      <c r="G66" s="301">
        <v>42615</v>
      </c>
      <c r="H66" s="74">
        <v>200</v>
      </c>
      <c r="I66" s="71">
        <v>12.56</v>
      </c>
      <c r="J66" s="37">
        <v>0.05</v>
      </c>
      <c r="K66" s="37">
        <f t="shared" si="9"/>
        <v>2511.9499999999998</v>
      </c>
      <c r="W66" s="114">
        <v>42738</v>
      </c>
      <c r="X66" s="34">
        <v>11.46</v>
      </c>
      <c r="Y66" s="34">
        <v>11.54</v>
      </c>
      <c r="Z66" s="34">
        <v>11.32</v>
      </c>
      <c r="AA66" s="34">
        <v>11.45</v>
      </c>
      <c r="AB66" s="96">
        <v>3167400</v>
      </c>
      <c r="AC66" s="9">
        <v>11.45</v>
      </c>
      <c r="AD66" s="2">
        <f t="shared" si="1"/>
        <v>0.21999999999999886</v>
      </c>
      <c r="AE66" s="128">
        <f t="shared" si="2"/>
        <v>1.7497812773403787E-3</v>
      </c>
    </row>
    <row r="67" spans="1:41" ht="17.25" customHeight="1" x14ac:dyDescent="0.25">
      <c r="A67" s="399"/>
      <c r="B67" s="301">
        <v>42580</v>
      </c>
      <c r="C67" s="7">
        <v>300</v>
      </c>
      <c r="D67" s="71">
        <v>13.28</v>
      </c>
      <c r="E67" s="37">
        <v>0</v>
      </c>
      <c r="F67" s="37">
        <f t="shared" si="10"/>
        <v>3984</v>
      </c>
      <c r="G67" s="301">
        <v>42620</v>
      </c>
      <c r="H67" s="74">
        <v>500</v>
      </c>
      <c r="I67" s="71">
        <v>12.92</v>
      </c>
      <c r="J67" s="37">
        <v>0.14000000000000001</v>
      </c>
      <c r="K67" s="37">
        <f t="shared" si="9"/>
        <v>6459.86</v>
      </c>
      <c r="W67" s="114">
        <v>42734</v>
      </c>
      <c r="X67" s="34">
        <v>11.61</v>
      </c>
      <c r="Y67" s="34">
        <v>11.61</v>
      </c>
      <c r="Z67" s="34">
        <v>11.4</v>
      </c>
      <c r="AA67" s="34">
        <v>11.43</v>
      </c>
      <c r="AB67" s="96">
        <v>2775400</v>
      </c>
      <c r="AC67" s="9">
        <v>11.43</v>
      </c>
      <c r="AD67" s="2">
        <f>Y67-Z67</f>
        <v>0.20999999999999908</v>
      </c>
      <c r="AE67" s="128" t="e">
        <f>AC67/AC68-1</f>
        <v>#DIV/0!</v>
      </c>
      <c r="AL67" s="170"/>
    </row>
    <row r="68" spans="1:41" ht="18" customHeight="1" x14ac:dyDescent="0.25">
      <c r="A68" s="416"/>
      <c r="B68" s="301">
        <v>42586</v>
      </c>
      <c r="C68" s="7">
        <v>500</v>
      </c>
      <c r="D68" s="71">
        <v>13.1</v>
      </c>
      <c r="E68" s="37">
        <v>0</v>
      </c>
      <c r="F68" s="37">
        <f t="shared" si="10"/>
        <v>6550</v>
      </c>
      <c r="G68" s="301">
        <v>42620</v>
      </c>
      <c r="H68" s="74">
        <v>500</v>
      </c>
      <c r="I68" s="71">
        <v>13.15</v>
      </c>
      <c r="J68" s="37">
        <v>0.14000000000000001</v>
      </c>
      <c r="K68" s="37">
        <f t="shared" si="9"/>
        <v>6574.86</v>
      </c>
      <c r="W68" s="114" t="s">
        <v>92</v>
      </c>
      <c r="X68" s="34"/>
      <c r="Y68" s="34"/>
      <c r="Z68" s="34"/>
      <c r="AA68" s="34"/>
      <c r="AB68" s="9"/>
      <c r="AC68" s="9"/>
      <c r="AD68" s="2">
        <f>Y68-Z68</f>
        <v>0</v>
      </c>
      <c r="AE68" s="128" t="e">
        <f>AC68/AC69-1</f>
        <v>#DIV/0!</v>
      </c>
    </row>
    <row r="69" spans="1:41" x14ac:dyDescent="0.25">
      <c r="A69" s="416"/>
      <c r="B69" s="301">
        <v>42590</v>
      </c>
      <c r="C69" s="7">
        <v>200</v>
      </c>
      <c r="D69" s="71">
        <v>13.05</v>
      </c>
      <c r="E69" s="37">
        <v>0</v>
      </c>
      <c r="F69" s="37">
        <f t="shared" si="10"/>
        <v>2610</v>
      </c>
      <c r="G69" s="301">
        <v>42620</v>
      </c>
      <c r="H69" s="74">
        <v>300</v>
      </c>
      <c r="I69" s="71">
        <v>13.32</v>
      </c>
      <c r="J69" s="37">
        <v>0.09</v>
      </c>
      <c r="K69" s="37">
        <f t="shared" si="9"/>
        <v>3995.91</v>
      </c>
      <c r="O69" s="2"/>
    </row>
    <row r="70" spans="1:41" x14ac:dyDescent="0.25">
      <c r="A70" s="416"/>
      <c r="B70" s="301">
        <v>42590</v>
      </c>
      <c r="C70" s="7">
        <v>300</v>
      </c>
      <c r="D70" s="71">
        <v>13.05</v>
      </c>
      <c r="E70" s="37">
        <v>0</v>
      </c>
      <c r="F70" s="37">
        <f t="shared" si="10"/>
        <v>3915</v>
      </c>
      <c r="G70" s="301">
        <v>42621</v>
      </c>
      <c r="H70" s="74">
        <v>200</v>
      </c>
      <c r="I70" s="71">
        <v>13.75</v>
      </c>
      <c r="J70" s="37">
        <v>0.06</v>
      </c>
      <c r="K70" s="37">
        <f t="shared" si="9"/>
        <v>2749.94</v>
      </c>
    </row>
    <row r="71" spans="1:41" x14ac:dyDescent="0.25">
      <c r="A71" s="416"/>
      <c r="B71" s="301">
        <v>42591</v>
      </c>
      <c r="C71" s="7">
        <v>200</v>
      </c>
      <c r="D71" s="71">
        <v>12.76</v>
      </c>
      <c r="E71" s="37">
        <v>0</v>
      </c>
      <c r="F71" s="37">
        <f>C71*D71+E71</f>
        <v>2552</v>
      </c>
      <c r="G71" s="301">
        <v>42629</v>
      </c>
      <c r="H71" s="74">
        <v>300</v>
      </c>
      <c r="I71" s="71">
        <v>13.28</v>
      </c>
      <c r="J71" s="37">
        <v>0.09</v>
      </c>
      <c r="K71" s="37">
        <f t="shared" si="9"/>
        <v>3983.91</v>
      </c>
    </row>
    <row r="72" spans="1:41" ht="15" customHeight="1" x14ac:dyDescent="0.25">
      <c r="A72" s="416"/>
      <c r="B72" s="301">
        <v>42591</v>
      </c>
      <c r="C72" s="7">
        <v>200</v>
      </c>
      <c r="D72" s="71">
        <v>12.62</v>
      </c>
      <c r="E72" s="37">
        <v>0</v>
      </c>
      <c r="F72" s="37">
        <f>C72*D72+E72</f>
        <v>2524</v>
      </c>
      <c r="G72" s="301">
        <v>42634</v>
      </c>
      <c r="H72" s="74">
        <v>200</v>
      </c>
      <c r="I72" s="71">
        <v>13.88</v>
      </c>
      <c r="J72" s="37">
        <v>0.06</v>
      </c>
      <c r="K72" s="37">
        <f t="shared" si="9"/>
        <v>2775.94</v>
      </c>
    </row>
    <row r="73" spans="1:41" x14ac:dyDescent="0.25">
      <c r="A73" s="416"/>
      <c r="B73" s="301">
        <v>42591</v>
      </c>
      <c r="C73" s="7">
        <v>100</v>
      </c>
      <c r="D73" s="71">
        <v>12.62</v>
      </c>
      <c r="E73" s="37">
        <v>0</v>
      </c>
      <c r="F73" s="37">
        <f t="shared" ref="F73:F81" si="11">C73*D73+E73</f>
        <v>1262</v>
      </c>
      <c r="G73" s="301">
        <v>42634</v>
      </c>
      <c r="H73" s="74">
        <v>200</v>
      </c>
      <c r="I73" s="71">
        <v>13.86</v>
      </c>
      <c r="J73" s="37">
        <v>0.06</v>
      </c>
      <c r="K73" s="37">
        <f t="shared" si="9"/>
        <v>2771.94</v>
      </c>
      <c r="S73" t="s">
        <v>410</v>
      </c>
    </row>
    <row r="74" spans="1:41" x14ac:dyDescent="0.25">
      <c r="B74" s="301">
        <v>42601</v>
      </c>
      <c r="C74" s="7">
        <v>500</v>
      </c>
      <c r="D74" s="71">
        <v>12.28</v>
      </c>
      <c r="E74" s="37">
        <v>0</v>
      </c>
      <c r="F74" s="37">
        <f t="shared" si="11"/>
        <v>6140</v>
      </c>
      <c r="G74" s="301">
        <v>42646</v>
      </c>
      <c r="H74" s="74">
        <v>500</v>
      </c>
      <c r="I74" s="71">
        <v>12.52</v>
      </c>
      <c r="J74" s="37">
        <v>0.14000000000000001</v>
      </c>
      <c r="K74" s="37">
        <f t="shared" si="9"/>
        <v>6259.86</v>
      </c>
      <c r="S74" t="s">
        <v>411</v>
      </c>
    </row>
    <row r="75" spans="1:41" x14ac:dyDescent="0.25">
      <c r="B75" s="301">
        <v>42604</v>
      </c>
      <c r="C75" s="7">
        <v>500</v>
      </c>
      <c r="D75" s="71">
        <v>12.08</v>
      </c>
      <c r="E75" s="37">
        <v>0</v>
      </c>
      <c r="F75" s="37">
        <f t="shared" si="11"/>
        <v>6040</v>
      </c>
      <c r="G75" s="301">
        <v>42648</v>
      </c>
      <c r="H75" s="74">
        <v>500</v>
      </c>
      <c r="I75" s="71">
        <v>12.42</v>
      </c>
      <c r="J75" s="37">
        <v>0.14000000000000001</v>
      </c>
      <c r="K75" s="37">
        <f t="shared" si="9"/>
        <v>6209.86</v>
      </c>
    </row>
    <row r="76" spans="1:41" x14ac:dyDescent="0.25">
      <c r="B76" s="301">
        <v>42605</v>
      </c>
      <c r="C76" s="7">
        <v>500</v>
      </c>
      <c r="D76" s="71">
        <v>12.55</v>
      </c>
      <c r="E76" s="37">
        <v>0</v>
      </c>
      <c r="F76" s="37">
        <f t="shared" si="11"/>
        <v>6275</v>
      </c>
      <c r="G76" s="301">
        <v>42653</v>
      </c>
      <c r="H76" s="74">
        <v>1000</v>
      </c>
      <c r="I76" s="71">
        <v>12.85</v>
      </c>
      <c r="J76" s="37">
        <v>0.28000000000000003</v>
      </c>
      <c r="K76" s="37">
        <f t="shared" si="9"/>
        <v>12849.72</v>
      </c>
    </row>
    <row r="77" spans="1:41" ht="15" customHeight="1" x14ac:dyDescent="0.25">
      <c r="B77" s="301">
        <v>42608</v>
      </c>
      <c r="C77" s="7">
        <v>500</v>
      </c>
      <c r="D77" s="71">
        <v>12.62</v>
      </c>
      <c r="E77" s="37">
        <v>0</v>
      </c>
      <c r="F77" s="37">
        <f t="shared" si="11"/>
        <v>6310</v>
      </c>
      <c r="G77" s="301">
        <v>42653</v>
      </c>
      <c r="H77" s="74">
        <v>500</v>
      </c>
      <c r="I77" s="71">
        <v>13.13</v>
      </c>
      <c r="J77" s="37">
        <v>0.14000000000000001</v>
      </c>
      <c r="K77" s="37">
        <f t="shared" si="9"/>
        <v>6564.86</v>
      </c>
    </row>
    <row r="78" spans="1:41" x14ac:dyDescent="0.25">
      <c r="B78" s="301">
        <v>42612</v>
      </c>
      <c r="C78" s="7">
        <v>200</v>
      </c>
      <c r="D78" s="71">
        <v>12.38</v>
      </c>
      <c r="E78" s="37">
        <v>0</v>
      </c>
      <c r="F78" s="37">
        <f t="shared" si="11"/>
        <v>2476</v>
      </c>
      <c r="G78" s="301">
        <v>42662</v>
      </c>
      <c r="H78" s="74">
        <v>300</v>
      </c>
      <c r="I78" s="71">
        <v>13.12</v>
      </c>
      <c r="J78" s="37">
        <v>0.09</v>
      </c>
      <c r="K78" s="37">
        <f t="shared" si="9"/>
        <v>3935.9099999999994</v>
      </c>
      <c r="P78" s="1"/>
    </row>
    <row r="79" spans="1:41" x14ac:dyDescent="0.25">
      <c r="B79" s="301">
        <v>42622</v>
      </c>
      <c r="C79" s="7">
        <v>200</v>
      </c>
      <c r="D79" s="71">
        <v>13.38</v>
      </c>
      <c r="E79" s="37">
        <v>0</v>
      </c>
      <c r="F79" s="37">
        <f t="shared" si="11"/>
        <v>2676</v>
      </c>
      <c r="G79" s="301">
        <v>42671</v>
      </c>
      <c r="H79" s="74">
        <v>100</v>
      </c>
      <c r="I79" s="71">
        <v>11.71</v>
      </c>
      <c r="J79" s="37">
        <v>0.03</v>
      </c>
      <c r="K79" s="37">
        <f t="shared" si="9"/>
        <v>1170.97</v>
      </c>
    </row>
    <row r="80" spans="1:41" ht="15" customHeight="1" x14ac:dyDescent="0.25">
      <c r="B80" s="301">
        <v>42627</v>
      </c>
      <c r="C80" s="7">
        <v>300</v>
      </c>
      <c r="D80" s="71">
        <v>12.85</v>
      </c>
      <c r="E80" s="37">
        <v>0</v>
      </c>
      <c r="F80" s="37">
        <f t="shared" si="11"/>
        <v>3855</v>
      </c>
      <c r="G80" s="301">
        <v>42677</v>
      </c>
      <c r="H80" s="74">
        <v>300</v>
      </c>
      <c r="I80" s="71">
        <v>11.2</v>
      </c>
      <c r="J80" s="37">
        <v>7.0000000000000007E-2</v>
      </c>
      <c r="K80" s="37">
        <f t="shared" si="9"/>
        <v>3359.93</v>
      </c>
    </row>
    <row r="81" spans="2:21" x14ac:dyDescent="0.25">
      <c r="B81" s="301">
        <v>42634</v>
      </c>
      <c r="C81" s="7">
        <v>100</v>
      </c>
      <c r="D81" s="71">
        <v>13.656000000000001</v>
      </c>
      <c r="E81" s="37">
        <v>0.03</v>
      </c>
      <c r="F81" s="37">
        <f t="shared" si="11"/>
        <v>1365.63</v>
      </c>
      <c r="G81" s="301">
        <v>42688</v>
      </c>
      <c r="H81" s="74">
        <v>1000</v>
      </c>
      <c r="I81" s="71">
        <v>11.58</v>
      </c>
      <c r="J81" s="37">
        <v>0.25</v>
      </c>
      <c r="K81" s="37">
        <f t="shared" si="9"/>
        <v>11579.75</v>
      </c>
    </row>
    <row r="82" spans="2:21" x14ac:dyDescent="0.25">
      <c r="B82" s="301">
        <v>42634</v>
      </c>
      <c r="C82" s="7">
        <v>100</v>
      </c>
      <c r="D82" s="71">
        <v>13.656000000000001</v>
      </c>
      <c r="E82" s="37">
        <v>0.03</v>
      </c>
      <c r="F82" s="37">
        <f>C82*D82+E82</f>
        <v>1365.63</v>
      </c>
      <c r="G82" s="301">
        <v>42702</v>
      </c>
      <c r="H82" s="74">
        <v>300</v>
      </c>
      <c r="I82" s="71">
        <v>11.9</v>
      </c>
      <c r="J82" s="37">
        <v>0.08</v>
      </c>
      <c r="K82" s="37">
        <f t="shared" si="9"/>
        <v>3569.92</v>
      </c>
    </row>
    <row r="83" spans="2:21" ht="15" customHeight="1" x14ac:dyDescent="0.25">
      <c r="B83" s="301">
        <v>42641</v>
      </c>
      <c r="C83" s="7">
        <v>200</v>
      </c>
      <c r="D83" s="71">
        <v>13.32</v>
      </c>
      <c r="E83" s="37">
        <v>0</v>
      </c>
      <c r="F83" s="37">
        <f t="shared" ref="F83:F113" si="12">C83*D83+E83</f>
        <v>2664</v>
      </c>
      <c r="G83" s="301">
        <v>42710</v>
      </c>
      <c r="H83" s="74">
        <v>300</v>
      </c>
      <c r="I83" s="71">
        <v>10.99</v>
      </c>
      <c r="J83" s="37">
        <v>-1.07</v>
      </c>
      <c r="K83" s="37">
        <f t="shared" si="9"/>
        <v>3298.07</v>
      </c>
    </row>
    <row r="84" spans="2:21" x14ac:dyDescent="0.25">
      <c r="B84" s="301">
        <v>42642</v>
      </c>
      <c r="C84" s="7">
        <v>300</v>
      </c>
      <c r="D84" s="71">
        <v>12.95</v>
      </c>
      <c r="E84" s="37">
        <v>-1.5</v>
      </c>
      <c r="F84" s="37">
        <f t="shared" si="12"/>
        <v>3883.5</v>
      </c>
      <c r="G84" s="301">
        <v>42710</v>
      </c>
      <c r="H84" s="74">
        <v>200</v>
      </c>
      <c r="I84" s="71">
        <v>11.1</v>
      </c>
      <c r="J84" s="37">
        <v>0.05</v>
      </c>
      <c r="K84" s="37">
        <f t="shared" si="9"/>
        <v>2219.9499999999998</v>
      </c>
    </row>
    <row r="85" spans="2:21" ht="15" customHeight="1" x14ac:dyDescent="0.25">
      <c r="B85" s="301">
        <v>42643</v>
      </c>
      <c r="C85" s="7">
        <v>500</v>
      </c>
      <c r="D85" s="71">
        <v>12.64</v>
      </c>
      <c r="E85" s="37">
        <v>0</v>
      </c>
      <c r="F85" s="37">
        <f t="shared" si="12"/>
        <v>6320</v>
      </c>
      <c r="G85" s="301">
        <v>42711</v>
      </c>
      <c r="H85" s="74">
        <v>300</v>
      </c>
      <c r="I85" s="71">
        <v>11.19</v>
      </c>
      <c r="J85" s="37">
        <v>7.0000000000000007E-2</v>
      </c>
      <c r="K85" s="37">
        <f t="shared" si="9"/>
        <v>3356.93</v>
      </c>
      <c r="M85" s="399"/>
    </row>
    <row r="86" spans="2:21" ht="15" customHeight="1" x14ac:dyDescent="0.25">
      <c r="B86" s="301">
        <v>42646</v>
      </c>
      <c r="C86" s="7">
        <v>500</v>
      </c>
      <c r="D86" s="71">
        <v>12.58</v>
      </c>
      <c r="E86" s="37">
        <v>-2.5</v>
      </c>
      <c r="F86" s="37">
        <f t="shared" si="12"/>
        <v>6287.5</v>
      </c>
      <c r="G86" s="301">
        <v>42712</v>
      </c>
      <c r="H86" s="74">
        <v>200</v>
      </c>
      <c r="I86" s="71">
        <v>11.4</v>
      </c>
      <c r="J86" s="37">
        <v>0.05</v>
      </c>
      <c r="K86" s="37">
        <f t="shared" si="9"/>
        <v>2279.9499999999998</v>
      </c>
      <c r="M86" s="399"/>
      <c r="Q86" s="1"/>
      <c r="R86" s="2"/>
    </row>
    <row r="87" spans="2:21" x14ac:dyDescent="0.25">
      <c r="B87" s="301">
        <v>42646</v>
      </c>
      <c r="C87" s="7">
        <v>200</v>
      </c>
      <c r="D87" s="71">
        <v>12.48</v>
      </c>
      <c r="E87" s="37">
        <v>0</v>
      </c>
      <c r="F87" s="37">
        <f t="shared" si="12"/>
        <v>2496</v>
      </c>
      <c r="G87" s="301">
        <v>42713</v>
      </c>
      <c r="H87" s="74">
        <v>200</v>
      </c>
      <c r="I87" s="71">
        <v>11.72</v>
      </c>
      <c r="J87" s="37">
        <v>0.05</v>
      </c>
      <c r="K87" s="37">
        <f t="shared" si="9"/>
        <v>2343.9499999999998</v>
      </c>
      <c r="M87" s="336"/>
    </row>
    <row r="88" spans="2:21" x14ac:dyDescent="0.25">
      <c r="B88" s="301">
        <v>42646</v>
      </c>
      <c r="C88" s="7">
        <v>300</v>
      </c>
      <c r="D88" s="71">
        <v>12.35</v>
      </c>
      <c r="E88" s="37">
        <v>0</v>
      </c>
      <c r="F88" s="37">
        <f t="shared" si="12"/>
        <v>3705</v>
      </c>
      <c r="G88" s="301">
        <v>42733</v>
      </c>
      <c r="H88" s="149">
        <v>1000</v>
      </c>
      <c r="I88" s="72">
        <v>11.63</v>
      </c>
      <c r="J88" s="2">
        <v>0.25</v>
      </c>
      <c r="K88" s="2">
        <f t="shared" si="9"/>
        <v>11629.75</v>
      </c>
      <c r="M88" s="336"/>
    </row>
    <row r="89" spans="2:21" ht="15" customHeight="1" x14ac:dyDescent="0.25">
      <c r="B89" s="301">
        <v>42647</v>
      </c>
      <c r="C89" s="7">
        <v>500</v>
      </c>
      <c r="D89" s="71">
        <v>12.18</v>
      </c>
      <c r="E89" s="37">
        <v>0</v>
      </c>
      <c r="F89" s="37">
        <f t="shared" si="12"/>
        <v>6090</v>
      </c>
      <c r="G89" s="301">
        <v>42766</v>
      </c>
      <c r="H89" s="7">
        <v>200</v>
      </c>
      <c r="I89" s="71">
        <v>11.65</v>
      </c>
      <c r="J89" s="37">
        <v>0.05</v>
      </c>
      <c r="K89" s="37">
        <f t="shared" ref="K89:K104" si="13">H89*I89-J89</f>
        <v>2329.9499999999998</v>
      </c>
      <c r="U89" s="75"/>
    </row>
    <row r="90" spans="2:21" x14ac:dyDescent="0.25">
      <c r="B90" s="301">
        <v>42664</v>
      </c>
      <c r="C90" s="7">
        <v>300</v>
      </c>
      <c r="D90" s="71">
        <v>12.72</v>
      </c>
      <c r="E90" s="37">
        <v>0</v>
      </c>
      <c r="F90" s="37">
        <f t="shared" si="12"/>
        <v>3816</v>
      </c>
      <c r="G90" s="301">
        <v>42769</v>
      </c>
      <c r="H90" s="74">
        <v>300</v>
      </c>
      <c r="I90" s="71">
        <v>11.7</v>
      </c>
      <c r="J90" s="37">
        <v>0.08</v>
      </c>
      <c r="K90" s="37">
        <f t="shared" si="13"/>
        <v>3509.92</v>
      </c>
    </row>
    <row r="91" spans="2:21" x14ac:dyDescent="0.25">
      <c r="B91" s="301">
        <v>42667</v>
      </c>
      <c r="C91" s="7">
        <v>200</v>
      </c>
      <c r="D91" s="71">
        <v>12.38</v>
      </c>
      <c r="E91" s="37">
        <v>0</v>
      </c>
      <c r="F91" s="37">
        <f t="shared" si="12"/>
        <v>2476</v>
      </c>
      <c r="G91" s="301">
        <v>42774</v>
      </c>
      <c r="H91" s="74">
        <v>500</v>
      </c>
      <c r="I91" s="71">
        <v>11.38</v>
      </c>
      <c r="J91" s="37">
        <v>0.12</v>
      </c>
      <c r="K91" s="37">
        <f t="shared" si="13"/>
        <v>5689.88</v>
      </c>
      <c r="O91" s="1"/>
    </row>
    <row r="92" spans="2:21" ht="15" customHeight="1" x14ac:dyDescent="0.25">
      <c r="B92" s="301">
        <v>42668</v>
      </c>
      <c r="C92" s="7">
        <v>300</v>
      </c>
      <c r="D92" s="71">
        <v>12.18</v>
      </c>
      <c r="E92" s="37">
        <v>0</v>
      </c>
      <c r="F92" s="37">
        <f t="shared" si="12"/>
        <v>3654</v>
      </c>
      <c r="G92" s="301">
        <v>42774</v>
      </c>
      <c r="H92" s="7">
        <v>500</v>
      </c>
      <c r="I92" s="71">
        <v>11.42</v>
      </c>
      <c r="J92" s="37">
        <v>2.62</v>
      </c>
      <c r="K92" s="37">
        <f t="shared" si="13"/>
        <v>5707.38</v>
      </c>
    </row>
    <row r="93" spans="2:21" x14ac:dyDescent="0.25">
      <c r="B93" s="301">
        <v>42671</v>
      </c>
      <c r="C93" s="7">
        <v>100</v>
      </c>
      <c r="D93" s="71">
        <v>11.38</v>
      </c>
      <c r="E93" s="37">
        <v>0</v>
      </c>
      <c r="F93" s="37">
        <f t="shared" si="12"/>
        <v>1138</v>
      </c>
      <c r="G93" s="301">
        <v>42776</v>
      </c>
      <c r="H93" s="7">
        <v>500</v>
      </c>
      <c r="I93" s="71">
        <v>11.58</v>
      </c>
      <c r="J93" s="37">
        <v>0.13</v>
      </c>
      <c r="K93" s="37">
        <f t="shared" si="13"/>
        <v>5789.87</v>
      </c>
    </row>
    <row r="94" spans="2:21" x14ac:dyDescent="0.25">
      <c r="B94" s="301">
        <v>42676</v>
      </c>
      <c r="C94" s="7">
        <v>100</v>
      </c>
      <c r="D94" s="71">
        <v>11.38</v>
      </c>
      <c r="E94" s="37">
        <v>0</v>
      </c>
      <c r="F94" s="37">
        <f t="shared" si="12"/>
        <v>1138</v>
      </c>
      <c r="G94" s="301">
        <v>42809</v>
      </c>
      <c r="H94" s="7">
        <v>200</v>
      </c>
      <c r="I94" s="71">
        <v>10.9</v>
      </c>
      <c r="J94" s="37">
        <v>0.05</v>
      </c>
      <c r="K94" s="37">
        <f t="shared" si="13"/>
        <v>2179.9499999999998</v>
      </c>
      <c r="P94" s="2"/>
    </row>
    <row r="95" spans="2:21" x14ac:dyDescent="0.25">
      <c r="B95" s="301">
        <v>42676</v>
      </c>
      <c r="C95" s="7">
        <v>200</v>
      </c>
      <c r="D95" s="71">
        <v>11</v>
      </c>
      <c r="E95" s="37">
        <v>0</v>
      </c>
      <c r="F95" s="37">
        <f t="shared" si="12"/>
        <v>2200</v>
      </c>
      <c r="G95" s="301">
        <v>42823</v>
      </c>
      <c r="H95" s="4">
        <v>200</v>
      </c>
      <c r="I95" s="175">
        <v>10.94</v>
      </c>
      <c r="J95" s="3">
        <v>0.05</v>
      </c>
      <c r="K95" s="3">
        <f t="shared" si="13"/>
        <v>2187.9499999999998</v>
      </c>
    </row>
    <row r="96" spans="2:21" x14ac:dyDescent="0.25">
      <c r="B96" s="426">
        <v>42684</v>
      </c>
      <c r="C96" s="7">
        <v>1000</v>
      </c>
      <c r="D96" s="71">
        <v>11.29</v>
      </c>
      <c r="E96" s="37">
        <v>-1</v>
      </c>
      <c r="F96" s="37">
        <f t="shared" si="12"/>
        <v>11289</v>
      </c>
      <c r="G96" s="301">
        <v>42825</v>
      </c>
      <c r="H96" s="7">
        <v>300</v>
      </c>
      <c r="I96" s="71">
        <v>11.08</v>
      </c>
      <c r="J96" s="37">
        <v>7.0000000000000007E-2</v>
      </c>
      <c r="K96" s="37">
        <f t="shared" si="13"/>
        <v>3323.93</v>
      </c>
    </row>
    <row r="97" spans="1:15" x14ac:dyDescent="0.25">
      <c r="B97" s="301">
        <v>42704</v>
      </c>
      <c r="C97" s="7">
        <v>300</v>
      </c>
      <c r="D97" s="71">
        <v>11.36</v>
      </c>
      <c r="E97" s="37">
        <v>0</v>
      </c>
      <c r="F97" s="37">
        <f t="shared" si="12"/>
        <v>3408</v>
      </c>
      <c r="G97" s="301">
        <v>42837</v>
      </c>
      <c r="H97" s="7">
        <v>300</v>
      </c>
      <c r="I97" s="71">
        <v>10.72</v>
      </c>
      <c r="J97" s="37">
        <v>7.0000000000000007E-2</v>
      </c>
      <c r="K97" s="37">
        <f t="shared" si="13"/>
        <v>3215.93</v>
      </c>
      <c r="O97" s="1"/>
    </row>
    <row r="98" spans="1:15" x14ac:dyDescent="0.25">
      <c r="A98" s="560"/>
      <c r="B98" s="301">
        <v>42705</v>
      </c>
      <c r="C98" s="7">
        <v>300</v>
      </c>
      <c r="D98" s="71">
        <v>10.8</v>
      </c>
      <c r="E98" s="37">
        <v>0</v>
      </c>
      <c r="F98" s="37">
        <f t="shared" si="12"/>
        <v>3240</v>
      </c>
      <c r="G98" s="301">
        <v>42856</v>
      </c>
      <c r="H98" s="7">
        <v>300</v>
      </c>
      <c r="I98" s="71">
        <v>10.38</v>
      </c>
      <c r="J98" s="37">
        <v>7.0000000000000007E-2</v>
      </c>
      <c r="K98" s="37">
        <f t="shared" si="13"/>
        <v>3113.9300000000003</v>
      </c>
      <c r="O98" s="1"/>
    </row>
    <row r="99" spans="1:15" x14ac:dyDescent="0.25">
      <c r="A99" s="560"/>
      <c r="B99" s="301">
        <v>42705</v>
      </c>
      <c r="C99" s="7">
        <v>200</v>
      </c>
      <c r="D99" s="71">
        <v>10.58</v>
      </c>
      <c r="E99" s="37">
        <v>0</v>
      </c>
      <c r="F99" s="37">
        <f t="shared" si="12"/>
        <v>2116</v>
      </c>
      <c r="G99" s="301">
        <v>42864</v>
      </c>
      <c r="H99" s="4">
        <v>300</v>
      </c>
      <c r="I99" s="17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01">
        <v>42716</v>
      </c>
      <c r="C100" s="7">
        <v>200</v>
      </c>
      <c r="D100" s="71">
        <v>11.44</v>
      </c>
      <c r="E100" s="37">
        <v>0</v>
      </c>
      <c r="F100" s="37">
        <f t="shared" si="12"/>
        <v>2288</v>
      </c>
      <c r="G100" s="301">
        <v>42865</v>
      </c>
      <c r="H100" s="4">
        <v>200</v>
      </c>
      <c r="I100" s="72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01">
        <v>42765</v>
      </c>
      <c r="C101" s="7">
        <v>200</v>
      </c>
      <c r="D101" s="71">
        <v>11.48</v>
      </c>
      <c r="E101" s="37">
        <v>0</v>
      </c>
      <c r="F101" s="37">
        <f t="shared" si="12"/>
        <v>2296</v>
      </c>
      <c r="G101" s="301">
        <v>42872</v>
      </c>
      <c r="H101" s="4">
        <v>500</v>
      </c>
      <c r="I101" s="72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01">
        <v>42767</v>
      </c>
      <c r="C102" s="7">
        <v>300</v>
      </c>
      <c r="D102" s="71">
        <v>11.45</v>
      </c>
      <c r="E102" s="37">
        <v>0</v>
      </c>
      <c r="F102" s="37">
        <f t="shared" si="12"/>
        <v>3435</v>
      </c>
      <c r="G102" s="301">
        <v>42873</v>
      </c>
      <c r="H102" s="4">
        <v>500</v>
      </c>
      <c r="I102" s="72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01">
        <v>42772</v>
      </c>
      <c r="C103" s="7">
        <v>500</v>
      </c>
      <c r="D103" s="71">
        <v>11.22</v>
      </c>
      <c r="E103" s="37">
        <v>0</v>
      </c>
      <c r="F103" s="37">
        <f t="shared" si="12"/>
        <v>5610</v>
      </c>
      <c r="G103" s="301">
        <v>42944</v>
      </c>
      <c r="H103" s="7">
        <v>200</v>
      </c>
      <c r="I103" s="71">
        <v>14.5</v>
      </c>
      <c r="J103" s="37">
        <v>1.19</v>
      </c>
      <c r="K103" s="37">
        <f t="shared" si="13"/>
        <v>2898.81</v>
      </c>
    </row>
    <row r="104" spans="1:15" x14ac:dyDescent="0.25">
      <c r="B104" s="301">
        <v>42773</v>
      </c>
      <c r="C104" s="7">
        <v>500</v>
      </c>
      <c r="D104" s="71">
        <v>11.02</v>
      </c>
      <c r="E104" s="37">
        <v>0</v>
      </c>
      <c r="F104" s="37">
        <f t="shared" si="12"/>
        <v>5510</v>
      </c>
      <c r="G104" s="1">
        <v>42984</v>
      </c>
      <c r="H104" s="4">
        <v>1000</v>
      </c>
      <c r="I104" s="72">
        <v>14.6</v>
      </c>
      <c r="J104" s="2">
        <v>-4.66</v>
      </c>
      <c r="K104" s="2">
        <f t="shared" si="13"/>
        <v>14604.66</v>
      </c>
    </row>
    <row r="105" spans="1:15" x14ac:dyDescent="0.25">
      <c r="B105" s="301">
        <v>42775</v>
      </c>
      <c r="C105" s="7">
        <v>500</v>
      </c>
      <c r="D105" s="71">
        <v>11.18</v>
      </c>
      <c r="E105" s="37">
        <v>0</v>
      </c>
      <c r="F105" s="37">
        <f t="shared" si="12"/>
        <v>5590</v>
      </c>
    </row>
    <row r="106" spans="1:15" x14ac:dyDescent="0.25">
      <c r="B106" s="301">
        <v>42775</v>
      </c>
      <c r="C106" s="7">
        <v>500</v>
      </c>
      <c r="D106" s="71">
        <v>11.05</v>
      </c>
      <c r="E106" s="37">
        <v>0</v>
      </c>
      <c r="F106" s="37">
        <f t="shared" si="12"/>
        <v>5525</v>
      </c>
    </row>
    <row r="107" spans="1:15" x14ac:dyDescent="0.25">
      <c r="B107" s="66">
        <v>42808</v>
      </c>
      <c r="C107" s="7">
        <v>200</v>
      </c>
      <c r="D107" s="71">
        <v>10.75</v>
      </c>
      <c r="E107" s="37">
        <v>0</v>
      </c>
      <c r="F107" s="37">
        <f t="shared" si="12"/>
        <v>2150</v>
      </c>
    </row>
    <row r="108" spans="1:15" x14ac:dyDescent="0.25">
      <c r="B108" s="301">
        <v>42814</v>
      </c>
      <c r="C108" s="7">
        <v>200</v>
      </c>
      <c r="D108" s="71">
        <v>10.65</v>
      </c>
      <c r="E108" s="37">
        <v>0</v>
      </c>
      <c r="F108" s="37">
        <f t="shared" si="12"/>
        <v>2130</v>
      </c>
    </row>
    <row r="109" spans="1:15" x14ac:dyDescent="0.25">
      <c r="B109" s="301">
        <v>42833</v>
      </c>
      <c r="C109" s="7">
        <v>300</v>
      </c>
      <c r="D109" s="71">
        <v>10.62</v>
      </c>
      <c r="E109" s="37">
        <v>0</v>
      </c>
      <c r="F109" s="37">
        <f t="shared" si="12"/>
        <v>3185.9999999999995</v>
      </c>
    </row>
    <row r="110" spans="1:15" x14ac:dyDescent="0.25">
      <c r="B110" s="66">
        <v>42844</v>
      </c>
      <c r="C110" s="7">
        <v>200</v>
      </c>
      <c r="D110" s="71">
        <v>10.28</v>
      </c>
      <c r="E110" s="37">
        <v>0</v>
      </c>
      <c r="F110" s="37">
        <f t="shared" si="12"/>
        <v>2056</v>
      </c>
    </row>
    <row r="111" spans="1:15" x14ac:dyDescent="0.25">
      <c r="B111" s="66">
        <v>42845</v>
      </c>
      <c r="C111" s="7">
        <v>100</v>
      </c>
      <c r="D111" s="71">
        <v>10.039999999999999</v>
      </c>
      <c r="E111" s="37">
        <v>-0.08</v>
      </c>
      <c r="F111" s="37">
        <f t="shared" si="12"/>
        <v>1003.9199999999998</v>
      </c>
    </row>
    <row r="112" spans="1:15" x14ac:dyDescent="0.25">
      <c r="B112" s="66">
        <v>42857</v>
      </c>
      <c r="C112" s="7">
        <v>300</v>
      </c>
      <c r="D112" s="71">
        <v>9.94</v>
      </c>
      <c r="E112" s="37">
        <v>0</v>
      </c>
      <c r="F112" s="37">
        <f t="shared" si="12"/>
        <v>2982</v>
      </c>
    </row>
    <row r="113" spans="1:13" x14ac:dyDescent="0.25">
      <c r="B113" s="66">
        <v>42950</v>
      </c>
      <c r="C113" s="7">
        <v>200</v>
      </c>
      <c r="D113" s="71">
        <v>14.18</v>
      </c>
      <c r="E113" s="37">
        <v>0</v>
      </c>
      <c r="F113" s="37">
        <f t="shared" si="12"/>
        <v>2836</v>
      </c>
    </row>
    <row r="117" spans="1:13" x14ac:dyDescent="0.25">
      <c r="C117" s="4"/>
      <c r="D117" s="175"/>
      <c r="E117" s="3"/>
      <c r="F117" s="3"/>
    </row>
    <row r="118" spans="1:13" x14ac:dyDescent="0.25">
      <c r="A118" s="25" t="s">
        <v>57</v>
      </c>
      <c r="B118" s="14"/>
      <c r="C118" s="14">
        <f>SUM(C2:C117)</f>
        <v>42605</v>
      </c>
      <c r="D118" s="73"/>
      <c r="E118" s="14"/>
      <c r="F118" s="18">
        <f>SUM(F2:F117)</f>
        <v>596618.70000000007</v>
      </c>
      <c r="G118" s="14"/>
      <c r="H118" s="14">
        <f>SUM(H2:H117)</f>
        <v>42605</v>
      </c>
      <c r="I118" s="73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14" t="s">
        <v>143</v>
      </c>
      <c r="B119" s="215"/>
      <c r="C119" s="216">
        <f>SumByColor($A$119,C2:C117)</f>
        <v>38705</v>
      </c>
      <c r="D119" s="216"/>
      <c r="E119" s="216"/>
      <c r="F119" s="217">
        <f>SumByColor($A$119,F2:F117)</f>
        <v>526268</v>
      </c>
      <c r="G119" s="216"/>
      <c r="H119" s="216">
        <f>SumByColor($A$119,H2:H117)</f>
        <v>38905</v>
      </c>
      <c r="I119" s="216"/>
      <c r="J119" s="216"/>
      <c r="K119" s="217">
        <f>SumByColor($A$119,K2:K117)</f>
        <v>528865</v>
      </c>
      <c r="L119" s="216"/>
      <c r="M119" s="217">
        <f>SumByColor($A$119,M2:M117)</f>
        <v>0</v>
      </c>
    </row>
    <row r="123" spans="1:13" x14ac:dyDescent="0.25">
      <c r="B123" s="150" t="s">
        <v>85</v>
      </c>
      <c r="C123" s="150" t="s">
        <v>106</v>
      </c>
      <c r="D123" s="158" t="s">
        <v>105</v>
      </c>
      <c r="E123" s="154" t="s">
        <v>107</v>
      </c>
      <c r="F123" s="154" t="s">
        <v>43</v>
      </c>
      <c r="G123" s="165" t="s">
        <v>110</v>
      </c>
      <c r="H123" s="154" t="s">
        <v>61</v>
      </c>
      <c r="I123" s="176" t="s">
        <v>110</v>
      </c>
      <c r="J123" s="33"/>
      <c r="K123" s="33"/>
    </row>
    <row r="124" spans="1:13" x14ac:dyDescent="0.25">
      <c r="B124" s="152">
        <v>42304</v>
      </c>
      <c r="C124" s="10">
        <v>5530</v>
      </c>
      <c r="D124" s="159">
        <v>17.41</v>
      </c>
      <c r="E124" s="33">
        <v>14.61</v>
      </c>
      <c r="F124" s="33">
        <f>C124*(E124-D124)</f>
        <v>-15484.000000000004</v>
      </c>
      <c r="G124" s="33">
        <f>IF(C124=0, 0,D124*C124)</f>
        <v>96277.3</v>
      </c>
      <c r="H124" s="168">
        <f>IF(C124=0, D124, (E124-D124)/D124)</f>
        <v>-0.16082711085583001</v>
      </c>
      <c r="I124" s="159"/>
      <c r="J124" s="33"/>
      <c r="K124" s="33"/>
    </row>
    <row r="125" spans="1:13" x14ac:dyDescent="0.25">
      <c r="B125" s="152">
        <v>42306</v>
      </c>
      <c r="C125" s="10">
        <v>5530</v>
      </c>
      <c r="D125" s="159">
        <v>17.41</v>
      </c>
      <c r="E125" s="33">
        <v>14.94</v>
      </c>
      <c r="F125" s="33">
        <f t="shared" ref="F125:F166" si="14">C125*(E125-D125)</f>
        <v>-13659.100000000004</v>
      </c>
      <c r="G125" s="33">
        <f t="shared" ref="G125:G166" si="15">IF(C125=0, 0,D125*C125)</f>
        <v>96277.3</v>
      </c>
      <c r="H125" s="168">
        <f t="shared" ref="H125:H166" si="16">IF(C125=0, D125, (E125-D125)/D125)</f>
        <v>-0.14187248707639291</v>
      </c>
      <c r="I125" s="159"/>
      <c r="J125" s="33"/>
      <c r="K125" s="33"/>
    </row>
    <row r="126" spans="1:13" x14ac:dyDescent="0.25">
      <c r="B126" s="152">
        <v>42307</v>
      </c>
      <c r="C126" s="10">
        <v>5730</v>
      </c>
      <c r="D126" s="159">
        <v>17.329999999999998</v>
      </c>
      <c r="E126" s="33">
        <v>15.51</v>
      </c>
      <c r="F126" s="33">
        <f t="shared" si="14"/>
        <v>-10428.599999999991</v>
      </c>
      <c r="G126" s="33">
        <f t="shared" si="15"/>
        <v>99300.9</v>
      </c>
      <c r="H126" s="168">
        <f t="shared" si="16"/>
        <v>-0.10502019619157522</v>
      </c>
      <c r="I126" s="159"/>
      <c r="J126" s="33"/>
      <c r="K126" s="33"/>
    </row>
    <row r="127" spans="1:13" x14ac:dyDescent="0.25">
      <c r="B127" s="152">
        <v>42313</v>
      </c>
      <c r="C127" s="10">
        <v>6000</v>
      </c>
      <c r="D127" s="159">
        <v>17.22</v>
      </c>
      <c r="E127" s="33">
        <v>14.88</v>
      </c>
      <c r="F127" s="33">
        <f t="shared" si="14"/>
        <v>-14039.999999999989</v>
      </c>
      <c r="G127" s="33">
        <f t="shared" si="15"/>
        <v>103320</v>
      </c>
      <c r="H127" s="168">
        <f t="shared" si="16"/>
        <v>-0.13588850174216019</v>
      </c>
      <c r="I127" s="159"/>
      <c r="J127" s="33"/>
      <c r="K127" s="33"/>
    </row>
    <row r="128" spans="1:13" x14ac:dyDescent="0.25">
      <c r="B128" s="152">
        <v>42314</v>
      </c>
      <c r="C128" s="10">
        <v>7006</v>
      </c>
      <c r="D128" s="159">
        <v>16.829999999999998</v>
      </c>
      <c r="E128" s="33">
        <v>14.42</v>
      </c>
      <c r="F128" s="33">
        <f t="shared" si="14"/>
        <v>-16884.459999999988</v>
      </c>
      <c r="G128" s="33">
        <f t="shared" si="15"/>
        <v>117910.97999999998</v>
      </c>
      <c r="H128" s="168">
        <f t="shared" si="16"/>
        <v>-0.14319667260843724</v>
      </c>
      <c r="I128" s="159"/>
      <c r="J128" s="33"/>
      <c r="K128" s="33"/>
    </row>
    <row r="129" spans="2:11" x14ac:dyDescent="0.25">
      <c r="B129" s="152">
        <v>42324</v>
      </c>
      <c r="C129" s="10">
        <v>6000</v>
      </c>
      <c r="D129" s="159">
        <v>17.18</v>
      </c>
      <c r="E129" s="33">
        <v>14.92</v>
      </c>
      <c r="F129" s="33">
        <f t="shared" si="14"/>
        <v>-13559.999999999998</v>
      </c>
      <c r="G129" s="33">
        <f t="shared" si="15"/>
        <v>103080</v>
      </c>
      <c r="H129" s="168">
        <f t="shared" si="16"/>
        <v>-0.13154831199068684</v>
      </c>
      <c r="I129" s="159"/>
      <c r="J129" s="33"/>
      <c r="K129" s="33"/>
    </row>
    <row r="130" spans="2:11" x14ac:dyDescent="0.25">
      <c r="B130" s="152">
        <v>42325</v>
      </c>
      <c r="C130" s="10">
        <v>7000</v>
      </c>
      <c r="D130" s="159">
        <v>16.79</v>
      </c>
      <c r="E130" s="33">
        <v>14.38</v>
      </c>
      <c r="F130" s="33">
        <f t="shared" si="14"/>
        <v>-16869.999999999989</v>
      </c>
      <c r="G130" s="33">
        <f t="shared" si="15"/>
        <v>117530</v>
      </c>
      <c r="H130" s="168">
        <f t="shared" si="16"/>
        <v>-0.14353782013103028</v>
      </c>
      <c r="I130" s="159"/>
      <c r="J130" s="33"/>
      <c r="K130" s="33"/>
    </row>
    <row r="131" spans="2:11" x14ac:dyDescent="0.25">
      <c r="B131" s="152">
        <v>42326</v>
      </c>
      <c r="C131" s="10">
        <v>6000</v>
      </c>
      <c r="D131" s="159">
        <v>17.16</v>
      </c>
      <c r="E131" s="33">
        <v>14.65</v>
      </c>
      <c r="F131" s="33">
        <f t="shared" si="14"/>
        <v>-15059.999999999998</v>
      </c>
      <c r="G131" s="33">
        <f t="shared" si="15"/>
        <v>102960</v>
      </c>
      <c r="H131" s="168">
        <f t="shared" si="16"/>
        <v>-0.14627039627039626</v>
      </c>
      <c r="I131" s="159"/>
      <c r="J131" s="33"/>
      <c r="K131" s="33"/>
    </row>
    <row r="132" spans="2:11" x14ac:dyDescent="0.25">
      <c r="B132" s="152">
        <v>42335</v>
      </c>
      <c r="C132" s="10">
        <v>6100</v>
      </c>
      <c r="D132" s="159">
        <v>17.11</v>
      </c>
      <c r="E132" s="33">
        <v>14.47</v>
      </c>
      <c r="F132" s="33">
        <f t="shared" si="14"/>
        <v>-16103.999999999993</v>
      </c>
      <c r="G132" s="33">
        <f t="shared" si="15"/>
        <v>104371</v>
      </c>
      <c r="H132" s="168">
        <f t="shared" si="16"/>
        <v>-0.15429573348918754</v>
      </c>
      <c r="I132" s="159"/>
      <c r="J132" s="33"/>
      <c r="K132" s="33"/>
    </row>
    <row r="133" spans="2:11" x14ac:dyDescent="0.25">
      <c r="B133" s="152">
        <v>42335</v>
      </c>
      <c r="C133" s="10">
        <v>7000</v>
      </c>
      <c r="D133" s="159">
        <v>16.77</v>
      </c>
      <c r="E133" s="33">
        <v>14.47</v>
      </c>
      <c r="F133" s="33">
        <f t="shared" si="14"/>
        <v>-16099.999999999993</v>
      </c>
      <c r="G133" s="33">
        <f t="shared" si="15"/>
        <v>117390</v>
      </c>
      <c r="H133" s="168">
        <f t="shared" si="16"/>
        <v>-0.1371496720333929</v>
      </c>
      <c r="I133" s="159"/>
      <c r="J133" s="33"/>
      <c r="K133" s="33"/>
    </row>
    <row r="134" spans="2:11" x14ac:dyDescent="0.25">
      <c r="B134" s="152">
        <v>42338</v>
      </c>
      <c r="C134" s="10">
        <v>6000</v>
      </c>
      <c r="D134" s="159">
        <v>17.100000000000001</v>
      </c>
      <c r="E134" s="33">
        <v>14.78</v>
      </c>
      <c r="F134" s="33">
        <f t="shared" si="14"/>
        <v>-13920.000000000013</v>
      </c>
      <c r="G134" s="33">
        <f t="shared" si="15"/>
        <v>102600.00000000001</v>
      </c>
      <c r="H134" s="168">
        <f t="shared" si="16"/>
        <v>-0.13567251461988314</v>
      </c>
      <c r="I134" s="159"/>
      <c r="J134" s="33"/>
      <c r="K134" s="33"/>
    </row>
    <row r="135" spans="2:11" x14ac:dyDescent="0.25">
      <c r="B135" s="152">
        <v>42338</v>
      </c>
      <c r="C135" s="10">
        <v>5900</v>
      </c>
      <c r="D135" s="159">
        <v>17.14</v>
      </c>
      <c r="E135" s="33">
        <v>14.78</v>
      </c>
      <c r="F135" s="33">
        <f t="shared" si="14"/>
        <v>-13924.000000000007</v>
      </c>
      <c r="G135" s="33">
        <f t="shared" si="15"/>
        <v>101126</v>
      </c>
      <c r="H135" s="168">
        <f t="shared" si="16"/>
        <v>-0.13768961493582271</v>
      </c>
      <c r="I135" s="159"/>
      <c r="J135" s="33"/>
      <c r="K135" s="33"/>
    </row>
    <row r="136" spans="2:11" x14ac:dyDescent="0.25">
      <c r="B136" s="152">
        <v>42340</v>
      </c>
      <c r="C136" s="10">
        <v>7000</v>
      </c>
      <c r="D136" s="159">
        <v>16.670000000000002</v>
      </c>
      <c r="E136" s="33">
        <v>13.9</v>
      </c>
      <c r="F136" s="33">
        <f t="shared" si="14"/>
        <v>-19390.000000000011</v>
      </c>
      <c r="G136" s="33">
        <f t="shared" si="15"/>
        <v>116690.00000000001</v>
      </c>
      <c r="H136" s="168">
        <f t="shared" si="16"/>
        <v>-0.16616676664667074</v>
      </c>
      <c r="I136" s="159"/>
      <c r="J136" s="33"/>
      <c r="K136" s="33"/>
    </row>
    <row r="137" spans="2:11" x14ac:dyDescent="0.25">
      <c r="B137" s="152">
        <v>42340</v>
      </c>
      <c r="C137" s="10">
        <v>7500</v>
      </c>
      <c r="D137" s="159">
        <v>16.510000000000002</v>
      </c>
      <c r="E137" s="33">
        <v>13.9</v>
      </c>
      <c r="F137" s="33">
        <f t="shared" si="14"/>
        <v>-19575.000000000007</v>
      </c>
      <c r="G137" s="33">
        <f t="shared" si="15"/>
        <v>123825.00000000001</v>
      </c>
      <c r="H137" s="168">
        <f t="shared" si="16"/>
        <v>-0.15808600847970933</v>
      </c>
      <c r="I137" s="159"/>
      <c r="J137" s="33"/>
      <c r="K137" s="33"/>
    </row>
    <row r="138" spans="2:11" x14ac:dyDescent="0.25">
      <c r="B138" s="152">
        <v>42344</v>
      </c>
      <c r="C138" s="10">
        <v>7500</v>
      </c>
      <c r="D138" s="159">
        <v>16.510000000000002</v>
      </c>
      <c r="E138" s="33">
        <v>13.15</v>
      </c>
      <c r="F138" s="33">
        <f t="shared" si="14"/>
        <v>-25200.000000000007</v>
      </c>
      <c r="G138" s="33">
        <f t="shared" si="15"/>
        <v>123825.00000000001</v>
      </c>
      <c r="H138" s="168">
        <f t="shared" si="16"/>
        <v>-0.20351302241066027</v>
      </c>
      <c r="I138" s="159"/>
      <c r="J138" s="33"/>
      <c r="K138" s="33"/>
    </row>
    <row r="139" spans="2:11" x14ac:dyDescent="0.25">
      <c r="B139" s="152">
        <v>42349</v>
      </c>
      <c r="C139" s="10">
        <v>8000</v>
      </c>
      <c r="D139" s="159">
        <v>16.260000000000002</v>
      </c>
      <c r="E139" s="33">
        <v>12.47</v>
      </c>
      <c r="F139" s="33">
        <f t="shared" si="14"/>
        <v>-30320.000000000007</v>
      </c>
      <c r="G139" s="33">
        <f t="shared" si="15"/>
        <v>130080.00000000001</v>
      </c>
      <c r="H139" s="168">
        <f t="shared" si="16"/>
        <v>-0.23308733087330877</v>
      </c>
      <c r="I139" s="159"/>
      <c r="J139" s="33"/>
      <c r="K139" s="33"/>
    </row>
    <row r="140" spans="2:11" x14ac:dyDescent="0.25">
      <c r="B140" s="152">
        <v>42356</v>
      </c>
      <c r="C140" s="10">
        <v>7500</v>
      </c>
      <c r="D140" s="159">
        <v>16.510000000000002</v>
      </c>
      <c r="E140" s="33">
        <v>12.6</v>
      </c>
      <c r="F140" s="33">
        <f t="shared" si="14"/>
        <v>-29325.000000000015</v>
      </c>
      <c r="G140" s="33">
        <f t="shared" si="15"/>
        <v>123825.00000000001</v>
      </c>
      <c r="H140" s="168">
        <f t="shared" si="16"/>
        <v>-0.23682616596002432</v>
      </c>
      <c r="I140" s="159"/>
      <c r="J140" s="33"/>
      <c r="K140" s="33"/>
    </row>
    <row r="141" spans="2:11" x14ac:dyDescent="0.25">
      <c r="B141" s="152">
        <v>42356</v>
      </c>
      <c r="C141" s="205">
        <v>4500</v>
      </c>
      <c r="D141" s="206">
        <v>19.079999999999998</v>
      </c>
      <c r="E141" s="33">
        <v>12.88</v>
      </c>
      <c r="F141" s="33">
        <f t="shared" si="14"/>
        <v>-27899.999999999989</v>
      </c>
      <c r="G141" s="33">
        <f t="shared" si="15"/>
        <v>85859.999999999985</v>
      </c>
      <c r="H141" s="168">
        <f t="shared" si="16"/>
        <v>-0.32494758909853239</v>
      </c>
      <c r="I141" s="159"/>
      <c r="J141" s="33"/>
      <c r="K141" s="33"/>
    </row>
    <row r="142" spans="2:11" x14ac:dyDescent="0.25">
      <c r="B142" s="152">
        <v>42397</v>
      </c>
      <c r="C142" s="279">
        <v>2000</v>
      </c>
      <c r="D142" s="162">
        <v>26.06</v>
      </c>
      <c r="E142" s="33">
        <v>15.27</v>
      </c>
      <c r="F142" s="33">
        <f t="shared" si="14"/>
        <v>-21580</v>
      </c>
      <c r="G142" s="33">
        <f t="shared" si="15"/>
        <v>52120</v>
      </c>
      <c r="H142" s="168">
        <f t="shared" si="16"/>
        <v>-0.41404451266308517</v>
      </c>
      <c r="I142" s="159"/>
      <c r="J142" s="33"/>
      <c r="K142" s="33"/>
    </row>
    <row r="143" spans="2:11" x14ac:dyDescent="0.25">
      <c r="B143" s="152">
        <v>42398</v>
      </c>
      <c r="C143" s="205">
        <v>1800</v>
      </c>
      <c r="D143" s="206">
        <v>27.26</v>
      </c>
      <c r="E143" s="33">
        <v>15.27</v>
      </c>
      <c r="F143" s="33">
        <f t="shared" si="14"/>
        <v>-21582.000000000004</v>
      </c>
      <c r="G143" s="33">
        <f t="shared" si="15"/>
        <v>49068</v>
      </c>
      <c r="H143" s="168">
        <f t="shared" si="16"/>
        <v>-0.43983859134262659</v>
      </c>
      <c r="I143" s="159"/>
      <c r="J143" s="33"/>
      <c r="K143" s="33"/>
    </row>
    <row r="144" spans="2:11" x14ac:dyDescent="0.25">
      <c r="B144" s="152">
        <v>42402</v>
      </c>
      <c r="C144" s="205">
        <v>2000</v>
      </c>
      <c r="D144" s="206">
        <v>26</v>
      </c>
      <c r="E144" s="33">
        <v>15.18</v>
      </c>
      <c r="F144" s="33">
        <f t="shared" si="14"/>
        <v>-21640</v>
      </c>
      <c r="G144" s="33">
        <f t="shared" si="15"/>
        <v>52000</v>
      </c>
      <c r="H144" s="168">
        <f t="shared" si="16"/>
        <v>-0.41615384615384615</v>
      </c>
      <c r="I144" s="159"/>
      <c r="J144" s="33"/>
      <c r="K144" s="33"/>
    </row>
    <row r="145" spans="2:11" x14ac:dyDescent="0.25">
      <c r="B145" s="152">
        <v>42412</v>
      </c>
      <c r="C145" s="205">
        <v>2200</v>
      </c>
      <c r="D145" s="206">
        <v>24.75</v>
      </c>
      <c r="E145" s="33">
        <v>12.35</v>
      </c>
      <c r="F145" s="33">
        <f t="shared" si="14"/>
        <v>-27280</v>
      </c>
      <c r="G145" s="33">
        <f t="shared" si="15"/>
        <v>54450</v>
      </c>
      <c r="H145" s="168">
        <f t="shared" si="16"/>
        <v>-0.50101010101010102</v>
      </c>
      <c r="I145" s="159"/>
      <c r="J145" s="33"/>
      <c r="K145" s="33"/>
    </row>
    <row r="146" spans="2:11" x14ac:dyDescent="0.25">
      <c r="B146" s="152">
        <v>42416</v>
      </c>
      <c r="C146" s="205">
        <v>2000</v>
      </c>
      <c r="D146" s="206">
        <v>25.96</v>
      </c>
      <c r="E146" s="33">
        <v>12.35</v>
      </c>
      <c r="F146" s="33">
        <f t="shared" si="14"/>
        <v>-27220.000000000004</v>
      </c>
      <c r="G146" s="33">
        <f t="shared" si="15"/>
        <v>51920</v>
      </c>
      <c r="H146" s="168">
        <f t="shared" si="16"/>
        <v>-0.52426810477657937</v>
      </c>
      <c r="I146" s="159"/>
      <c r="J146" s="33"/>
      <c r="K146" s="33"/>
    </row>
    <row r="147" spans="2:11" x14ac:dyDescent="0.25">
      <c r="B147" s="152">
        <v>42416</v>
      </c>
      <c r="C147" s="205">
        <v>1750</v>
      </c>
      <c r="D147" s="206">
        <v>27.81</v>
      </c>
      <c r="E147" s="33">
        <v>12.89</v>
      </c>
      <c r="F147" s="33">
        <f t="shared" si="14"/>
        <v>-26109.999999999996</v>
      </c>
      <c r="G147" s="33">
        <f t="shared" si="15"/>
        <v>48667.5</v>
      </c>
      <c r="H147" s="168">
        <f t="shared" si="16"/>
        <v>-0.53649766271125487</v>
      </c>
      <c r="I147" s="159"/>
      <c r="J147" s="33"/>
      <c r="K147" s="33"/>
    </row>
    <row r="148" spans="2:11" x14ac:dyDescent="0.25">
      <c r="B148" s="152">
        <v>42416</v>
      </c>
      <c r="C148" s="205">
        <v>2000</v>
      </c>
      <c r="D148" s="206">
        <v>25.948</v>
      </c>
      <c r="E148" s="33">
        <v>12.94</v>
      </c>
      <c r="F148" s="33">
        <f t="shared" si="14"/>
        <v>-26016</v>
      </c>
      <c r="G148" s="33">
        <f t="shared" si="15"/>
        <v>51896</v>
      </c>
      <c r="H148" s="168">
        <f t="shared" si="16"/>
        <v>-0.50131031293355943</v>
      </c>
      <c r="I148" s="159"/>
      <c r="J148" s="33"/>
      <c r="K148" s="33"/>
    </row>
    <row r="149" spans="2:11" x14ac:dyDescent="0.25">
      <c r="B149" s="152">
        <v>42426</v>
      </c>
      <c r="C149" s="205">
        <v>2000</v>
      </c>
      <c r="D149" s="206">
        <v>25.914999999999999</v>
      </c>
      <c r="E149" s="33">
        <v>12.37</v>
      </c>
      <c r="F149" s="33">
        <f t="shared" si="14"/>
        <v>-27090</v>
      </c>
      <c r="G149" s="33">
        <f t="shared" si="15"/>
        <v>51830</v>
      </c>
      <c r="H149" s="168">
        <f t="shared" si="16"/>
        <v>-0.52267026818444917</v>
      </c>
      <c r="I149" s="159"/>
      <c r="J149" s="33"/>
      <c r="K149" s="33"/>
    </row>
    <row r="150" spans="2:11" x14ac:dyDescent="0.25">
      <c r="B150" s="152">
        <v>42430</v>
      </c>
      <c r="C150" s="205">
        <v>2000</v>
      </c>
      <c r="D150" s="206">
        <v>25.914999999999999</v>
      </c>
      <c r="E150" s="33">
        <v>12.82</v>
      </c>
      <c r="F150" s="33">
        <f t="shared" si="14"/>
        <v>-26189.999999999996</v>
      </c>
      <c r="G150" s="33">
        <f t="shared" si="15"/>
        <v>51830</v>
      </c>
      <c r="H150" s="168">
        <f t="shared" si="16"/>
        <v>-0.50530580744742426</v>
      </c>
      <c r="I150" s="159">
        <v>25.5</v>
      </c>
      <c r="J150" s="33"/>
      <c r="K150" s="33"/>
    </row>
    <row r="151" spans="2:11" x14ac:dyDescent="0.25">
      <c r="B151" s="152">
        <v>42431</v>
      </c>
      <c r="C151" s="288">
        <v>1500</v>
      </c>
      <c r="D151" s="415">
        <v>30.137</v>
      </c>
      <c r="E151" s="33">
        <v>13.3</v>
      </c>
      <c r="F151" s="33">
        <f t="shared" si="14"/>
        <v>-25255.5</v>
      </c>
      <c r="G151" s="33">
        <f t="shared" si="15"/>
        <v>45205.5</v>
      </c>
      <c r="H151" s="168">
        <f t="shared" si="16"/>
        <v>-0.55868201878090051</v>
      </c>
      <c r="I151" s="159"/>
      <c r="J151" s="33"/>
      <c r="K151" s="33"/>
    </row>
    <row r="152" spans="2:11" x14ac:dyDescent="0.25">
      <c r="B152" s="152">
        <v>42444</v>
      </c>
      <c r="C152" s="205">
        <v>1500</v>
      </c>
      <c r="D152" s="206">
        <v>30.137</v>
      </c>
      <c r="E152" s="33">
        <v>14.28</v>
      </c>
      <c r="F152" s="33">
        <f t="shared" si="14"/>
        <v>-23785.5</v>
      </c>
      <c r="G152" s="33">
        <f t="shared" si="15"/>
        <v>45205.5</v>
      </c>
      <c r="H152" s="168">
        <f t="shared" si="16"/>
        <v>-0.52616385174370384</v>
      </c>
      <c r="I152" s="159"/>
      <c r="J152" s="33"/>
      <c r="K152" s="33"/>
    </row>
    <row r="153" spans="2:11" x14ac:dyDescent="0.25">
      <c r="B153" s="152">
        <v>42447</v>
      </c>
      <c r="C153" s="205">
        <v>1500</v>
      </c>
      <c r="D153" s="206">
        <v>30.137</v>
      </c>
      <c r="E153" s="33">
        <v>14.98</v>
      </c>
      <c r="F153" s="33">
        <f t="shared" si="14"/>
        <v>-22735.5</v>
      </c>
      <c r="G153" s="33">
        <f t="shared" si="15"/>
        <v>45205.5</v>
      </c>
      <c r="H153" s="168">
        <f t="shared" si="16"/>
        <v>-0.50293658957427745</v>
      </c>
      <c r="I153" s="159"/>
      <c r="J153" s="33"/>
      <c r="K153" s="33"/>
    </row>
    <row r="154" spans="2:11" x14ac:dyDescent="0.25">
      <c r="B154" s="152">
        <v>42480</v>
      </c>
      <c r="C154" s="205">
        <v>1500</v>
      </c>
      <c r="D154" s="206">
        <v>30.07</v>
      </c>
      <c r="E154" s="33">
        <v>15.44</v>
      </c>
      <c r="F154" s="33">
        <f t="shared" si="14"/>
        <v>-21945</v>
      </c>
      <c r="G154" s="33">
        <f t="shared" si="15"/>
        <v>45105</v>
      </c>
      <c r="H154" s="168">
        <f t="shared" si="16"/>
        <v>-0.48653142667110078</v>
      </c>
      <c r="I154" s="159"/>
      <c r="J154" s="33"/>
      <c r="K154" s="33"/>
    </row>
    <row r="155" spans="2:11" x14ac:dyDescent="0.25">
      <c r="B155" s="152">
        <v>42488</v>
      </c>
      <c r="C155" s="205">
        <v>1500</v>
      </c>
      <c r="D155" s="206">
        <v>30.030999999999999</v>
      </c>
      <c r="E155" s="33">
        <v>15.55</v>
      </c>
      <c r="F155" s="33">
        <f t="shared" si="14"/>
        <v>-21721.499999999996</v>
      </c>
      <c r="G155" s="33">
        <f t="shared" si="15"/>
        <v>45046.5</v>
      </c>
      <c r="H155" s="168">
        <f t="shared" si="16"/>
        <v>-0.4822017248842862</v>
      </c>
      <c r="I155" s="159"/>
      <c r="J155" s="33"/>
      <c r="K155" s="33"/>
    </row>
    <row r="156" spans="2:11" x14ac:dyDescent="0.25">
      <c r="B156" s="152">
        <v>42494</v>
      </c>
      <c r="C156" s="205">
        <v>1500</v>
      </c>
      <c r="D156" s="206">
        <v>30.030999999999999</v>
      </c>
      <c r="E156" s="33">
        <v>15.02</v>
      </c>
      <c r="F156" s="33">
        <f t="shared" si="14"/>
        <v>-22516.5</v>
      </c>
      <c r="G156" s="33">
        <f t="shared" si="15"/>
        <v>45046.5</v>
      </c>
      <c r="H156" s="168">
        <f t="shared" si="16"/>
        <v>-0.49985015483999867</v>
      </c>
      <c r="I156" s="159"/>
      <c r="J156" s="33"/>
      <c r="K156" s="33"/>
    </row>
    <row r="157" spans="2:11" x14ac:dyDescent="0.25">
      <c r="B157" s="152">
        <v>42517</v>
      </c>
      <c r="C157" s="205">
        <v>1500</v>
      </c>
      <c r="D157" s="206">
        <v>30.024000000000001</v>
      </c>
      <c r="E157" s="33">
        <v>14.74</v>
      </c>
      <c r="F157" s="33">
        <f t="shared" si="14"/>
        <v>-22926</v>
      </c>
      <c r="G157" s="33">
        <f t="shared" si="15"/>
        <v>45036</v>
      </c>
      <c r="H157" s="168">
        <f t="shared" si="16"/>
        <v>-0.50905941913136155</v>
      </c>
      <c r="I157" s="159"/>
      <c r="J157" s="33"/>
      <c r="K157" s="33"/>
    </row>
    <row r="158" spans="2:11" x14ac:dyDescent="0.25">
      <c r="B158" s="152">
        <v>42522</v>
      </c>
      <c r="C158" s="205">
        <v>1500</v>
      </c>
      <c r="D158" s="206">
        <v>30.024000000000001</v>
      </c>
      <c r="E158" s="33">
        <v>15.08</v>
      </c>
      <c r="F158" s="33">
        <f t="shared" si="14"/>
        <v>-22416</v>
      </c>
      <c r="G158" s="33">
        <f t="shared" si="15"/>
        <v>45036</v>
      </c>
      <c r="H158" s="168">
        <f t="shared" si="16"/>
        <v>-0.49773514521715961</v>
      </c>
      <c r="I158" s="159"/>
      <c r="J158" s="33"/>
      <c r="K158" s="33"/>
    </row>
    <row r="159" spans="2:11" x14ac:dyDescent="0.25">
      <c r="B159" s="152">
        <v>42530</v>
      </c>
      <c r="C159" s="205">
        <v>1520</v>
      </c>
      <c r="D159" s="206">
        <v>29.5</v>
      </c>
      <c r="E159" s="33">
        <v>15.6</v>
      </c>
      <c r="F159" s="33">
        <f t="shared" si="14"/>
        <v>-21128</v>
      </c>
      <c r="G159" s="33">
        <f t="shared" si="15"/>
        <v>44840</v>
      </c>
      <c r="H159" s="168">
        <f t="shared" si="16"/>
        <v>-0.47118644067796611</v>
      </c>
      <c r="I159" s="159"/>
      <c r="J159" s="33"/>
      <c r="K159" s="33"/>
    </row>
    <row r="160" spans="2:11" x14ac:dyDescent="0.25">
      <c r="B160" s="152">
        <v>42534</v>
      </c>
      <c r="C160" s="205">
        <v>1520</v>
      </c>
      <c r="D160" s="206">
        <v>29.5</v>
      </c>
      <c r="E160" s="33">
        <v>14.25</v>
      </c>
      <c r="F160" s="33">
        <f t="shared" si="14"/>
        <v>-23180</v>
      </c>
      <c r="G160" s="33">
        <f t="shared" si="15"/>
        <v>44840</v>
      </c>
      <c r="H160" s="168">
        <f t="shared" si="16"/>
        <v>-0.51694915254237284</v>
      </c>
      <c r="I160" s="159"/>
      <c r="J160" s="33"/>
      <c r="K160" s="33"/>
    </row>
    <row r="161" spans="2:11" x14ac:dyDescent="0.25">
      <c r="B161" s="152">
        <v>42535</v>
      </c>
      <c r="C161" s="205">
        <v>2000</v>
      </c>
      <c r="D161" s="206">
        <v>25.768000000000001</v>
      </c>
      <c r="E161" s="33">
        <v>13.88</v>
      </c>
      <c r="F161" s="33">
        <f t="shared" si="14"/>
        <v>-23776</v>
      </c>
      <c r="G161" s="33">
        <f t="shared" si="15"/>
        <v>51536</v>
      </c>
      <c r="H161" s="168">
        <f t="shared" si="16"/>
        <v>-0.46134740763737969</v>
      </c>
      <c r="I161" s="159"/>
      <c r="J161" s="33"/>
      <c r="K161" s="33"/>
    </row>
    <row r="162" spans="2:11" x14ac:dyDescent="0.25">
      <c r="B162" s="152">
        <v>42538</v>
      </c>
      <c r="C162" s="205">
        <v>1520</v>
      </c>
      <c r="D162" s="206">
        <v>29.428000000000001</v>
      </c>
      <c r="E162" s="33">
        <v>14.24</v>
      </c>
      <c r="F162" s="33">
        <f t="shared" si="14"/>
        <v>-23085.760000000002</v>
      </c>
      <c r="G162" s="33">
        <f t="shared" si="15"/>
        <v>44730.559999999998</v>
      </c>
      <c r="H162" s="168">
        <f t="shared" si="16"/>
        <v>-0.5161071088759005</v>
      </c>
      <c r="I162" s="159"/>
      <c r="J162" s="33"/>
      <c r="K162" s="33"/>
    </row>
    <row r="163" spans="2:11" x14ac:dyDescent="0.25">
      <c r="B163" s="152">
        <v>42543</v>
      </c>
      <c r="C163" s="205">
        <v>2000</v>
      </c>
      <c r="D163" s="206">
        <v>25.696000000000002</v>
      </c>
      <c r="E163" s="33">
        <v>13.79</v>
      </c>
      <c r="F163" s="33">
        <f t="shared" si="14"/>
        <v>-23812.000000000004</v>
      </c>
      <c r="G163" s="33">
        <f t="shared" si="15"/>
        <v>51392</v>
      </c>
      <c r="H163" s="168">
        <f t="shared" si="16"/>
        <v>-0.46334059775840603</v>
      </c>
      <c r="I163" s="159"/>
      <c r="J163" s="33"/>
      <c r="K163" s="33"/>
    </row>
    <row r="164" spans="2:11" x14ac:dyDescent="0.25">
      <c r="B164" s="152">
        <v>42544</v>
      </c>
      <c r="C164" s="205">
        <v>1520</v>
      </c>
      <c r="D164" s="206">
        <v>29.338999999999999</v>
      </c>
      <c r="E164" s="33">
        <v>14.18</v>
      </c>
      <c r="F164" s="33">
        <f t="shared" si="14"/>
        <v>-23041.679999999997</v>
      </c>
      <c r="G164" s="33">
        <f t="shared" si="15"/>
        <v>44595.28</v>
      </c>
      <c r="H164" s="168">
        <f t="shared" si="16"/>
        <v>-0.51668427690105323</v>
      </c>
      <c r="I164" s="159"/>
      <c r="J164" s="33"/>
      <c r="K164" s="33"/>
    </row>
    <row r="165" spans="2:11" x14ac:dyDescent="0.25">
      <c r="B165" s="152">
        <v>42545</v>
      </c>
      <c r="C165" s="279">
        <v>2000</v>
      </c>
      <c r="D165" s="162">
        <v>25.574000000000002</v>
      </c>
      <c r="E165" s="33">
        <v>13.65</v>
      </c>
      <c r="F165" s="33">
        <f t="shared" si="14"/>
        <v>-23848.000000000004</v>
      </c>
      <c r="G165" s="33">
        <f t="shared" si="15"/>
        <v>51148</v>
      </c>
      <c r="H165" s="168">
        <f t="shared" si="16"/>
        <v>-0.4662547900211152</v>
      </c>
      <c r="I165" s="159"/>
      <c r="J165" s="33"/>
      <c r="K165" s="33"/>
    </row>
    <row r="166" spans="2:11" x14ac:dyDescent="0.25">
      <c r="B166" s="152">
        <v>42548</v>
      </c>
      <c r="C166" s="205">
        <v>2000</v>
      </c>
      <c r="D166" s="206">
        <v>25.574000000000002</v>
      </c>
      <c r="E166" s="33">
        <v>13.41</v>
      </c>
      <c r="F166" s="33">
        <f t="shared" si="14"/>
        <v>-24328.000000000004</v>
      </c>
      <c r="G166" s="33">
        <f t="shared" si="15"/>
        <v>51148</v>
      </c>
      <c r="H166" s="168">
        <f t="shared" si="16"/>
        <v>-0.47563932118557911</v>
      </c>
      <c r="I166" s="159"/>
      <c r="J166" s="33"/>
      <c r="K166" s="33"/>
    </row>
    <row r="167" spans="2:11" x14ac:dyDescent="0.25">
      <c r="B167" s="152">
        <v>42549</v>
      </c>
      <c r="C167" s="205">
        <v>2000</v>
      </c>
      <c r="D167" s="206">
        <v>25.574000000000002</v>
      </c>
      <c r="E167" s="33">
        <v>14.22</v>
      </c>
      <c r="F167" s="33">
        <f t="shared" ref="F167:F204" si="17">C167*(E167-D167)</f>
        <v>-22708.000000000004</v>
      </c>
      <c r="G167" s="33">
        <f t="shared" ref="G167:G204" si="18">IF(C167=0, 0,D167*C167)</f>
        <v>51148</v>
      </c>
      <c r="H167" s="168">
        <f t="shared" ref="H167:H204" si="19">IF(C167=0, D167, (E167-D167)/D167)</f>
        <v>-0.44396652850551344</v>
      </c>
      <c r="I167" s="159"/>
      <c r="J167" s="33"/>
      <c r="K167" s="33"/>
    </row>
    <row r="168" spans="2:11" x14ac:dyDescent="0.25">
      <c r="B168" s="152">
        <v>42550</v>
      </c>
      <c r="C168" s="205">
        <v>1520</v>
      </c>
      <c r="D168" s="206">
        <v>28.986999999999998</v>
      </c>
      <c r="E168" s="33">
        <v>14.58</v>
      </c>
      <c r="F168" s="33">
        <f t="shared" si="17"/>
        <v>-21898.639999999996</v>
      </c>
      <c r="G168" s="33">
        <f t="shared" si="18"/>
        <v>44060.24</v>
      </c>
      <c r="H168" s="168">
        <f t="shared" si="19"/>
        <v>-0.49701590368096038</v>
      </c>
      <c r="I168" s="159"/>
      <c r="J168" s="33"/>
      <c r="K168" s="33"/>
    </row>
    <row r="169" spans="2:11" x14ac:dyDescent="0.25">
      <c r="B169" s="152">
        <v>42556</v>
      </c>
      <c r="C169" s="205">
        <v>2000</v>
      </c>
      <c r="D169" s="206">
        <v>25.433</v>
      </c>
      <c r="E169" s="33">
        <v>14.31</v>
      </c>
      <c r="F169" s="33">
        <f t="shared" si="17"/>
        <v>-22246</v>
      </c>
      <c r="G169" s="33">
        <f t="shared" si="18"/>
        <v>50866</v>
      </c>
      <c r="H169" s="168">
        <f t="shared" si="19"/>
        <v>-0.43734518145716195</v>
      </c>
      <c r="I169" s="159">
        <v>25</v>
      </c>
      <c r="J169" s="33"/>
      <c r="K169" s="33"/>
    </row>
    <row r="170" spans="2:11" x14ac:dyDescent="0.25">
      <c r="B170" s="152">
        <v>42563</v>
      </c>
      <c r="C170" s="205">
        <v>2000</v>
      </c>
      <c r="D170" s="206">
        <v>25.433</v>
      </c>
      <c r="E170" s="33">
        <v>14.98</v>
      </c>
      <c r="F170" s="33">
        <f t="shared" si="17"/>
        <v>-20906</v>
      </c>
      <c r="G170" s="33">
        <f t="shared" si="18"/>
        <v>50866</v>
      </c>
      <c r="H170" s="168">
        <f t="shared" si="19"/>
        <v>-0.41100145480281525</v>
      </c>
      <c r="I170" s="159"/>
      <c r="J170" s="33"/>
      <c r="K170" s="33"/>
    </row>
    <row r="171" spans="2:11" x14ac:dyDescent="0.25">
      <c r="B171" s="152">
        <v>42578</v>
      </c>
      <c r="C171" s="205">
        <v>2200</v>
      </c>
      <c r="D171" s="206">
        <v>24.399000000000001</v>
      </c>
      <c r="E171" s="33">
        <v>14.06</v>
      </c>
      <c r="F171" s="33">
        <f t="shared" si="17"/>
        <v>-22745.8</v>
      </c>
      <c r="G171" s="33">
        <f t="shared" si="18"/>
        <v>53677.8</v>
      </c>
      <c r="H171" s="168">
        <f t="shared" si="19"/>
        <v>-0.42374687487192098</v>
      </c>
      <c r="I171" s="159"/>
      <c r="J171" s="33"/>
      <c r="K171" s="33"/>
    </row>
    <row r="172" spans="2:11" x14ac:dyDescent="0.25">
      <c r="B172" s="152">
        <v>42580</v>
      </c>
      <c r="C172" s="205">
        <v>2700</v>
      </c>
      <c r="D172" s="206">
        <v>22.39</v>
      </c>
      <c r="E172" s="33">
        <v>13.74</v>
      </c>
      <c r="F172" s="33">
        <f t="shared" si="17"/>
        <v>-23355</v>
      </c>
      <c r="G172" s="33">
        <f t="shared" si="18"/>
        <v>60453</v>
      </c>
      <c r="H172" s="168">
        <f t="shared" si="19"/>
        <v>-0.38633318445734705</v>
      </c>
      <c r="I172" s="159"/>
      <c r="J172" s="33"/>
      <c r="K172" s="33"/>
    </row>
    <row r="173" spans="2:11" x14ac:dyDescent="0.25">
      <c r="B173" s="152">
        <v>42580</v>
      </c>
      <c r="C173" s="205">
        <v>3000</v>
      </c>
      <c r="D173" s="206">
        <v>21.478999999999999</v>
      </c>
      <c r="E173" s="33">
        <v>13.74</v>
      </c>
      <c r="F173" s="33">
        <f t="shared" si="17"/>
        <v>-23216.999999999996</v>
      </c>
      <c r="G173" s="33">
        <f t="shared" si="18"/>
        <v>64437</v>
      </c>
      <c r="H173" s="168">
        <f t="shared" si="19"/>
        <v>-0.3603054145909958</v>
      </c>
      <c r="I173" s="159"/>
      <c r="J173" s="33"/>
      <c r="K173" s="33"/>
    </row>
    <row r="174" spans="2:11" x14ac:dyDescent="0.25">
      <c r="B174" s="152">
        <v>42580</v>
      </c>
      <c r="C174" s="205">
        <v>2000</v>
      </c>
      <c r="D174" s="206">
        <v>25.353000000000002</v>
      </c>
      <c r="E174" s="33">
        <v>13.74</v>
      </c>
      <c r="F174" s="33">
        <f t="shared" si="17"/>
        <v>-23226.000000000004</v>
      </c>
      <c r="G174" s="33">
        <f t="shared" si="18"/>
        <v>50706</v>
      </c>
      <c r="H174" s="168">
        <f t="shared" si="19"/>
        <v>-0.45805230150278076</v>
      </c>
      <c r="I174" s="159">
        <v>25</v>
      </c>
      <c r="J174" s="33"/>
      <c r="K174" s="33"/>
    </row>
    <row r="175" spans="2:11" x14ac:dyDescent="0.25">
      <c r="B175" s="152">
        <v>42585</v>
      </c>
      <c r="C175" s="279">
        <v>2000</v>
      </c>
      <c r="D175" s="162">
        <v>25.353000000000002</v>
      </c>
      <c r="E175" s="33">
        <v>13.45</v>
      </c>
      <c r="F175" s="33">
        <f t="shared" si="17"/>
        <v>-23806.000000000004</v>
      </c>
      <c r="G175" s="33">
        <f t="shared" si="18"/>
        <v>50706</v>
      </c>
      <c r="H175" s="168">
        <f t="shared" si="19"/>
        <v>-0.46949079004457073</v>
      </c>
      <c r="I175" s="159"/>
      <c r="J175" s="33"/>
      <c r="K175" s="33"/>
    </row>
    <row r="176" spans="2:11" x14ac:dyDescent="0.25">
      <c r="B176" s="152">
        <v>42586</v>
      </c>
      <c r="C176" s="205">
        <v>2500</v>
      </c>
      <c r="D176" s="206">
        <v>22.902000000000001</v>
      </c>
      <c r="E176" s="33">
        <v>12.97</v>
      </c>
      <c r="F176" s="33">
        <f t="shared" si="17"/>
        <v>-24830</v>
      </c>
      <c r="G176" s="33">
        <f t="shared" si="18"/>
        <v>57255</v>
      </c>
      <c r="H176" s="168">
        <f t="shared" si="19"/>
        <v>-0.43367391494192647</v>
      </c>
      <c r="I176" s="159"/>
      <c r="J176" s="33"/>
      <c r="K176" s="33"/>
    </row>
    <row r="177" spans="2:11" x14ac:dyDescent="0.25">
      <c r="B177" s="152">
        <v>42590</v>
      </c>
      <c r="C177" s="289">
        <v>3000</v>
      </c>
      <c r="D177" s="334">
        <v>21.26</v>
      </c>
      <c r="E177" s="33">
        <v>13.01</v>
      </c>
      <c r="F177" s="33">
        <f t="shared" si="17"/>
        <v>-24750.000000000004</v>
      </c>
      <c r="G177" s="33">
        <f t="shared" si="18"/>
        <v>63780.000000000007</v>
      </c>
      <c r="H177" s="168">
        <f t="shared" si="19"/>
        <v>-0.38805268109125124</v>
      </c>
      <c r="I177" s="159"/>
      <c r="J177" s="33"/>
      <c r="K177" s="33"/>
    </row>
    <row r="178" spans="2:11" x14ac:dyDescent="0.25">
      <c r="B178" s="152">
        <v>42591</v>
      </c>
      <c r="C178" s="205">
        <v>3500</v>
      </c>
      <c r="D178" s="206">
        <v>20.033999999999999</v>
      </c>
      <c r="E178" s="33">
        <v>12.67</v>
      </c>
      <c r="F178" s="33">
        <f t="shared" si="17"/>
        <v>-25773.999999999996</v>
      </c>
      <c r="G178" s="33">
        <f t="shared" si="18"/>
        <v>70119</v>
      </c>
      <c r="H178" s="168">
        <f t="shared" si="19"/>
        <v>-0.36757512229210337</v>
      </c>
      <c r="I178" s="159">
        <v>19.75</v>
      </c>
      <c r="J178" s="33"/>
      <c r="K178" s="33"/>
    </row>
    <row r="179" spans="2:11" x14ac:dyDescent="0.25">
      <c r="B179" s="152">
        <v>42593</v>
      </c>
      <c r="C179" s="10">
        <v>3500</v>
      </c>
      <c r="D179" s="159">
        <v>20.033770000000001</v>
      </c>
      <c r="E179" s="33">
        <v>12.51</v>
      </c>
      <c r="F179" s="33">
        <f t="shared" si="17"/>
        <v>-26333.195000000003</v>
      </c>
      <c r="G179" s="33">
        <f t="shared" si="18"/>
        <v>70118.195000000007</v>
      </c>
      <c r="H179" s="168">
        <f t="shared" si="19"/>
        <v>-0.37555437643538886</v>
      </c>
      <c r="I179" s="159"/>
      <c r="J179" s="33"/>
      <c r="K179" s="33"/>
    </row>
    <row r="180" spans="2:11" x14ac:dyDescent="0.25">
      <c r="B180" s="152">
        <v>42599</v>
      </c>
      <c r="C180" s="10">
        <v>3500</v>
      </c>
      <c r="D180" s="159">
        <v>20.033770000000001</v>
      </c>
      <c r="E180" s="33">
        <v>12.61</v>
      </c>
      <c r="F180" s="33">
        <f t="shared" si="17"/>
        <v>-25983.195000000003</v>
      </c>
      <c r="G180" s="33">
        <f t="shared" si="18"/>
        <v>70118.195000000007</v>
      </c>
      <c r="H180" s="168">
        <f t="shared" si="19"/>
        <v>-0.3705628047042569</v>
      </c>
      <c r="I180" s="159"/>
      <c r="J180" s="33"/>
      <c r="K180" s="33"/>
    </row>
    <row r="181" spans="2:11" x14ac:dyDescent="0.25">
      <c r="B181" s="152">
        <v>42600</v>
      </c>
      <c r="C181" s="10">
        <v>3500</v>
      </c>
      <c r="D181" s="159">
        <v>20.033770000000001</v>
      </c>
      <c r="E181" s="33">
        <v>12.57</v>
      </c>
      <c r="F181" s="33">
        <f t="shared" si="17"/>
        <v>-26123.195</v>
      </c>
      <c r="G181" s="33">
        <f t="shared" si="18"/>
        <v>70118.195000000007</v>
      </c>
      <c r="H181" s="168">
        <f t="shared" si="19"/>
        <v>-0.37255943339670966</v>
      </c>
      <c r="I181" s="159"/>
      <c r="J181" s="33"/>
      <c r="K181" s="33"/>
    </row>
    <row r="182" spans="2:11" x14ac:dyDescent="0.25">
      <c r="B182" s="152">
        <v>42601</v>
      </c>
      <c r="C182" s="10">
        <v>4000</v>
      </c>
      <c r="D182" s="159">
        <v>19.064550000000001</v>
      </c>
      <c r="E182" s="33">
        <v>12.26</v>
      </c>
      <c r="F182" s="33">
        <f t="shared" si="17"/>
        <v>-27218.200000000004</v>
      </c>
      <c r="G182" s="33">
        <f t="shared" si="18"/>
        <v>76258.2</v>
      </c>
      <c r="H182" s="168">
        <f t="shared" si="19"/>
        <v>-0.35692161629831287</v>
      </c>
      <c r="I182" s="159"/>
      <c r="J182" s="33"/>
      <c r="K182" s="33"/>
    </row>
    <row r="183" spans="2:11" x14ac:dyDescent="0.25">
      <c r="B183" s="152">
        <v>42604</v>
      </c>
      <c r="C183" s="205">
        <v>4500</v>
      </c>
      <c r="D183" s="206">
        <v>18.288489999999999</v>
      </c>
      <c r="E183" s="33">
        <v>12.24</v>
      </c>
      <c r="F183" s="33">
        <f t="shared" si="17"/>
        <v>-27218.204999999998</v>
      </c>
      <c r="G183" s="33">
        <f t="shared" si="18"/>
        <v>82298.205000000002</v>
      </c>
      <c r="H183" s="168">
        <f t="shared" si="19"/>
        <v>-0.33072659361161033</v>
      </c>
      <c r="I183" s="159">
        <v>18</v>
      </c>
      <c r="J183" s="33"/>
      <c r="K183" s="33"/>
    </row>
    <row r="184" spans="2:11" x14ac:dyDescent="0.25">
      <c r="B184" s="152">
        <v>42605</v>
      </c>
      <c r="C184" s="205">
        <v>4000</v>
      </c>
      <c r="D184" s="206">
        <v>18.984590000000001</v>
      </c>
      <c r="E184" s="33">
        <v>12.57</v>
      </c>
      <c r="F184" s="33">
        <f t="shared" si="17"/>
        <v>-25658.36</v>
      </c>
      <c r="G184" s="33">
        <f t="shared" si="18"/>
        <v>75938.36</v>
      </c>
      <c r="H184" s="168">
        <f t="shared" si="19"/>
        <v>-0.33788404174122277</v>
      </c>
      <c r="I184" s="159"/>
      <c r="J184" s="33"/>
      <c r="K184" s="33"/>
    </row>
    <row r="185" spans="2:11" x14ac:dyDescent="0.25">
      <c r="B185" s="152">
        <v>42605</v>
      </c>
      <c r="C185" s="205">
        <v>4500</v>
      </c>
      <c r="D185" s="206">
        <v>18.269629999999999</v>
      </c>
      <c r="E185" s="33">
        <v>12.57</v>
      </c>
      <c r="F185" s="33">
        <f t="shared" si="17"/>
        <v>-25648.334999999995</v>
      </c>
      <c r="G185" s="33">
        <f t="shared" si="18"/>
        <v>82213.334999999992</v>
      </c>
      <c r="H185" s="168">
        <f t="shared" si="19"/>
        <v>-0.31197292993892045</v>
      </c>
      <c r="I185" s="159">
        <v>18</v>
      </c>
      <c r="J185" s="33"/>
      <c r="K185" s="33"/>
    </row>
    <row r="186" spans="2:11" x14ac:dyDescent="0.25">
      <c r="B186" s="152">
        <v>42606</v>
      </c>
      <c r="C186" s="205">
        <v>4500</v>
      </c>
      <c r="D186" s="206">
        <v>18.269629999999999</v>
      </c>
      <c r="E186" s="33">
        <v>12.46</v>
      </c>
      <c r="F186" s="33">
        <f t="shared" si="17"/>
        <v>-26143.334999999992</v>
      </c>
      <c r="G186" s="33">
        <f t="shared" si="18"/>
        <v>82213.334999999992</v>
      </c>
      <c r="H186" s="168">
        <f t="shared" si="19"/>
        <v>-0.31799385099752969</v>
      </c>
      <c r="I186" s="159"/>
      <c r="J186" s="33"/>
      <c r="K186" s="33"/>
    </row>
    <row r="187" spans="2:11" x14ac:dyDescent="0.25">
      <c r="B187" s="152">
        <v>42611</v>
      </c>
      <c r="C187" s="205">
        <v>4500</v>
      </c>
      <c r="D187" s="206">
        <v>18.269629999999999</v>
      </c>
      <c r="E187" s="33">
        <v>12.59</v>
      </c>
      <c r="F187" s="33">
        <f t="shared" si="17"/>
        <v>-25558.334999999999</v>
      </c>
      <c r="G187" s="33">
        <f t="shared" si="18"/>
        <v>82213.334999999992</v>
      </c>
      <c r="H187" s="168">
        <f t="shared" si="19"/>
        <v>-0.31087821701917334</v>
      </c>
      <c r="I187" s="159"/>
      <c r="J187" s="33"/>
      <c r="K187" s="33"/>
    </row>
    <row r="188" spans="2:11" x14ac:dyDescent="0.25">
      <c r="B188" s="152">
        <v>42612</v>
      </c>
      <c r="C188" s="205">
        <v>4700</v>
      </c>
      <c r="D188" s="206">
        <v>17.991379999999999</v>
      </c>
      <c r="E188" s="33">
        <v>12.41</v>
      </c>
      <c r="F188" s="33">
        <f t="shared" si="17"/>
        <v>-26232.485999999997</v>
      </c>
      <c r="G188" s="33">
        <f t="shared" si="18"/>
        <v>84559.486000000004</v>
      </c>
      <c r="H188" s="168">
        <f t="shared" si="19"/>
        <v>-0.3102252300824061</v>
      </c>
      <c r="I188" s="159"/>
      <c r="J188" s="33"/>
      <c r="K188" s="33"/>
    </row>
    <row r="189" spans="2:11" x14ac:dyDescent="0.25">
      <c r="B189" s="152">
        <v>42614</v>
      </c>
      <c r="C189" s="205">
        <v>4700</v>
      </c>
      <c r="D189" s="206">
        <v>17.991379999999999</v>
      </c>
      <c r="E189" s="33">
        <v>12.13</v>
      </c>
      <c r="F189" s="33">
        <f t="shared" si="17"/>
        <v>-27548.485999999994</v>
      </c>
      <c r="G189" s="33">
        <f t="shared" si="18"/>
        <v>84559.486000000004</v>
      </c>
      <c r="H189" s="168">
        <f t="shared" si="19"/>
        <v>-0.32578823858981348</v>
      </c>
      <c r="I189" s="159"/>
      <c r="J189" s="33"/>
      <c r="K189" s="33"/>
    </row>
    <row r="190" spans="2:11" x14ac:dyDescent="0.25">
      <c r="B190" s="152">
        <v>42615</v>
      </c>
      <c r="C190" s="205">
        <v>4500</v>
      </c>
      <c r="D190" s="206">
        <v>18.232780000000002</v>
      </c>
      <c r="E190" s="33">
        <v>12.48</v>
      </c>
      <c r="F190" s="33">
        <f t="shared" si="17"/>
        <v>-25887.510000000006</v>
      </c>
      <c r="G190" s="33">
        <f t="shared" si="18"/>
        <v>82047.510000000009</v>
      </c>
      <c r="H190" s="168">
        <f t="shared" si="19"/>
        <v>-0.31551853310356404</v>
      </c>
      <c r="I190" s="159">
        <v>18</v>
      </c>
      <c r="J190" s="33"/>
      <c r="K190" s="33"/>
    </row>
    <row r="191" spans="2:11" x14ac:dyDescent="0.25">
      <c r="B191" s="152">
        <v>42619</v>
      </c>
      <c r="C191" s="205">
        <v>4500</v>
      </c>
      <c r="D191" s="206">
        <v>18.232780000000002</v>
      </c>
      <c r="E191" s="33">
        <v>12.72</v>
      </c>
      <c r="F191" s="33">
        <f t="shared" si="17"/>
        <v>-24807.510000000006</v>
      </c>
      <c r="G191" s="33">
        <f t="shared" si="18"/>
        <v>82047.510000000009</v>
      </c>
      <c r="H191" s="168">
        <f t="shared" si="19"/>
        <v>-0.30235542797094028</v>
      </c>
      <c r="I191" s="159"/>
      <c r="J191" s="33"/>
      <c r="K191" s="33"/>
    </row>
    <row r="192" spans="2:11" x14ac:dyDescent="0.25">
      <c r="B192" s="152">
        <v>42620</v>
      </c>
      <c r="C192" s="205">
        <v>4000</v>
      </c>
      <c r="D192" s="206">
        <v>18.896979999999999</v>
      </c>
      <c r="E192" s="33">
        <v>13.42</v>
      </c>
      <c r="F192" s="33">
        <f t="shared" si="17"/>
        <v>-21907.919999999998</v>
      </c>
      <c r="G192" s="33">
        <f t="shared" si="18"/>
        <v>75587.92</v>
      </c>
      <c r="H192" s="168">
        <f t="shared" si="19"/>
        <v>-0.28983361362503424</v>
      </c>
      <c r="I192" s="159"/>
      <c r="J192" s="33"/>
      <c r="K192" s="33"/>
    </row>
    <row r="193" spans="2:11" x14ac:dyDescent="0.25">
      <c r="B193" s="152">
        <v>42620</v>
      </c>
      <c r="C193" s="205">
        <v>3500</v>
      </c>
      <c r="D193" s="206">
        <v>19.717970000000001</v>
      </c>
      <c r="E193" s="33">
        <v>13.42</v>
      </c>
      <c r="F193" s="33">
        <f t="shared" si="17"/>
        <v>-22042.895000000004</v>
      </c>
      <c r="G193" s="33">
        <f t="shared" si="18"/>
        <v>69012.895000000004</v>
      </c>
      <c r="H193" s="168">
        <f t="shared" si="19"/>
        <v>-0.31940255513118243</v>
      </c>
      <c r="I193" s="159" t="s">
        <v>211</v>
      </c>
      <c r="J193" s="33"/>
      <c r="K193" s="33"/>
    </row>
    <row r="194" spans="2:11" x14ac:dyDescent="0.25">
      <c r="B194" s="152">
        <v>42620</v>
      </c>
      <c r="C194" s="205">
        <v>3200</v>
      </c>
      <c r="D194" s="206">
        <v>20.317779999999999</v>
      </c>
      <c r="E194" s="33">
        <v>13.42</v>
      </c>
      <c r="F194" s="33">
        <f t="shared" si="17"/>
        <v>-22072.895999999997</v>
      </c>
      <c r="G194" s="33">
        <f t="shared" si="18"/>
        <v>65016.895999999993</v>
      </c>
      <c r="H194" s="168">
        <f t="shared" si="19"/>
        <v>-0.33949476763701542</v>
      </c>
      <c r="I194" s="159"/>
      <c r="J194" s="33"/>
      <c r="K194" s="33"/>
    </row>
    <row r="195" spans="2:11" x14ac:dyDescent="0.25">
      <c r="B195" s="152">
        <v>42621</v>
      </c>
      <c r="C195" s="289">
        <v>3000</v>
      </c>
      <c r="D195" s="334">
        <v>20.755649999999999</v>
      </c>
      <c r="E195" s="33">
        <v>13.86</v>
      </c>
      <c r="F195" s="33">
        <f t="shared" si="17"/>
        <v>-20686.95</v>
      </c>
      <c r="G195" s="33">
        <f t="shared" si="18"/>
        <v>62266.95</v>
      </c>
      <c r="H195" s="168">
        <f t="shared" si="19"/>
        <v>-0.33223001929595075</v>
      </c>
      <c r="I195" s="159"/>
      <c r="J195" s="33"/>
      <c r="K195" s="33"/>
    </row>
    <row r="196" spans="2:11" x14ac:dyDescent="0.25">
      <c r="B196" s="152">
        <v>42622</v>
      </c>
      <c r="C196" s="205">
        <v>3200</v>
      </c>
      <c r="D196" s="206">
        <v>20.29468</v>
      </c>
      <c r="E196" s="33">
        <v>13.4</v>
      </c>
      <c r="F196" s="33">
        <f t="shared" si="17"/>
        <v>-22062.975999999999</v>
      </c>
      <c r="G196" s="33">
        <f t="shared" si="18"/>
        <v>64942.975999999995</v>
      </c>
      <c r="H196" s="168">
        <f t="shared" si="19"/>
        <v>-0.33972844114812351</v>
      </c>
      <c r="I196" s="159"/>
      <c r="J196" s="33"/>
      <c r="K196" s="33"/>
    </row>
    <row r="197" spans="2:11" x14ac:dyDescent="0.25">
      <c r="B197" s="152">
        <v>42625</v>
      </c>
      <c r="C197" s="205">
        <v>3200</v>
      </c>
      <c r="D197" s="206">
        <v>20.29468</v>
      </c>
      <c r="E197" s="33">
        <v>13.62</v>
      </c>
      <c r="F197" s="33">
        <f t="shared" si="17"/>
        <v>-21358.976000000002</v>
      </c>
      <c r="G197" s="33">
        <f t="shared" si="18"/>
        <v>64942.975999999995</v>
      </c>
      <c r="H197" s="168">
        <f t="shared" si="19"/>
        <v>-0.3288881618236898</v>
      </c>
      <c r="I197" s="159"/>
      <c r="J197" s="33"/>
      <c r="K197" s="33"/>
    </row>
    <row r="198" spans="2:11" x14ac:dyDescent="0.25">
      <c r="B198" s="152">
        <v>42627</v>
      </c>
      <c r="C198" s="205">
        <v>3500</v>
      </c>
      <c r="D198" s="206">
        <v>19.656559999999999</v>
      </c>
      <c r="E198" s="33">
        <v>12.91</v>
      </c>
      <c r="F198" s="33">
        <f t="shared" si="17"/>
        <v>-23612.959999999995</v>
      </c>
      <c r="G198" s="33">
        <f t="shared" si="18"/>
        <v>68797.959999999992</v>
      </c>
      <c r="H198" s="168">
        <f t="shared" si="19"/>
        <v>-0.34322180483258513</v>
      </c>
      <c r="I198" s="159">
        <v>19.5</v>
      </c>
      <c r="J198" s="33"/>
      <c r="K198" s="33"/>
    </row>
    <row r="199" spans="2:11" x14ac:dyDescent="0.25">
      <c r="B199" s="152">
        <v>42628</v>
      </c>
      <c r="C199" s="205">
        <v>3500</v>
      </c>
      <c r="D199" s="206">
        <v>19.656559999999999</v>
      </c>
      <c r="E199" s="33">
        <v>13.12</v>
      </c>
      <c r="F199" s="33">
        <f t="shared" si="17"/>
        <v>-22877.96</v>
      </c>
      <c r="G199" s="33">
        <f t="shared" si="18"/>
        <v>68797.959999999992</v>
      </c>
      <c r="H199" s="168">
        <f t="shared" si="19"/>
        <v>-0.33253834852079917</v>
      </c>
      <c r="I199" s="159"/>
      <c r="J199" s="33"/>
      <c r="K199" s="33"/>
    </row>
    <row r="200" spans="2:11" x14ac:dyDescent="0.25">
      <c r="B200" s="152">
        <v>42629</v>
      </c>
      <c r="C200" s="205">
        <v>3200</v>
      </c>
      <c r="D200" s="206">
        <v>20.254390000000001</v>
      </c>
      <c r="E200" s="33">
        <v>13.29</v>
      </c>
      <c r="F200" s="33">
        <f t="shared" si="17"/>
        <v>-22286.048000000006</v>
      </c>
      <c r="G200" s="33">
        <f t="shared" si="18"/>
        <v>64814.048000000003</v>
      </c>
      <c r="H200" s="168">
        <f t="shared" si="19"/>
        <v>-0.34384595142090191</v>
      </c>
      <c r="I200" s="159"/>
      <c r="J200" s="33"/>
      <c r="K200" s="33"/>
    </row>
    <row r="201" spans="2:11" x14ac:dyDescent="0.25">
      <c r="B201" s="152">
        <v>42633</v>
      </c>
      <c r="C201" s="205">
        <v>3200</v>
      </c>
      <c r="D201" s="206">
        <v>20.254390000000001</v>
      </c>
      <c r="E201" s="33">
        <v>13.62</v>
      </c>
      <c r="F201" s="33">
        <f t="shared" si="17"/>
        <v>-21230.048000000006</v>
      </c>
      <c r="G201" s="33">
        <f t="shared" si="18"/>
        <v>64814.048000000003</v>
      </c>
      <c r="H201" s="168">
        <f t="shared" si="19"/>
        <v>-0.3275531872349649</v>
      </c>
      <c r="I201" s="159"/>
      <c r="J201" s="33"/>
      <c r="K201" s="33"/>
    </row>
    <row r="202" spans="2:11" x14ac:dyDescent="0.25">
      <c r="B202" s="152">
        <v>42634</v>
      </c>
      <c r="C202" s="205">
        <v>3000</v>
      </c>
      <c r="D202" s="206">
        <v>20.66581</v>
      </c>
      <c r="E202" s="33">
        <v>13.79</v>
      </c>
      <c r="F202" s="33">
        <f t="shared" si="17"/>
        <v>-20627.430000000004</v>
      </c>
      <c r="G202" s="33">
        <f t="shared" si="18"/>
        <v>61997.43</v>
      </c>
      <c r="H202" s="168">
        <f t="shared" si="19"/>
        <v>-0.33271427541431964</v>
      </c>
      <c r="I202" s="177"/>
      <c r="J202" s="33"/>
      <c r="K202" s="33"/>
    </row>
    <row r="203" spans="2:11" x14ac:dyDescent="0.25">
      <c r="B203" s="152">
        <v>42635</v>
      </c>
      <c r="C203" s="205">
        <v>3000</v>
      </c>
      <c r="D203" s="206">
        <v>20.66581</v>
      </c>
      <c r="E203" s="33">
        <v>13.91</v>
      </c>
      <c r="F203" s="33">
        <f t="shared" si="17"/>
        <v>-20267.43</v>
      </c>
      <c r="G203" s="33">
        <f t="shared" si="18"/>
        <v>61997.43</v>
      </c>
      <c r="H203" s="168">
        <f t="shared" si="19"/>
        <v>-0.32690758310465451</v>
      </c>
      <c r="I203" s="177"/>
      <c r="J203" s="33"/>
      <c r="K203" s="33"/>
    </row>
    <row r="204" spans="2:11" x14ac:dyDescent="0.25">
      <c r="B204" s="152">
        <v>42639</v>
      </c>
      <c r="C204" s="205">
        <v>3000</v>
      </c>
      <c r="D204" s="206">
        <v>20.66581</v>
      </c>
      <c r="E204" s="33">
        <v>13.67</v>
      </c>
      <c r="F204" s="33">
        <f t="shared" si="17"/>
        <v>-20987.43</v>
      </c>
      <c r="G204" s="33">
        <f t="shared" si="18"/>
        <v>61997.43</v>
      </c>
      <c r="H204" s="168">
        <f t="shared" si="19"/>
        <v>-0.33852096772398471</v>
      </c>
      <c r="I204" s="177"/>
      <c r="J204" s="33"/>
      <c r="K204" s="33"/>
    </row>
    <row r="205" spans="2:11" x14ac:dyDescent="0.25">
      <c r="B205" s="152">
        <v>42640</v>
      </c>
      <c r="C205" s="205">
        <v>3000</v>
      </c>
      <c r="D205" s="206">
        <v>20.66581</v>
      </c>
      <c r="E205" s="33">
        <v>13.47</v>
      </c>
      <c r="F205" s="33">
        <f t="shared" ref="F205:F213" si="20">C205*(E205-D205)</f>
        <v>-21587.43</v>
      </c>
      <c r="G205" s="33">
        <f t="shared" ref="G205:G213" si="21">IF(C205=0, 0,D205*C205)</f>
        <v>61997.43</v>
      </c>
      <c r="H205" s="168">
        <f t="shared" ref="H205:H213" si="22">IF(C205=0, D205, (E205-D205)/D205)</f>
        <v>-0.34819878824009315</v>
      </c>
      <c r="I205" s="177"/>
      <c r="J205" s="33"/>
      <c r="K205" s="33"/>
    </row>
    <row r="206" spans="2:11" x14ac:dyDescent="0.25">
      <c r="B206" s="152">
        <v>42641</v>
      </c>
      <c r="C206" s="205">
        <v>3200</v>
      </c>
      <c r="D206" s="206">
        <v>20.206700000000001</v>
      </c>
      <c r="E206" s="33">
        <v>13.31</v>
      </c>
      <c r="F206" s="33">
        <f t="shared" si="20"/>
        <v>-22069.440000000002</v>
      </c>
      <c r="G206" s="33">
        <f t="shared" si="21"/>
        <v>64661.440000000002</v>
      </c>
      <c r="H206" s="168">
        <f t="shared" si="22"/>
        <v>-0.34130758609768047</v>
      </c>
      <c r="I206" s="177"/>
      <c r="J206" s="33"/>
      <c r="K206" s="33"/>
    </row>
    <row r="207" spans="2:11" x14ac:dyDescent="0.25">
      <c r="B207" s="152">
        <v>42642</v>
      </c>
      <c r="C207" s="10">
        <v>3500</v>
      </c>
      <c r="D207" s="159">
        <v>19.589269999999999</v>
      </c>
      <c r="E207" s="33">
        <v>12.76</v>
      </c>
      <c r="F207" s="33">
        <f t="shared" si="20"/>
        <v>-23902.444999999996</v>
      </c>
      <c r="G207" s="33">
        <f t="shared" si="21"/>
        <v>68562.444999999992</v>
      </c>
      <c r="H207" s="168">
        <f t="shared" si="22"/>
        <v>-0.34862299616065323</v>
      </c>
      <c r="I207" s="177">
        <v>19.5</v>
      </c>
      <c r="J207" s="33"/>
      <c r="K207" s="33"/>
    </row>
    <row r="208" spans="2:11" x14ac:dyDescent="0.25">
      <c r="B208" s="152">
        <v>42643</v>
      </c>
      <c r="C208" s="10">
        <v>4000</v>
      </c>
      <c r="D208" s="159">
        <v>18.7132623</v>
      </c>
      <c r="E208" s="33">
        <v>12.64</v>
      </c>
      <c r="F208" s="33">
        <f t="shared" si="20"/>
        <v>-24293.049199999998</v>
      </c>
      <c r="G208" s="33">
        <f t="shared" si="21"/>
        <v>74853.049199999994</v>
      </c>
      <c r="H208" s="168">
        <f t="shared" si="22"/>
        <v>-0.32454321446667261</v>
      </c>
      <c r="I208" s="177"/>
      <c r="J208" s="33"/>
      <c r="K208" s="33"/>
    </row>
    <row r="209" spans="2:11" x14ac:dyDescent="0.25">
      <c r="B209" s="152">
        <v>42646</v>
      </c>
      <c r="C209" s="10">
        <v>4500</v>
      </c>
      <c r="D209" s="159">
        <v>18.03387</v>
      </c>
      <c r="E209" s="33">
        <v>12.5</v>
      </c>
      <c r="F209" s="33">
        <f t="shared" si="20"/>
        <v>-24902.415000000001</v>
      </c>
      <c r="G209" s="33">
        <f t="shared" si="21"/>
        <v>81152.415000000008</v>
      </c>
      <c r="H209" s="168">
        <f t="shared" si="22"/>
        <v>-0.30685981433824244</v>
      </c>
      <c r="I209" s="177">
        <v>18</v>
      </c>
      <c r="J209" s="33"/>
      <c r="K209" s="33"/>
    </row>
    <row r="210" spans="2:11" x14ac:dyDescent="0.25">
      <c r="B210" s="152">
        <v>42646</v>
      </c>
      <c r="C210" s="10">
        <v>5000</v>
      </c>
      <c r="D210" s="159">
        <v>17.470690000000001</v>
      </c>
      <c r="E210" s="33">
        <v>12.5</v>
      </c>
      <c r="F210" s="33">
        <f t="shared" si="20"/>
        <v>-24853.450000000004</v>
      </c>
      <c r="G210" s="33">
        <f t="shared" si="21"/>
        <v>87353.450000000012</v>
      </c>
      <c r="H210" s="168">
        <f t="shared" si="22"/>
        <v>-0.2845159521461374</v>
      </c>
      <c r="I210" s="177"/>
      <c r="J210" s="33"/>
      <c r="K210" s="33"/>
    </row>
    <row r="211" spans="2:11" x14ac:dyDescent="0.25">
      <c r="B211" s="152">
        <v>42646</v>
      </c>
      <c r="C211" s="10">
        <v>4500</v>
      </c>
      <c r="D211" s="159">
        <v>18.020790000000002</v>
      </c>
      <c r="E211" s="33">
        <v>12.5</v>
      </c>
      <c r="F211" s="33">
        <f t="shared" si="20"/>
        <v>-24843.555000000008</v>
      </c>
      <c r="G211" s="33">
        <f t="shared" si="21"/>
        <v>81093.555000000008</v>
      </c>
      <c r="H211" s="168">
        <f t="shared" si="22"/>
        <v>-0.30635671355140376</v>
      </c>
      <c r="I211" s="177">
        <v>18</v>
      </c>
      <c r="J211" s="33"/>
      <c r="K211" s="33"/>
    </row>
    <row r="212" spans="2:11" x14ac:dyDescent="0.25">
      <c r="B212" s="152">
        <v>42647</v>
      </c>
      <c r="C212" s="10">
        <v>5000</v>
      </c>
      <c r="D212" s="159">
        <v>17.436710000000001</v>
      </c>
      <c r="E212" s="33">
        <v>12.2</v>
      </c>
      <c r="F212" s="33">
        <f t="shared" si="20"/>
        <v>-26183.55000000001</v>
      </c>
      <c r="G212" s="33">
        <f t="shared" si="21"/>
        <v>87183.55</v>
      </c>
      <c r="H212" s="168">
        <f t="shared" si="22"/>
        <v>-0.30032672447956077</v>
      </c>
      <c r="I212" s="177"/>
      <c r="J212" s="33"/>
      <c r="K212" s="33"/>
    </row>
    <row r="213" spans="2:11" x14ac:dyDescent="0.25">
      <c r="B213" s="152">
        <v>42648</v>
      </c>
      <c r="C213" s="10">
        <v>4500</v>
      </c>
      <c r="D213" s="159">
        <v>17.994160000000001</v>
      </c>
      <c r="E213" s="33">
        <v>12.33</v>
      </c>
      <c r="F213" s="33">
        <f t="shared" si="20"/>
        <v>-25488.720000000005</v>
      </c>
      <c r="G213" s="33">
        <f t="shared" si="21"/>
        <v>80973.72</v>
      </c>
      <c r="H213" s="168">
        <f t="shared" si="22"/>
        <v>-0.31477768342617829</v>
      </c>
      <c r="I213" s="177" t="s">
        <v>224</v>
      </c>
      <c r="J213" s="33"/>
      <c r="K213" s="33"/>
    </row>
    <row r="214" spans="2:11" x14ac:dyDescent="0.25">
      <c r="B214" s="152">
        <v>42650</v>
      </c>
      <c r="C214" s="10">
        <v>4500</v>
      </c>
      <c r="D214" s="159">
        <v>17.994160000000001</v>
      </c>
      <c r="E214" s="33">
        <v>12.55</v>
      </c>
      <c r="F214" s="33">
        <f t="shared" ref="F214:F233" si="23">C214*(E214-D214)</f>
        <v>-24498.720000000001</v>
      </c>
      <c r="G214" s="33">
        <f t="shared" ref="G214:G233" si="24">IF(C214=0, 0,D214*C214)</f>
        <v>80973.72</v>
      </c>
      <c r="H214" s="168">
        <f t="shared" ref="H214:H233" si="25">IF(C214=0, D214, (E214-D214)/D214)</f>
        <v>-0.30255149448487728</v>
      </c>
      <c r="I214" s="177"/>
      <c r="J214" s="33"/>
      <c r="K214" s="33"/>
    </row>
    <row r="215" spans="2:11" x14ac:dyDescent="0.25">
      <c r="B215" s="152">
        <v>42653</v>
      </c>
      <c r="C215" s="10">
        <v>3500</v>
      </c>
      <c r="D215" s="159">
        <v>19.463999999999999</v>
      </c>
      <c r="E215" s="33">
        <v>13.15</v>
      </c>
      <c r="F215" s="33">
        <f t="shared" si="23"/>
        <v>-22098.999999999993</v>
      </c>
      <c r="G215" s="33">
        <f t="shared" si="24"/>
        <v>68124</v>
      </c>
      <c r="H215" s="168">
        <f t="shared" si="25"/>
        <v>-0.32439375256884501</v>
      </c>
      <c r="I215" s="177" t="s">
        <v>222</v>
      </c>
      <c r="J215" s="33"/>
      <c r="K215" s="33"/>
    </row>
    <row r="216" spans="2:11" x14ac:dyDescent="0.25">
      <c r="B216" s="152">
        <v>42653</v>
      </c>
      <c r="C216" s="10">
        <v>3000</v>
      </c>
      <c r="D216" s="159">
        <v>20.51971</v>
      </c>
      <c r="E216" s="33">
        <v>13.15</v>
      </c>
      <c r="F216" s="33">
        <f t="shared" si="23"/>
        <v>-22109.129999999997</v>
      </c>
      <c r="G216" s="33">
        <f t="shared" si="24"/>
        <v>61559.13</v>
      </c>
      <c r="H216" s="168">
        <f t="shared" si="25"/>
        <v>-0.35915273656401575</v>
      </c>
      <c r="I216" s="177"/>
      <c r="J216" s="33"/>
      <c r="K216" s="33"/>
    </row>
    <row r="217" spans="2:11" x14ac:dyDescent="0.25">
      <c r="B217" s="152">
        <v>42662</v>
      </c>
      <c r="C217" s="10">
        <v>2700</v>
      </c>
      <c r="D217" s="159">
        <v>21.341930000000001</v>
      </c>
      <c r="E217" s="33">
        <v>13.07</v>
      </c>
      <c r="F217" s="33">
        <f t="shared" si="23"/>
        <v>-22334.211000000003</v>
      </c>
      <c r="G217" s="33">
        <f t="shared" si="24"/>
        <v>57623.211000000003</v>
      </c>
      <c r="H217" s="168">
        <f t="shared" si="25"/>
        <v>-0.38759053187785736</v>
      </c>
      <c r="I217" s="177" t="s">
        <v>223</v>
      </c>
      <c r="J217" s="33"/>
      <c r="K217" s="33"/>
    </row>
    <row r="218" spans="2:11" x14ac:dyDescent="0.25">
      <c r="B218" s="152">
        <v>42664</v>
      </c>
      <c r="C218" s="289">
        <v>3000</v>
      </c>
      <c r="D218" s="334">
        <v>20.47974</v>
      </c>
      <c r="E218" s="33">
        <v>12.66</v>
      </c>
      <c r="F218" s="33">
        <f t="shared" si="23"/>
        <v>-23459.219999999998</v>
      </c>
      <c r="G218" s="33">
        <f t="shared" si="24"/>
        <v>61439.22</v>
      </c>
      <c r="H218" s="168">
        <f t="shared" si="25"/>
        <v>-0.38182808961441894</v>
      </c>
      <c r="I218" s="177"/>
      <c r="J218" s="33"/>
      <c r="K218" s="33"/>
    </row>
    <row r="219" spans="2:11" x14ac:dyDescent="0.25">
      <c r="B219" s="152">
        <v>42667</v>
      </c>
      <c r="C219" s="205">
        <v>3200</v>
      </c>
      <c r="D219" s="206">
        <v>19.973510000000001</v>
      </c>
      <c r="E219" s="33">
        <v>12.42</v>
      </c>
      <c r="F219" s="33">
        <f t="shared" si="23"/>
        <v>-24171.232000000004</v>
      </c>
      <c r="G219" s="33">
        <f t="shared" si="24"/>
        <v>63915.232000000004</v>
      </c>
      <c r="H219" s="168">
        <f t="shared" si="25"/>
        <v>-0.37817639463469371</v>
      </c>
      <c r="I219" s="177" t="s">
        <v>225</v>
      </c>
      <c r="J219" s="33"/>
      <c r="K219" s="33"/>
    </row>
    <row r="220" spans="2:11" x14ac:dyDescent="0.25">
      <c r="B220" s="152">
        <v>42668</v>
      </c>
      <c r="C220" s="205">
        <v>3500</v>
      </c>
      <c r="D220" s="206">
        <v>19.305489999999999</v>
      </c>
      <c r="E220" s="33">
        <v>12.16</v>
      </c>
      <c r="F220" s="33">
        <f t="shared" si="23"/>
        <v>-25009.214999999997</v>
      </c>
      <c r="G220" s="33">
        <f t="shared" si="24"/>
        <v>67569.214999999997</v>
      </c>
      <c r="H220" s="168">
        <f t="shared" si="25"/>
        <v>-0.37012735755476805</v>
      </c>
      <c r="I220" s="177">
        <v>19.25</v>
      </c>
      <c r="J220" s="33"/>
      <c r="K220" s="33"/>
    </row>
    <row r="221" spans="2:11" x14ac:dyDescent="0.25">
      <c r="B221" s="152">
        <v>42669</v>
      </c>
      <c r="C221" s="205">
        <v>3500</v>
      </c>
      <c r="D221" s="206">
        <v>19.305</v>
      </c>
      <c r="E221" s="33">
        <v>11.9</v>
      </c>
      <c r="F221" s="33">
        <f t="shared" si="23"/>
        <v>-25917.499999999996</v>
      </c>
      <c r="G221" s="33">
        <f t="shared" si="24"/>
        <v>67567.5</v>
      </c>
      <c r="H221" s="168">
        <f t="shared" si="25"/>
        <v>-0.38357938357938354</v>
      </c>
      <c r="I221" s="177"/>
      <c r="J221" s="33"/>
      <c r="K221" s="33"/>
    </row>
    <row r="222" spans="2:11" x14ac:dyDescent="0.25">
      <c r="B222" s="152">
        <v>42671</v>
      </c>
      <c r="C222" s="205">
        <v>3500</v>
      </c>
      <c r="D222" s="206">
        <v>19.29607</v>
      </c>
      <c r="E222" s="33">
        <v>11.76</v>
      </c>
      <c r="F222" s="33">
        <f t="shared" si="23"/>
        <v>-26376.245000000003</v>
      </c>
      <c r="G222" s="33">
        <f t="shared" si="24"/>
        <v>67536.244999999995</v>
      </c>
      <c r="H222" s="168">
        <f t="shared" si="25"/>
        <v>-0.39054947458212996</v>
      </c>
      <c r="I222" s="177">
        <v>19.25</v>
      </c>
      <c r="J222" s="33"/>
      <c r="K222" s="33"/>
    </row>
    <row r="223" spans="2:11" x14ac:dyDescent="0.25">
      <c r="B223" s="152">
        <v>42676</v>
      </c>
      <c r="C223" s="205">
        <v>3800</v>
      </c>
      <c r="D223" s="206">
        <v>18.651119999999999</v>
      </c>
      <c r="E223" s="33">
        <v>10.89</v>
      </c>
      <c r="F223" s="33">
        <f t="shared" si="23"/>
        <v>-29492.255999999994</v>
      </c>
      <c r="G223" s="33">
        <f t="shared" si="24"/>
        <v>70874.255999999994</v>
      </c>
      <c r="H223" s="168">
        <f t="shared" si="25"/>
        <v>-0.41612085494061474</v>
      </c>
      <c r="I223" s="177"/>
      <c r="J223" s="33"/>
      <c r="K223" s="33"/>
    </row>
    <row r="224" spans="2:11" x14ac:dyDescent="0.25">
      <c r="B224" s="152">
        <v>42677</v>
      </c>
      <c r="C224" s="205">
        <v>3500</v>
      </c>
      <c r="D224" s="206">
        <v>19.289809999999999</v>
      </c>
      <c r="E224" s="33">
        <v>11.1</v>
      </c>
      <c r="F224" s="33">
        <f t="shared" si="23"/>
        <v>-28664.334999999999</v>
      </c>
      <c r="G224" s="33">
        <f t="shared" si="24"/>
        <v>67514.334999999992</v>
      </c>
      <c r="H224" s="168">
        <f t="shared" si="25"/>
        <v>-0.4245666494382267</v>
      </c>
      <c r="I224" s="177">
        <v>19.25</v>
      </c>
      <c r="J224" s="33"/>
      <c r="K224" s="33"/>
    </row>
    <row r="225" spans="1:11" x14ac:dyDescent="0.25">
      <c r="B225" s="152">
        <v>42701</v>
      </c>
      <c r="C225" s="205">
        <v>3500</v>
      </c>
      <c r="D225" s="206">
        <v>19.206700000000001</v>
      </c>
      <c r="E225" s="33">
        <v>11.72</v>
      </c>
      <c r="F225" s="33">
        <f t="shared" si="23"/>
        <v>-26203.450000000004</v>
      </c>
      <c r="G225" s="33">
        <f t="shared" si="24"/>
        <v>67223.450000000012</v>
      </c>
      <c r="H225" s="168">
        <f t="shared" si="25"/>
        <v>-0.38979626901029329</v>
      </c>
      <c r="I225" s="177" t="s">
        <v>230</v>
      </c>
      <c r="J225" s="33"/>
      <c r="K225" s="33"/>
    </row>
    <row r="226" spans="1:11" x14ac:dyDescent="0.25">
      <c r="B226" s="152">
        <v>42702</v>
      </c>
      <c r="C226" s="205">
        <v>3200</v>
      </c>
      <c r="D226" s="206">
        <v>19.891770000000001</v>
      </c>
      <c r="E226" s="33">
        <v>11.92</v>
      </c>
      <c r="F226" s="33">
        <f t="shared" si="23"/>
        <v>-25509.664000000004</v>
      </c>
      <c r="G226" s="33">
        <f t="shared" si="24"/>
        <v>63653.664000000004</v>
      </c>
      <c r="H226" s="168">
        <f t="shared" si="25"/>
        <v>-0.40075719757467537</v>
      </c>
      <c r="I226" s="177"/>
      <c r="J226" s="33"/>
      <c r="K226" s="33"/>
    </row>
    <row r="227" spans="1:11" x14ac:dyDescent="0.25">
      <c r="B227" s="152">
        <v>42704</v>
      </c>
      <c r="C227" s="205">
        <v>3500</v>
      </c>
      <c r="D227" s="206">
        <v>19.160499999999999</v>
      </c>
      <c r="E227" s="33">
        <v>11.15</v>
      </c>
      <c r="F227" s="33">
        <f t="shared" si="23"/>
        <v>-28036.749999999996</v>
      </c>
      <c r="G227" s="33">
        <f t="shared" si="24"/>
        <v>67061.75</v>
      </c>
      <c r="H227" s="168">
        <f t="shared" si="25"/>
        <v>-0.41807364108452277</v>
      </c>
      <c r="I227" s="177">
        <v>19</v>
      </c>
      <c r="J227" s="33"/>
      <c r="K227" s="33"/>
    </row>
    <row r="228" spans="1:11" x14ac:dyDescent="0.25">
      <c r="B228" s="152">
        <v>42705</v>
      </c>
      <c r="C228" s="205">
        <v>4000</v>
      </c>
      <c r="D228" s="206">
        <v>18.104399999999998</v>
      </c>
      <c r="E228" s="33">
        <v>10.41</v>
      </c>
      <c r="F228" s="33">
        <f t="shared" si="23"/>
        <v>-30777.599999999991</v>
      </c>
      <c r="G228" s="33">
        <f t="shared" si="24"/>
        <v>72417.599999999991</v>
      </c>
      <c r="H228" s="168">
        <f t="shared" si="25"/>
        <v>-0.42500165705574328</v>
      </c>
      <c r="I228" s="177"/>
      <c r="J228" s="33"/>
      <c r="K228" s="33"/>
    </row>
    <row r="229" spans="1:11" x14ac:dyDescent="0.25">
      <c r="B229" s="152">
        <v>42710</v>
      </c>
      <c r="C229" s="205">
        <v>3500</v>
      </c>
      <c r="D229" s="206">
        <v>19.114180000000001</v>
      </c>
      <c r="E229" s="33">
        <v>11.1</v>
      </c>
      <c r="F229" s="33">
        <f t="shared" si="23"/>
        <v>-28049.630000000005</v>
      </c>
      <c r="G229" s="33">
        <f t="shared" si="24"/>
        <v>66899.63</v>
      </c>
      <c r="H229" s="168">
        <f t="shared" si="25"/>
        <v>-0.41927929945202991</v>
      </c>
      <c r="I229" s="177">
        <v>19</v>
      </c>
      <c r="J229" s="33"/>
      <c r="K229" s="33"/>
    </row>
    <row r="230" spans="1:11" x14ac:dyDescent="0.25">
      <c r="B230" s="152">
        <v>42711</v>
      </c>
      <c r="C230" s="205">
        <v>3200</v>
      </c>
      <c r="D230" s="206">
        <v>19.857089999999999</v>
      </c>
      <c r="E230" s="33">
        <v>11.06</v>
      </c>
      <c r="F230" s="33">
        <f t="shared" si="23"/>
        <v>-28150.687999999998</v>
      </c>
      <c r="G230" s="33">
        <f t="shared" si="24"/>
        <v>63542.687999999995</v>
      </c>
      <c r="H230" s="168">
        <f t="shared" si="25"/>
        <v>-0.44302010012544635</v>
      </c>
      <c r="I230" s="177"/>
      <c r="J230" s="33"/>
      <c r="K230" s="33"/>
    </row>
    <row r="231" spans="1:11" x14ac:dyDescent="0.25">
      <c r="B231" s="152">
        <v>42712</v>
      </c>
      <c r="C231" s="289">
        <v>3000</v>
      </c>
      <c r="D231" s="334">
        <v>20.420919999999999</v>
      </c>
      <c r="E231" s="33">
        <v>11.28</v>
      </c>
      <c r="F231" s="33">
        <f t="shared" si="23"/>
        <v>-27422.76</v>
      </c>
      <c r="G231" s="33">
        <f t="shared" si="24"/>
        <v>61262.759999999995</v>
      </c>
      <c r="H231" s="168">
        <f t="shared" si="25"/>
        <v>-0.44762527839098337</v>
      </c>
      <c r="I231" s="177"/>
      <c r="J231" s="33"/>
      <c r="K231" s="33"/>
    </row>
    <row r="232" spans="1:11" x14ac:dyDescent="0.25">
      <c r="B232" s="152">
        <v>42713</v>
      </c>
      <c r="C232" s="205">
        <v>2800</v>
      </c>
      <c r="D232" s="206">
        <v>21.042400000000001</v>
      </c>
      <c r="E232" s="33">
        <v>11.66</v>
      </c>
      <c r="F232" s="33">
        <f t="shared" si="23"/>
        <v>-26270.720000000001</v>
      </c>
      <c r="G232" s="33">
        <f t="shared" si="24"/>
        <v>58918.720000000001</v>
      </c>
      <c r="H232" s="168">
        <f t="shared" si="25"/>
        <v>-0.44588069801923735</v>
      </c>
      <c r="I232" s="177"/>
      <c r="J232" s="33"/>
      <c r="K232" s="33"/>
    </row>
    <row r="233" spans="1:11" x14ac:dyDescent="0.25">
      <c r="B233" s="152">
        <v>42716</v>
      </c>
      <c r="C233" s="289">
        <v>3000</v>
      </c>
      <c r="D233" s="334">
        <v>20.4023</v>
      </c>
      <c r="E233" s="33">
        <v>11.43</v>
      </c>
      <c r="F233" s="33">
        <f t="shared" si="23"/>
        <v>-26916.9</v>
      </c>
      <c r="G233" s="33">
        <f t="shared" si="24"/>
        <v>61206.9</v>
      </c>
      <c r="H233" s="168">
        <f t="shared" si="25"/>
        <v>-0.43976904564681435</v>
      </c>
      <c r="I233" s="177"/>
      <c r="J233" s="33"/>
      <c r="K233" s="33"/>
    </row>
    <row r="234" spans="1:11" x14ac:dyDescent="0.25">
      <c r="B234" s="152">
        <v>42731</v>
      </c>
      <c r="C234" s="205">
        <v>3000</v>
      </c>
      <c r="D234" s="206">
        <v>20.402000000000001</v>
      </c>
      <c r="E234" s="33">
        <v>11.71</v>
      </c>
      <c r="F234" s="33">
        <f t="shared" ref="F234:F247" si="26">C234*(E234-D234)</f>
        <v>-26076</v>
      </c>
      <c r="G234" s="33">
        <f t="shared" ref="G234:G247" si="27">IF(C234=0, 0,D234*C234)</f>
        <v>61206</v>
      </c>
      <c r="H234" s="168">
        <f t="shared" ref="H234:H247" si="28">IF(C234=0, D234, (E234-D234)/D234)</f>
        <v>-0.4260366630722478</v>
      </c>
      <c r="I234" s="159"/>
      <c r="J234" s="33"/>
      <c r="K234" s="33"/>
    </row>
    <row r="235" spans="1:11" x14ac:dyDescent="0.25">
      <c r="B235" s="152">
        <v>42733</v>
      </c>
      <c r="C235" s="279">
        <v>2000</v>
      </c>
      <c r="D235" s="162">
        <v>24.788530000000002</v>
      </c>
      <c r="E235" s="33">
        <v>11.64</v>
      </c>
      <c r="F235" s="33">
        <f t="shared" si="26"/>
        <v>-26297.06</v>
      </c>
      <c r="G235" s="33">
        <f t="shared" si="27"/>
        <v>49577.060000000005</v>
      </c>
      <c r="H235" s="168">
        <f t="shared" si="28"/>
        <v>-0.53042798423303039</v>
      </c>
      <c r="I235" s="290" t="s">
        <v>251</v>
      </c>
      <c r="J235" s="33"/>
      <c r="K235" s="33"/>
    </row>
    <row r="236" spans="1:11" x14ac:dyDescent="0.25">
      <c r="A236" t="s">
        <v>262</v>
      </c>
      <c r="B236" s="152">
        <v>42754</v>
      </c>
      <c r="C236" s="205">
        <v>2000</v>
      </c>
      <c r="D236" s="206">
        <v>24.788530000000002</v>
      </c>
      <c r="E236" s="33">
        <v>12.19</v>
      </c>
      <c r="F236" s="33">
        <f t="shared" si="26"/>
        <v>-25197.060000000005</v>
      </c>
      <c r="G236" s="33">
        <f t="shared" si="27"/>
        <v>49577.060000000005</v>
      </c>
      <c r="H236" s="168">
        <f t="shared" si="28"/>
        <v>-0.50824030307565637</v>
      </c>
      <c r="I236" s="159"/>
      <c r="J236" s="33"/>
      <c r="K236" s="33"/>
    </row>
    <row r="237" spans="1:11" x14ac:dyDescent="0.25">
      <c r="A237" t="s">
        <v>287</v>
      </c>
      <c r="B237" s="152">
        <v>42760</v>
      </c>
      <c r="C237" s="205">
        <v>2000</v>
      </c>
      <c r="D237" s="206">
        <v>24.788530000000002</v>
      </c>
      <c r="E237" s="33">
        <v>11.81</v>
      </c>
      <c r="F237" s="33">
        <f t="shared" si="26"/>
        <v>-25957.06</v>
      </c>
      <c r="G237" s="33">
        <f t="shared" si="27"/>
        <v>49577.060000000005</v>
      </c>
      <c r="H237" s="168">
        <f t="shared" si="28"/>
        <v>-0.52356997369347835</v>
      </c>
      <c r="I237" s="159"/>
      <c r="J237" s="33"/>
      <c r="K237" s="33"/>
    </row>
    <row r="238" spans="1:11" x14ac:dyDescent="0.25">
      <c r="A238" t="s">
        <v>287</v>
      </c>
      <c r="B238" s="152">
        <v>42762</v>
      </c>
      <c r="C238" s="205">
        <v>2000</v>
      </c>
      <c r="D238" s="206">
        <v>24.788530000000002</v>
      </c>
      <c r="E238" s="33">
        <v>11.77</v>
      </c>
      <c r="F238" s="33">
        <f t="shared" si="26"/>
        <v>-26037.060000000005</v>
      </c>
      <c r="G238" s="33">
        <f t="shared" si="27"/>
        <v>49577.060000000005</v>
      </c>
      <c r="H238" s="168">
        <f t="shared" si="28"/>
        <v>-0.52518362323219658</v>
      </c>
      <c r="I238" s="159"/>
      <c r="J238" s="33"/>
      <c r="K238" s="33"/>
    </row>
    <row r="239" spans="1:11" x14ac:dyDescent="0.25">
      <c r="A239" t="s">
        <v>301</v>
      </c>
      <c r="B239" s="152">
        <v>42765</v>
      </c>
      <c r="C239" s="205">
        <v>2200</v>
      </c>
      <c r="D239" s="206">
        <v>23.578659999999999</v>
      </c>
      <c r="E239" s="33">
        <v>11.55</v>
      </c>
      <c r="F239" s="33">
        <f t="shared" si="26"/>
        <v>-26463.051999999996</v>
      </c>
      <c r="G239" s="33">
        <f t="shared" si="27"/>
        <v>51873.051999999996</v>
      </c>
      <c r="H239" s="168">
        <f t="shared" si="28"/>
        <v>-0.51015027995653695</v>
      </c>
      <c r="I239" s="159"/>
      <c r="J239" s="33"/>
      <c r="K239" s="33"/>
    </row>
    <row r="240" spans="1:11" x14ac:dyDescent="0.25">
      <c r="A240" t="s">
        <v>303</v>
      </c>
      <c r="B240" s="152">
        <v>42766</v>
      </c>
      <c r="C240" s="279">
        <v>2000</v>
      </c>
      <c r="D240" s="162">
        <v>24.771550000000001</v>
      </c>
      <c r="E240" s="33">
        <v>11.8</v>
      </c>
      <c r="F240" s="33">
        <f t="shared" si="26"/>
        <v>-25943.100000000002</v>
      </c>
      <c r="G240" s="33">
        <f t="shared" si="27"/>
        <v>49543.100000000006</v>
      </c>
      <c r="H240" s="168">
        <f t="shared" si="28"/>
        <v>-0.523647087081753</v>
      </c>
      <c r="I240" s="159"/>
      <c r="J240" s="33"/>
      <c r="K240" s="33"/>
    </row>
    <row r="241" spans="1:11" x14ac:dyDescent="0.25">
      <c r="A241" t="s">
        <v>314</v>
      </c>
      <c r="B241" s="152">
        <v>42769</v>
      </c>
      <c r="C241" s="279">
        <v>2000</v>
      </c>
      <c r="D241" s="162">
        <v>24.734089999999998</v>
      </c>
      <c r="E241" s="33">
        <v>11.65</v>
      </c>
      <c r="F241" s="33">
        <f t="shared" si="26"/>
        <v>-26168.179999999997</v>
      </c>
      <c r="G241" s="33">
        <f t="shared" si="27"/>
        <v>49468.18</v>
      </c>
      <c r="H241" s="168">
        <f t="shared" si="28"/>
        <v>-0.5289901508403988</v>
      </c>
      <c r="I241" s="290">
        <v>24.5</v>
      </c>
      <c r="J241" s="33"/>
      <c r="K241" s="33"/>
    </row>
    <row r="242" spans="1:11" x14ac:dyDescent="0.25">
      <c r="A242" t="s">
        <v>320</v>
      </c>
      <c r="B242" s="152">
        <v>42772</v>
      </c>
      <c r="C242" s="205">
        <v>2500</v>
      </c>
      <c r="D242" s="206">
        <v>22.031269999999999</v>
      </c>
      <c r="E242" s="33">
        <v>11.12</v>
      </c>
      <c r="F242" s="33">
        <f t="shared" si="26"/>
        <v>-27278.174999999999</v>
      </c>
      <c r="G242" s="33">
        <f t="shared" si="27"/>
        <v>55078.174999999996</v>
      </c>
      <c r="H242" s="168">
        <f t="shared" si="28"/>
        <v>-0.49526286954860071</v>
      </c>
      <c r="I242" s="159"/>
      <c r="J242" s="33"/>
      <c r="K242" s="33"/>
    </row>
    <row r="243" spans="1:11" x14ac:dyDescent="0.25">
      <c r="A243" t="s">
        <v>323</v>
      </c>
      <c r="B243" s="152">
        <v>42773</v>
      </c>
      <c r="C243" s="289">
        <v>3000</v>
      </c>
      <c r="D243" s="334">
        <v>20.196059999999999</v>
      </c>
      <c r="E243" s="33">
        <v>11.1</v>
      </c>
      <c r="F243" s="33">
        <f t="shared" si="26"/>
        <v>-27288.18</v>
      </c>
      <c r="G243" s="33">
        <f t="shared" si="27"/>
        <v>60588.18</v>
      </c>
      <c r="H243" s="168">
        <f t="shared" si="28"/>
        <v>-0.45038784792677383</v>
      </c>
      <c r="I243" s="159"/>
      <c r="J243" s="33"/>
      <c r="K243" s="33"/>
    </row>
    <row r="244" spans="1:11" x14ac:dyDescent="0.25">
      <c r="A244" t="s">
        <v>326</v>
      </c>
      <c r="B244" s="152">
        <v>42774</v>
      </c>
      <c r="C244" s="279">
        <v>2000</v>
      </c>
      <c r="D244" s="162">
        <v>24.595400000000001</v>
      </c>
      <c r="E244" s="33">
        <v>11.42</v>
      </c>
      <c r="F244" s="33">
        <f t="shared" si="26"/>
        <v>-26350.800000000003</v>
      </c>
      <c r="G244" s="33">
        <f t="shared" si="27"/>
        <v>49190.8</v>
      </c>
      <c r="H244" s="168">
        <f t="shared" si="28"/>
        <v>-0.53568553469347935</v>
      </c>
      <c r="I244" s="290">
        <v>24.5</v>
      </c>
      <c r="J244" s="33"/>
      <c r="K244" s="33"/>
    </row>
    <row r="245" spans="1:11" x14ac:dyDescent="0.25">
      <c r="A245" t="s">
        <v>327</v>
      </c>
      <c r="B245" s="152">
        <v>42775</v>
      </c>
      <c r="C245" s="205">
        <v>2500</v>
      </c>
      <c r="D245" s="206">
        <v>21.912369999999999</v>
      </c>
      <c r="E245" s="33">
        <v>11.14</v>
      </c>
      <c r="F245" s="33">
        <f t="shared" si="26"/>
        <v>-26930.924999999996</v>
      </c>
      <c r="G245" s="33">
        <f t="shared" si="27"/>
        <v>54780.924999999996</v>
      </c>
      <c r="H245" s="168">
        <f t="shared" si="28"/>
        <v>-0.49161135924594185</v>
      </c>
      <c r="I245" s="159"/>
      <c r="J245" s="33"/>
      <c r="K245" s="33"/>
    </row>
    <row r="246" spans="1:11" x14ac:dyDescent="0.25">
      <c r="A246" t="s">
        <v>328</v>
      </c>
      <c r="B246" s="152">
        <v>42775</v>
      </c>
      <c r="C246" s="289">
        <v>3000</v>
      </c>
      <c r="D246" s="334">
        <v>20.101970000000001</v>
      </c>
      <c r="E246" s="33">
        <v>10.92</v>
      </c>
      <c r="F246" s="33">
        <f t="shared" si="26"/>
        <v>-27545.910000000003</v>
      </c>
      <c r="G246" s="33">
        <f t="shared" si="27"/>
        <v>60305.91</v>
      </c>
      <c r="H246" s="168">
        <f t="shared" si="28"/>
        <v>-0.45676965988905571</v>
      </c>
      <c r="I246" s="334">
        <v>20</v>
      </c>
      <c r="J246" s="33"/>
      <c r="K246" s="33"/>
    </row>
    <row r="247" spans="1:11" x14ac:dyDescent="0.25">
      <c r="A247" t="s">
        <v>333</v>
      </c>
      <c r="B247" s="152">
        <v>42776</v>
      </c>
      <c r="C247" s="205">
        <v>2500</v>
      </c>
      <c r="D247" s="206">
        <v>21.806419999999999</v>
      </c>
      <c r="E247" s="33">
        <v>11.65</v>
      </c>
      <c r="F247" s="33">
        <f t="shared" si="26"/>
        <v>-25391.049999999996</v>
      </c>
      <c r="G247" s="33">
        <f t="shared" si="27"/>
        <v>54516.049999999996</v>
      </c>
      <c r="H247" s="168">
        <f t="shared" si="28"/>
        <v>-0.4657536633706954</v>
      </c>
      <c r="I247" s="159"/>
      <c r="J247" s="33"/>
      <c r="K247" s="33"/>
    </row>
    <row r="248" spans="1:11" x14ac:dyDescent="0.25">
      <c r="A248" t="s">
        <v>333</v>
      </c>
      <c r="B248" s="152">
        <v>42790</v>
      </c>
      <c r="C248" s="205">
        <v>2500</v>
      </c>
      <c r="D248" s="206">
        <v>21.806419999999999</v>
      </c>
      <c r="E248" s="33">
        <v>11.76</v>
      </c>
      <c r="F248" s="33">
        <f t="shared" ref="F248" si="29">C248*(E248-D248)</f>
        <v>-25116.05</v>
      </c>
      <c r="G248" s="33">
        <f t="shared" ref="G248" si="30">IF(C248=0, 0,D248*C248)</f>
        <v>54516.049999999996</v>
      </c>
      <c r="H248" s="168">
        <f t="shared" ref="H248" si="31">IF(C248=0, D248, (E248-D248)/D248)</f>
        <v>-0.46070927735960326</v>
      </c>
      <c r="I248" s="159"/>
      <c r="J248" s="33"/>
      <c r="K248" s="33"/>
    </row>
    <row r="249" spans="1:11" x14ac:dyDescent="0.25">
      <c r="A249" t="s">
        <v>333</v>
      </c>
      <c r="B249" s="152">
        <v>42808</v>
      </c>
      <c r="C249" s="205">
        <v>2700</v>
      </c>
      <c r="D249" s="206">
        <v>20.986999999999998</v>
      </c>
      <c r="E249" s="33">
        <v>10.76</v>
      </c>
      <c r="F249" s="33">
        <f t="shared" ref="F249" si="32">C249*(E249-D249)</f>
        <v>-27612.899999999998</v>
      </c>
      <c r="G249" s="33">
        <f t="shared" ref="G249" si="33">IF(C249=0, 0,D249*C249)</f>
        <v>56664.899999999994</v>
      </c>
      <c r="H249" s="168">
        <f t="shared" ref="H249" si="34">IF(C249=0, D249, (E249-D249)/D249)</f>
        <v>-0.48730166293419735</v>
      </c>
      <c r="I249" s="159"/>
      <c r="J249" s="33"/>
      <c r="K249" s="33"/>
    </row>
    <row r="250" spans="1:11" x14ac:dyDescent="0.25">
      <c r="A250">
        <v>2300</v>
      </c>
      <c r="B250" s="152">
        <v>42809</v>
      </c>
      <c r="C250" s="205">
        <v>2500</v>
      </c>
      <c r="D250" s="206">
        <v>21.7944</v>
      </c>
      <c r="E250" s="33">
        <v>11.05</v>
      </c>
      <c r="F250" s="33">
        <f t="shared" ref="F250:F251" si="35">C250*(E250-D250)</f>
        <v>-26860.999999999996</v>
      </c>
      <c r="G250" s="33">
        <f t="shared" ref="G250:G251" si="36">IF(C250=0, 0,D250*C250)</f>
        <v>54486</v>
      </c>
      <c r="H250" s="168">
        <f t="shared" ref="H250:H251" si="37">IF(C250=0, D250, (E250-D250)/D250)</f>
        <v>-0.49298902470359351</v>
      </c>
      <c r="I250" s="159"/>
      <c r="J250" s="33">
        <v>42</v>
      </c>
      <c r="K250" s="33"/>
    </row>
    <row r="251" spans="1:11" x14ac:dyDescent="0.25">
      <c r="A251">
        <v>2300</v>
      </c>
      <c r="B251" s="152">
        <v>42814</v>
      </c>
      <c r="C251" s="205">
        <v>2700</v>
      </c>
      <c r="D251" s="206">
        <v>20.969000000000001</v>
      </c>
      <c r="E251" s="33">
        <v>10.65</v>
      </c>
      <c r="F251" s="33">
        <f t="shared" si="35"/>
        <v>-27861.300000000003</v>
      </c>
      <c r="G251" s="33">
        <f t="shared" si="36"/>
        <v>56616.3</v>
      </c>
      <c r="H251" s="168">
        <f t="shared" si="37"/>
        <v>-0.49210739663312508</v>
      </c>
      <c r="I251" s="159"/>
      <c r="J251" s="33"/>
      <c r="K251" s="33"/>
    </row>
    <row r="252" spans="1:11" x14ac:dyDescent="0.25">
      <c r="A252">
        <v>2300</v>
      </c>
      <c r="B252" s="152">
        <v>42818</v>
      </c>
      <c r="C252" s="205">
        <v>2700</v>
      </c>
      <c r="D252" s="206">
        <v>20.969000000000001</v>
      </c>
      <c r="E252" s="33">
        <v>10.8</v>
      </c>
      <c r="F252" s="33">
        <f t="shared" ref="F252:F253" si="38">C252*(E252-D252)</f>
        <v>-27456.300000000003</v>
      </c>
      <c r="G252" s="33">
        <f t="shared" ref="G252:G253" si="39">IF(C252=0, 0,D252*C252)</f>
        <v>56616.3</v>
      </c>
      <c r="H252" s="168">
        <f t="shared" ref="H252:H253" si="40">IF(C252=0, D252, (E252-D252)/D252)</f>
        <v>-0.48495397968429588</v>
      </c>
      <c r="I252" s="159"/>
      <c r="J252" s="33"/>
      <c r="K252" s="33"/>
    </row>
    <row r="253" spans="1:11" x14ac:dyDescent="0.25">
      <c r="A253">
        <v>2100</v>
      </c>
      <c r="B253" s="152">
        <v>42823</v>
      </c>
      <c r="C253" s="205">
        <v>2500</v>
      </c>
      <c r="D253" s="206">
        <v>21.7712</v>
      </c>
      <c r="E253" s="33">
        <v>10.91</v>
      </c>
      <c r="F253" s="33">
        <f t="shared" si="38"/>
        <v>-27153</v>
      </c>
      <c r="G253" s="33">
        <f t="shared" si="39"/>
        <v>54428</v>
      </c>
      <c r="H253" s="168">
        <f t="shared" si="40"/>
        <v>-0.49887925332549421</v>
      </c>
      <c r="I253" s="159"/>
      <c r="J253" s="33"/>
      <c r="K253" s="33"/>
    </row>
    <row r="254" spans="1:11" x14ac:dyDescent="0.25">
      <c r="A254">
        <v>1800</v>
      </c>
      <c r="B254" s="152">
        <v>42825</v>
      </c>
      <c r="C254" s="205">
        <v>2200</v>
      </c>
      <c r="D254" s="206">
        <v>23.229199999999999</v>
      </c>
      <c r="E254" s="33">
        <v>10.91</v>
      </c>
      <c r="F254" s="33">
        <f t="shared" ref="F254:F263" si="41">C254*(E254-D254)</f>
        <v>-27102.239999999998</v>
      </c>
      <c r="G254" s="33">
        <f t="shared" ref="G254:G263" si="42">IF(C254=0, 0,D254*C254)</f>
        <v>51104.24</v>
      </c>
      <c r="H254" s="168">
        <f t="shared" ref="H254:H263" si="43">IF(C254=0, D254, (E254-D254)/D254)</f>
        <v>-0.53033251252733626</v>
      </c>
      <c r="I254" s="159"/>
      <c r="J254" s="33">
        <v>49</v>
      </c>
      <c r="K254" s="33"/>
    </row>
    <row r="255" spans="1:11" x14ac:dyDescent="0.25">
      <c r="A255">
        <v>1800</v>
      </c>
      <c r="B255" s="152">
        <v>42833</v>
      </c>
      <c r="C255" s="205">
        <v>2500</v>
      </c>
      <c r="D255" s="206">
        <v>21.716000000000001</v>
      </c>
      <c r="E255" s="33">
        <v>10.53</v>
      </c>
      <c r="F255" s="33">
        <f t="shared" si="41"/>
        <v>-27965.000000000004</v>
      </c>
      <c r="G255" s="33">
        <f t="shared" si="42"/>
        <v>54290</v>
      </c>
      <c r="H255" s="168">
        <f t="shared" si="43"/>
        <v>-0.51510407073125808</v>
      </c>
      <c r="I255" s="159"/>
      <c r="J255" s="33"/>
      <c r="K255" s="33"/>
    </row>
    <row r="256" spans="1:11" x14ac:dyDescent="0.25">
      <c r="A256">
        <v>1500</v>
      </c>
      <c r="B256" s="152">
        <v>42837</v>
      </c>
      <c r="C256" s="205">
        <v>2200</v>
      </c>
      <c r="D256" s="206">
        <v>23.215589999999999</v>
      </c>
      <c r="E256" s="33">
        <v>10.61</v>
      </c>
      <c r="F256" s="33">
        <f t="shared" si="41"/>
        <v>-27732.297999999999</v>
      </c>
      <c r="G256" s="33">
        <f t="shared" si="42"/>
        <v>51074.297999999995</v>
      </c>
      <c r="H256" s="168">
        <f t="shared" si="43"/>
        <v>-0.54297952367353142</v>
      </c>
      <c r="I256" s="159"/>
      <c r="J256" s="33"/>
      <c r="K256" s="33"/>
    </row>
    <row r="257" spans="1:11" x14ac:dyDescent="0.25">
      <c r="A257">
        <v>1700</v>
      </c>
      <c r="B257" s="152">
        <v>42844</v>
      </c>
      <c r="C257" s="10">
        <v>2400</v>
      </c>
      <c r="D257" s="159">
        <v>22.138000000000002</v>
      </c>
      <c r="E257" s="33">
        <v>10.28</v>
      </c>
      <c r="F257" s="33">
        <f t="shared" si="41"/>
        <v>-28459.200000000004</v>
      </c>
      <c r="G257" s="33">
        <f t="shared" si="42"/>
        <v>53131.200000000004</v>
      </c>
      <c r="H257" s="168">
        <f t="shared" si="43"/>
        <v>-0.53564007588761409</v>
      </c>
      <c r="I257" s="159"/>
      <c r="J257" s="33"/>
      <c r="K257" s="33"/>
    </row>
    <row r="258" spans="1:11" x14ac:dyDescent="0.25">
      <c r="A258">
        <v>1900</v>
      </c>
      <c r="B258" s="152">
        <v>42845</v>
      </c>
      <c r="C258" s="10">
        <v>2500</v>
      </c>
      <c r="D258" s="159">
        <v>21.654</v>
      </c>
      <c r="E258" s="33">
        <v>10.08</v>
      </c>
      <c r="F258" s="33">
        <f t="shared" si="41"/>
        <v>-28935</v>
      </c>
      <c r="G258" s="33">
        <f t="shared" si="42"/>
        <v>54135</v>
      </c>
      <c r="H258" s="168">
        <f t="shared" si="43"/>
        <v>-0.53449709060681627</v>
      </c>
      <c r="I258" s="159"/>
      <c r="J258" s="33"/>
      <c r="K258" s="33"/>
    </row>
    <row r="259" spans="1:11" x14ac:dyDescent="0.25">
      <c r="A259">
        <v>1600</v>
      </c>
      <c r="B259" s="152">
        <v>42856</v>
      </c>
      <c r="C259" s="10">
        <v>2200</v>
      </c>
      <c r="D259" s="159">
        <v>23.190999999999999</v>
      </c>
      <c r="E259" s="33">
        <v>10.37</v>
      </c>
      <c r="F259" s="33">
        <f t="shared" si="41"/>
        <v>-28206.2</v>
      </c>
      <c r="G259" s="33">
        <f t="shared" si="42"/>
        <v>51020.2</v>
      </c>
      <c r="H259" s="168">
        <f t="shared" si="43"/>
        <v>-0.55284377560260445</v>
      </c>
      <c r="I259" s="159"/>
      <c r="J259" s="33"/>
      <c r="K259" s="33"/>
    </row>
    <row r="260" spans="1:11" x14ac:dyDescent="0.25">
      <c r="A260">
        <v>1600</v>
      </c>
      <c r="B260" s="152">
        <v>42857</v>
      </c>
      <c r="C260" s="10">
        <v>2500</v>
      </c>
      <c r="D260" s="159">
        <v>21.6</v>
      </c>
      <c r="E260" s="33">
        <v>9.91</v>
      </c>
      <c r="F260" s="33">
        <f t="shared" si="41"/>
        <v>-29225.000000000004</v>
      </c>
      <c r="G260" s="33">
        <f t="shared" si="42"/>
        <v>54000</v>
      </c>
      <c r="H260" s="168">
        <f t="shared" si="43"/>
        <v>-0.54120370370370374</v>
      </c>
      <c r="I260" s="159"/>
      <c r="J260" s="33"/>
      <c r="K260" s="33"/>
    </row>
    <row r="261" spans="1:11" x14ac:dyDescent="0.25">
      <c r="A261">
        <v>1600</v>
      </c>
      <c r="B261" s="152">
        <v>42862</v>
      </c>
      <c r="C261" s="205">
        <v>2500</v>
      </c>
      <c r="D261" s="206">
        <v>21.6</v>
      </c>
      <c r="E261" s="33">
        <v>10.02</v>
      </c>
      <c r="F261" s="33">
        <f t="shared" si="41"/>
        <v>-28950.000000000004</v>
      </c>
      <c r="G261" s="33">
        <f t="shared" si="42"/>
        <v>54000</v>
      </c>
      <c r="H261" s="168">
        <f t="shared" si="43"/>
        <v>-0.5361111111111112</v>
      </c>
      <c r="I261" s="159"/>
      <c r="J261" s="33"/>
      <c r="K261" s="33"/>
    </row>
    <row r="262" spans="1:11" x14ac:dyDescent="0.25">
      <c r="A262">
        <v>1600</v>
      </c>
      <c r="B262" s="152">
        <v>42864</v>
      </c>
      <c r="C262" s="205">
        <v>2200</v>
      </c>
      <c r="D262" s="206">
        <v>23.16</v>
      </c>
      <c r="E262" s="33">
        <v>10.210000000000001</v>
      </c>
      <c r="F262" s="33">
        <f t="shared" si="41"/>
        <v>-28490</v>
      </c>
      <c r="G262" s="33">
        <f t="shared" si="42"/>
        <v>50952</v>
      </c>
      <c r="H262" s="168">
        <f t="shared" si="43"/>
        <v>-0.55915371329879093</v>
      </c>
      <c r="I262" s="159"/>
      <c r="J262" s="33"/>
      <c r="K262" s="33"/>
    </row>
    <row r="263" spans="1:11" x14ac:dyDescent="0.25">
      <c r="A263">
        <v>1400</v>
      </c>
      <c r="B263" s="152">
        <v>42865</v>
      </c>
      <c r="C263" s="279">
        <v>2000</v>
      </c>
      <c r="D263" s="162">
        <v>24.308</v>
      </c>
      <c r="E263" s="33">
        <v>11.89</v>
      </c>
      <c r="F263" s="33">
        <f t="shared" si="41"/>
        <v>-24836</v>
      </c>
      <c r="G263" s="33">
        <f t="shared" si="42"/>
        <v>48616</v>
      </c>
      <c r="H263" s="168">
        <f t="shared" si="43"/>
        <v>-0.51086062201744276</v>
      </c>
      <c r="I263" s="159"/>
      <c r="J263" s="33"/>
      <c r="K263" s="33"/>
    </row>
    <row r="264" spans="1:11" x14ac:dyDescent="0.25">
      <c r="A264">
        <v>1400</v>
      </c>
      <c r="B264" s="152">
        <v>42866</v>
      </c>
      <c r="C264" s="205">
        <v>2000</v>
      </c>
      <c r="D264" s="206">
        <v>24.308</v>
      </c>
      <c r="E264" s="33">
        <v>12.47</v>
      </c>
      <c r="F264" s="33">
        <f t="shared" ref="F264:F266" si="44">C264*(E264-D264)</f>
        <v>-23676</v>
      </c>
      <c r="G264" s="33">
        <f t="shared" ref="G264:G266" si="45">IF(C264=0, 0,D264*C264)</f>
        <v>48616</v>
      </c>
      <c r="H264" s="168">
        <f t="shared" ref="H264:H266" si="46">IF(C264=0, D264, (E264-D264)/D264)</f>
        <v>-0.48700016455487904</v>
      </c>
      <c r="I264" s="159"/>
      <c r="J264" s="33"/>
      <c r="K264" s="33"/>
    </row>
    <row r="265" spans="1:11" x14ac:dyDescent="0.25">
      <c r="A265">
        <v>900</v>
      </c>
      <c r="B265" s="152">
        <v>42872</v>
      </c>
      <c r="C265" s="288">
        <v>1500</v>
      </c>
      <c r="D265" s="415">
        <v>28.084</v>
      </c>
      <c r="E265" s="33">
        <v>13.07</v>
      </c>
      <c r="F265" s="33">
        <f t="shared" si="44"/>
        <v>-22521</v>
      </c>
      <c r="G265" s="33">
        <f t="shared" si="45"/>
        <v>42126</v>
      </c>
      <c r="H265" s="168">
        <f t="shared" si="46"/>
        <v>-0.534610454351232</v>
      </c>
      <c r="I265" s="159"/>
      <c r="J265" s="33"/>
      <c r="K265" s="33"/>
    </row>
    <row r="266" spans="1:11" x14ac:dyDescent="0.25">
      <c r="A266">
        <v>400</v>
      </c>
      <c r="B266" s="152">
        <v>42873</v>
      </c>
      <c r="C266" s="205">
        <v>1000</v>
      </c>
      <c r="D266" s="206">
        <v>35.485999999999997</v>
      </c>
      <c r="E266" s="33">
        <v>13.12</v>
      </c>
      <c r="F266" s="33">
        <f t="shared" si="44"/>
        <v>-22366</v>
      </c>
      <c r="G266" s="33">
        <f t="shared" si="45"/>
        <v>35486</v>
      </c>
      <c r="H266" s="168">
        <f t="shared" si="46"/>
        <v>-0.63027672885081443</v>
      </c>
      <c r="I266" s="159"/>
      <c r="J266" s="33"/>
      <c r="K266" s="33"/>
    </row>
    <row r="267" spans="1:11" x14ac:dyDescent="0.25">
      <c r="A267">
        <v>800</v>
      </c>
      <c r="B267" s="152">
        <v>42950</v>
      </c>
      <c r="C267" s="205">
        <v>1000</v>
      </c>
      <c r="D267" s="206">
        <v>35.42</v>
      </c>
      <c r="E267" s="33">
        <v>14.2</v>
      </c>
      <c r="F267" s="33">
        <f t="shared" ref="F267" si="47">C267*(E267-D267)</f>
        <v>-21220.000000000004</v>
      </c>
      <c r="G267" s="33">
        <f t="shared" ref="G267" si="48">IF(C267=0, 0,D267*C267)</f>
        <v>35420</v>
      </c>
      <c r="H267" s="168">
        <f t="shared" ref="H267" si="49">IF(C267=0, D267, (E267-D267)/D267)</f>
        <v>-0.59909655561829478</v>
      </c>
      <c r="I267" s="159"/>
      <c r="J267" s="33"/>
      <c r="K267" s="33"/>
    </row>
    <row r="268" spans="1:11" x14ac:dyDescent="0.25">
      <c r="B268" s="152"/>
      <c r="C268" s="205"/>
      <c r="D268" s="206"/>
      <c r="E268" s="33"/>
      <c r="F268" s="33"/>
      <c r="G268" s="33"/>
      <c r="H268" s="168"/>
      <c r="I268" s="159"/>
      <c r="J268" s="33"/>
      <c r="K268" s="33"/>
    </row>
    <row r="269" spans="1:11" x14ac:dyDescent="0.25">
      <c r="B269" s="152"/>
      <c r="C269" s="205"/>
      <c r="D269" s="206"/>
      <c r="E269" s="33"/>
      <c r="F269" s="33"/>
      <c r="G269" s="33"/>
      <c r="H269" s="168"/>
      <c r="I269" s="159"/>
      <c r="J269" s="33"/>
      <c r="K269" s="33"/>
    </row>
    <row r="270" spans="1:11" x14ac:dyDescent="0.25">
      <c r="B270" s="152"/>
      <c r="C270" s="205"/>
      <c r="D270" s="206"/>
      <c r="E270" s="33"/>
      <c r="F270" s="33"/>
      <c r="G270" s="33"/>
      <c r="H270" s="168"/>
      <c r="I270" s="159"/>
      <c r="J270" s="33"/>
      <c r="K270" s="33"/>
    </row>
    <row r="271" spans="1:11" x14ac:dyDescent="0.25">
      <c r="B271" s="152"/>
      <c r="C271" s="205"/>
      <c r="D271" s="206"/>
      <c r="E271" s="33"/>
      <c r="F271" s="33"/>
      <c r="G271" s="33"/>
      <c r="H271" s="168"/>
      <c r="I271" s="159"/>
      <c r="J271" s="33"/>
      <c r="K271" s="33"/>
    </row>
    <row r="272" spans="1:11" x14ac:dyDescent="0.25">
      <c r="B272" s="152"/>
      <c r="C272" s="205"/>
      <c r="D272" s="206"/>
      <c r="E272" s="33"/>
      <c r="F272" s="33"/>
      <c r="G272" s="33"/>
      <c r="H272" s="168"/>
      <c r="I272" s="159"/>
      <c r="J272" s="33"/>
      <c r="K272" s="33"/>
    </row>
    <row r="273" spans="2:11" x14ac:dyDescent="0.25">
      <c r="B273" s="152"/>
      <c r="C273" s="205"/>
      <c r="D273" s="206"/>
      <c r="E273" s="33"/>
      <c r="F273" s="33"/>
      <c r="G273" s="33"/>
      <c r="H273" s="168"/>
      <c r="I273" s="159"/>
      <c r="J273" s="33"/>
      <c r="K273" s="33"/>
    </row>
    <row r="274" spans="2:11" x14ac:dyDescent="0.25">
      <c r="B274" s="152"/>
      <c r="C274" s="205"/>
      <c r="D274" s="206"/>
      <c r="E274" s="33"/>
      <c r="F274" s="33"/>
      <c r="G274" s="33"/>
      <c r="H274" s="168"/>
      <c r="I274" s="159"/>
      <c r="J274" s="33"/>
      <c r="K274" s="33"/>
    </row>
    <row r="275" spans="2:11" x14ac:dyDescent="0.25">
      <c r="B275" s="152"/>
      <c r="C275" s="205"/>
      <c r="D275" s="206"/>
      <c r="E275" s="33"/>
      <c r="F275" s="33"/>
      <c r="G275" s="33"/>
      <c r="H275" s="168"/>
      <c r="I275" s="159"/>
      <c r="J275" s="33"/>
      <c r="K275" s="33"/>
    </row>
    <row r="276" spans="2:11" x14ac:dyDescent="0.25">
      <c r="B276" s="152"/>
      <c r="C276" s="205"/>
      <c r="D276" s="206"/>
      <c r="E276" s="33"/>
      <c r="F276" s="33"/>
      <c r="G276" s="33"/>
      <c r="H276" s="168"/>
      <c r="I276" s="159"/>
      <c r="J276" s="33"/>
      <c r="K276" s="33"/>
    </row>
    <row r="277" spans="2:11" x14ac:dyDescent="0.25">
      <c r="B277" s="152"/>
      <c r="C277" s="205"/>
      <c r="D277" s="206"/>
      <c r="E277" s="33"/>
      <c r="F277" s="33"/>
      <c r="G277" s="33"/>
      <c r="H277" s="168"/>
      <c r="I277" s="159"/>
      <c r="J277" s="33"/>
      <c r="K277" s="33"/>
    </row>
    <row r="278" spans="2:11" x14ac:dyDescent="0.25">
      <c r="B278" s="152"/>
      <c r="C278" s="205"/>
      <c r="D278" s="206"/>
      <c r="E278" s="33"/>
      <c r="F278" s="33"/>
      <c r="G278" s="33"/>
      <c r="H278" s="168"/>
      <c r="I278" s="159"/>
      <c r="J278" s="33"/>
      <c r="K278" s="33"/>
    </row>
    <row r="279" spans="2:11" x14ac:dyDescent="0.25">
      <c r="B279" s="152"/>
      <c r="C279" s="205"/>
      <c r="D279" s="206"/>
      <c r="E279" s="33"/>
      <c r="F279" s="33"/>
      <c r="G279" s="33"/>
      <c r="H279" s="168"/>
      <c r="I279" s="159"/>
      <c r="J279" s="33"/>
      <c r="K279" s="33"/>
    </row>
    <row r="280" spans="2:11" x14ac:dyDescent="0.25">
      <c r="B280" s="152"/>
      <c r="C280" s="205"/>
      <c r="D280" s="206"/>
      <c r="E280" s="33"/>
      <c r="F280" s="33"/>
      <c r="G280" s="33"/>
      <c r="H280" s="168"/>
      <c r="I280" s="159"/>
      <c r="J280" s="33"/>
      <c r="K280" s="33"/>
    </row>
    <row r="281" spans="2:11" x14ac:dyDescent="0.25">
      <c r="B281" s="152"/>
      <c r="C281" s="205"/>
      <c r="D281" s="206"/>
      <c r="E281" s="33"/>
      <c r="F281" s="33"/>
      <c r="G281" s="33"/>
      <c r="H281" s="168"/>
      <c r="I281" s="159"/>
      <c r="J281" s="33"/>
      <c r="K281" s="33"/>
    </row>
    <row r="282" spans="2:11" x14ac:dyDescent="0.25">
      <c r="B282" s="152"/>
      <c r="C282" s="205"/>
      <c r="D282" s="206"/>
      <c r="E282" s="33"/>
      <c r="F282" s="33"/>
      <c r="G282" s="33"/>
      <c r="H282" s="168"/>
      <c r="I282" s="159"/>
      <c r="J282" s="33"/>
      <c r="K282" s="33"/>
    </row>
    <row r="283" spans="2:11" x14ac:dyDescent="0.25">
      <c r="B283" s="152"/>
      <c r="C283" s="205"/>
      <c r="D283" s="206"/>
      <c r="E283" s="33"/>
      <c r="F283" s="33"/>
      <c r="G283" s="33"/>
      <c r="H283" s="168"/>
      <c r="I283" s="159"/>
      <c r="J283" s="33"/>
      <c r="K283" s="33"/>
    </row>
  </sheetData>
  <mergeCells count="2">
    <mergeCell ref="B47:B48"/>
    <mergeCell ref="A98:A99"/>
  </mergeCells>
  <conditionalFormatting sqref="Q12 F148 H137:H140 H179:H182 F179:F182 H148 H153:H166 F153:F166">
    <cfRule type="expression" dxfId="925" priority="74">
      <formula>F12&gt;0</formula>
    </cfRule>
    <cfRule type="expression" dxfId="92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23" priority="67">
      <formula>F124&gt;0</formula>
    </cfRule>
    <cfRule type="expression" dxfId="922" priority="68">
      <formula>F124&lt;0</formula>
    </cfRule>
  </conditionalFormatting>
  <conditionalFormatting sqref="H124:H130">
    <cfRule type="expression" dxfId="921" priority="55">
      <formula>H124&gt;0</formula>
    </cfRule>
    <cfRule type="expression" dxfId="920" priority="56">
      <formula>H124&lt;0</formula>
    </cfRule>
  </conditionalFormatting>
  <conditionalFormatting sqref="H131">
    <cfRule type="expression" dxfId="919" priority="53">
      <formula>H131&gt;0</formula>
    </cfRule>
    <cfRule type="expression" dxfId="918" priority="54">
      <formula>H131&lt;0</formula>
    </cfRule>
  </conditionalFormatting>
  <conditionalFormatting sqref="H132">
    <cfRule type="expression" dxfId="917" priority="51">
      <formula>H132&gt;0</formula>
    </cfRule>
    <cfRule type="expression" dxfId="916" priority="52">
      <formula>H132&lt;0</formula>
    </cfRule>
  </conditionalFormatting>
  <conditionalFormatting sqref="H133:H135">
    <cfRule type="expression" dxfId="915" priority="49">
      <formula>H133&gt;0</formula>
    </cfRule>
    <cfRule type="expression" dxfId="914" priority="50">
      <formula>H133&lt;0</formula>
    </cfRule>
  </conditionalFormatting>
  <conditionalFormatting sqref="H136">
    <cfRule type="expression" dxfId="913" priority="45">
      <formula>H136&gt;0</formula>
    </cfRule>
    <cfRule type="expression" dxfId="912" priority="46">
      <formula>H136&lt;0</formula>
    </cfRule>
  </conditionalFormatting>
  <conditionalFormatting sqref="Q7">
    <cfRule type="expression" dxfId="911" priority="39">
      <formula>Q7&gt;0</formula>
    </cfRule>
    <cfRule type="expression" dxfId="910" priority="40">
      <formula>Q7&lt;0</formula>
    </cfRule>
  </conditionalFormatting>
  <conditionalFormatting sqref="Q8">
    <cfRule type="expression" dxfId="909" priority="37">
      <formula>Q8&gt;0</formula>
    </cfRule>
    <cfRule type="expression" dxfId="908" priority="38">
      <formula>Q8&lt;0</formula>
    </cfRule>
  </conditionalFormatting>
  <conditionalFormatting sqref="F167:F178 H167:H178">
    <cfRule type="expression" dxfId="907" priority="35">
      <formula>F167&gt;0</formula>
    </cfRule>
    <cfRule type="expression" dxfId="906" priority="36">
      <formula>F167&lt;0</formula>
    </cfRule>
  </conditionalFormatting>
  <conditionalFormatting sqref="F183:F197 H183:H197">
    <cfRule type="expression" dxfId="905" priority="33">
      <formula>F183&gt;0</formula>
    </cfRule>
    <cfRule type="expression" dxfId="904" priority="34">
      <formula>F183&lt;0</formula>
    </cfRule>
  </conditionalFormatting>
  <conditionalFormatting sqref="F198:F206 H198:H206">
    <cfRule type="expression" dxfId="903" priority="31">
      <formula>F198&gt;0</formula>
    </cfRule>
    <cfRule type="expression" dxfId="902" priority="32">
      <formula>F198&lt;0</formula>
    </cfRule>
  </conditionalFormatting>
  <conditionalFormatting sqref="F141:F147 H141:H147">
    <cfRule type="expression" dxfId="901" priority="29">
      <formula>F141&gt;0</formula>
    </cfRule>
    <cfRule type="expression" dxfId="900" priority="30">
      <formula>F141&lt;0</formula>
    </cfRule>
  </conditionalFormatting>
  <conditionalFormatting sqref="H149:H152 F149:F152">
    <cfRule type="expression" dxfId="899" priority="27">
      <formula>F149&gt;0</formula>
    </cfRule>
    <cfRule type="expression" dxfId="898" priority="28">
      <formula>F149&lt;0</formula>
    </cfRule>
  </conditionalFormatting>
  <conditionalFormatting sqref="F226 H215:H218 H257:H260 F257:F260 H226 H231:H233 F231:F233 F235:F244 H235:H244">
    <cfRule type="expression" dxfId="897" priority="25">
      <formula>F215&gt;0</formula>
    </cfRule>
    <cfRule type="expression" dxfId="896" priority="26">
      <formula>F215&lt;0</formula>
    </cfRule>
  </conditionalFormatting>
  <conditionalFormatting sqref="F207:F218">
    <cfRule type="expression" dxfId="895" priority="23">
      <formula>F207&gt;0</formula>
    </cfRule>
    <cfRule type="expression" dxfId="894" priority="24">
      <formula>F207&lt;0</formula>
    </cfRule>
  </conditionalFormatting>
  <conditionalFormatting sqref="H207:H208">
    <cfRule type="expression" dxfId="893" priority="21">
      <formula>H207&gt;0</formula>
    </cfRule>
    <cfRule type="expression" dxfId="892" priority="22">
      <formula>H207&lt;0</formula>
    </cfRule>
  </conditionalFormatting>
  <conditionalFormatting sqref="H209">
    <cfRule type="expression" dxfId="891" priority="19">
      <formula>H209&gt;0</formula>
    </cfRule>
    <cfRule type="expression" dxfId="890" priority="20">
      <formula>H209&lt;0</formula>
    </cfRule>
  </conditionalFormatting>
  <conditionalFormatting sqref="H210">
    <cfRule type="expression" dxfId="889" priority="17">
      <formula>H210&gt;0</formula>
    </cfRule>
    <cfRule type="expression" dxfId="888" priority="18">
      <formula>H210&lt;0</formula>
    </cfRule>
  </conditionalFormatting>
  <conditionalFormatting sqref="H211:H213">
    <cfRule type="expression" dxfId="887" priority="15">
      <formula>H211&gt;0</formula>
    </cfRule>
    <cfRule type="expression" dxfId="886" priority="16">
      <formula>H211&lt;0</formula>
    </cfRule>
  </conditionalFormatting>
  <conditionalFormatting sqref="H214">
    <cfRule type="expression" dxfId="885" priority="13">
      <formula>H214&gt;0</formula>
    </cfRule>
    <cfRule type="expression" dxfId="884" priority="14">
      <formula>H214&lt;0</formula>
    </cfRule>
  </conditionalFormatting>
  <conditionalFormatting sqref="F245:F256 H245:H256">
    <cfRule type="expression" dxfId="883" priority="11">
      <formula>F245&gt;0</formula>
    </cfRule>
    <cfRule type="expression" dxfId="882" priority="12">
      <formula>F245&lt;0</formula>
    </cfRule>
  </conditionalFormatting>
  <conditionalFormatting sqref="F261:F275 H261:H275">
    <cfRule type="expression" dxfId="881" priority="9">
      <formula>F261&gt;0</formula>
    </cfRule>
    <cfRule type="expression" dxfId="880" priority="10">
      <formula>F261&lt;0</formula>
    </cfRule>
  </conditionalFormatting>
  <conditionalFormatting sqref="F276:F283 H276:H283">
    <cfRule type="expression" dxfId="879" priority="7">
      <formula>F276&gt;0</formula>
    </cfRule>
    <cfRule type="expression" dxfId="878" priority="8">
      <formula>F276&lt;0</formula>
    </cfRule>
  </conditionalFormatting>
  <conditionalFormatting sqref="F219:F225 H219:H225">
    <cfRule type="expression" dxfId="877" priority="5">
      <formula>F219&gt;0</formula>
    </cfRule>
    <cfRule type="expression" dxfId="876" priority="6">
      <formula>F219&lt;0</formula>
    </cfRule>
  </conditionalFormatting>
  <conditionalFormatting sqref="H227:H230 F227:F230">
    <cfRule type="expression" dxfId="875" priority="3">
      <formula>F227&gt;0</formula>
    </cfRule>
    <cfRule type="expression" dxfId="874" priority="4">
      <formula>F227&lt;0</formula>
    </cfRule>
  </conditionalFormatting>
  <conditionalFormatting sqref="H234 F234">
    <cfRule type="expression" dxfId="873" priority="1">
      <formula>F234&gt;0</formula>
    </cfRule>
    <cfRule type="expression" dxfId="87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3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28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233</v>
      </c>
      <c r="B2" s="338"/>
      <c r="C2" s="4"/>
      <c r="D2" s="3"/>
      <c r="E2" s="3"/>
      <c r="F2" s="3"/>
      <c r="G2" s="338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  <c r="W2" s="124">
        <v>42830</v>
      </c>
      <c r="X2" s="10">
        <v>93.27</v>
      </c>
      <c r="Y2" s="10">
        <v>94.91</v>
      </c>
      <c r="Z2" s="10">
        <v>93</v>
      </c>
      <c r="AA2" s="10">
        <v>93.09</v>
      </c>
      <c r="AB2" s="87">
        <v>1820500</v>
      </c>
      <c r="AC2" s="10">
        <v>93.09</v>
      </c>
      <c r="AD2" s="2">
        <f>Y2-Z2</f>
        <v>1.9099999999999966</v>
      </c>
      <c r="AE2" s="128">
        <f>AC2/AC3-1</f>
        <v>-1.0741138560677044E-4</v>
      </c>
    </row>
    <row r="3" spans="1:31" x14ac:dyDescent="0.25">
      <c r="A3" s="22" t="s">
        <v>48</v>
      </c>
      <c r="B3" s="338"/>
      <c r="C3" s="4"/>
      <c r="D3" s="3"/>
      <c r="E3" s="3"/>
      <c r="F3" s="3"/>
      <c r="G3" s="338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T3" s="1"/>
      <c r="W3" s="124">
        <v>42829</v>
      </c>
      <c r="X3" s="10">
        <v>94.15</v>
      </c>
      <c r="Y3" s="10">
        <v>94.45</v>
      </c>
      <c r="Z3" s="10">
        <v>92.94</v>
      </c>
      <c r="AA3" s="10">
        <v>93.1</v>
      </c>
      <c r="AB3" s="87">
        <v>1169500</v>
      </c>
      <c r="AC3" s="10">
        <v>93.1</v>
      </c>
      <c r="AD3" s="2">
        <f t="shared" ref="AD3:AD66" si="0">Y3-Z3</f>
        <v>1.5100000000000051</v>
      </c>
      <c r="AE3" s="128">
        <f t="shared" ref="AE3:AE66" si="1">AC3/AC4-1</f>
        <v>-1.429327686606674E-2</v>
      </c>
    </row>
    <row r="4" spans="1:31" x14ac:dyDescent="0.25">
      <c r="B4" s="338"/>
      <c r="C4" s="4"/>
      <c r="D4" s="3"/>
      <c r="E4" s="3"/>
      <c r="F4" s="3"/>
      <c r="G4" s="338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U4" s="1"/>
      <c r="W4" s="124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87">
        <v>1384000</v>
      </c>
      <c r="AC4" s="10">
        <v>94.45</v>
      </c>
      <c r="AD4" s="2">
        <f t="shared" si="0"/>
        <v>1.0700000000000074</v>
      </c>
      <c r="AE4" s="128">
        <f t="shared" si="1"/>
        <v>4.0395450196664129E-3</v>
      </c>
    </row>
    <row r="5" spans="1:31" x14ac:dyDescent="0.25">
      <c r="B5" s="338"/>
      <c r="C5" s="4"/>
      <c r="D5" s="3"/>
      <c r="E5" s="3"/>
      <c r="F5" s="3"/>
      <c r="G5" s="338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87">
        <v>1200700</v>
      </c>
      <c r="AC5" s="10">
        <v>94.07</v>
      </c>
      <c r="AD5" s="2">
        <f t="shared" si="0"/>
        <v>1.3299999999999983</v>
      </c>
      <c r="AE5" s="128">
        <f t="shared" si="1"/>
        <v>2.2373748135520177E-3</v>
      </c>
    </row>
    <row r="6" spans="1:31" x14ac:dyDescent="0.25">
      <c r="B6" s="338"/>
      <c r="C6" s="4"/>
      <c r="D6" s="3"/>
      <c r="E6" s="3"/>
      <c r="F6" s="3"/>
      <c r="G6" s="338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87">
        <v>979100</v>
      </c>
      <c r="AC6" s="10">
        <v>93.86</v>
      </c>
      <c r="AD6" s="2">
        <f t="shared" si="0"/>
        <v>1.0499999999999972</v>
      </c>
      <c r="AE6" s="128">
        <f t="shared" si="1"/>
        <v>-5.6150015891514027E-3</v>
      </c>
    </row>
    <row r="7" spans="1:31" x14ac:dyDescent="0.25">
      <c r="B7" s="338"/>
      <c r="C7" s="4"/>
      <c r="D7" s="3"/>
      <c r="E7" s="3"/>
      <c r="F7" s="3"/>
      <c r="G7" s="338"/>
      <c r="H7" s="149"/>
      <c r="I7" s="3"/>
      <c r="J7" s="3"/>
      <c r="K7" s="3"/>
      <c r="L7" s="4"/>
      <c r="M7" s="4"/>
      <c r="O7" s="11" t="s">
        <v>136</v>
      </c>
      <c r="Q7" s="2">
        <f>Q10+Q8</f>
        <v>720.56000000000131</v>
      </c>
      <c r="R7">
        <v>0</v>
      </c>
      <c r="W7" s="124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87">
        <v>1317900</v>
      </c>
      <c r="AC7" s="10">
        <v>94.39</v>
      </c>
      <c r="AD7" s="2">
        <f t="shared" si="0"/>
        <v>1.0799999999999983</v>
      </c>
      <c r="AE7" s="128">
        <f t="shared" si="1"/>
        <v>0</v>
      </c>
    </row>
    <row r="8" spans="1:31" x14ac:dyDescent="0.25">
      <c r="B8" s="338"/>
      <c r="C8" s="4"/>
      <c r="D8" s="3"/>
      <c r="E8" s="3"/>
      <c r="F8" s="3"/>
      <c r="G8" s="338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87">
        <v>2315400</v>
      </c>
      <c r="AC8" s="10">
        <v>94.39</v>
      </c>
      <c r="AD8" s="2">
        <f t="shared" si="0"/>
        <v>2.9200000000000017</v>
      </c>
      <c r="AE8" s="128">
        <f t="shared" si="1"/>
        <v>-1.543757171169291E-2</v>
      </c>
    </row>
    <row r="9" spans="1:31" x14ac:dyDescent="0.25">
      <c r="B9" s="338"/>
      <c r="C9" s="4"/>
      <c r="D9" s="3"/>
      <c r="E9" s="3"/>
      <c r="F9" s="3"/>
      <c r="G9" s="338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87">
        <v>1870700</v>
      </c>
      <c r="AC9" s="10">
        <v>95.87</v>
      </c>
      <c r="AD9" s="2">
        <f t="shared" si="0"/>
        <v>1.8799999999999955</v>
      </c>
      <c r="AE9" s="128">
        <f t="shared" si="1"/>
        <v>2.9291766921226703E-3</v>
      </c>
    </row>
    <row r="10" spans="1:31" x14ac:dyDescent="0.25">
      <c r="G10" s="23"/>
      <c r="H10" s="64"/>
      <c r="O10" s="11" t="s">
        <v>155</v>
      </c>
      <c r="P10" s="27"/>
      <c r="Q10" s="2">
        <f>M71</f>
        <v>720.56000000000131</v>
      </c>
      <c r="W10" s="124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87">
        <v>1943100</v>
      </c>
      <c r="AC10" s="10">
        <v>95.59</v>
      </c>
      <c r="AD10" s="2">
        <f t="shared" si="0"/>
        <v>1.769999999999996</v>
      </c>
      <c r="AE10" s="128">
        <f t="shared" si="1"/>
        <v>1.3679745493107243E-2</v>
      </c>
    </row>
    <row r="11" spans="1:31" x14ac:dyDescent="0.25">
      <c r="G11" s="23"/>
      <c r="H11" s="64"/>
      <c r="O11" s="11" t="s">
        <v>133</v>
      </c>
      <c r="P11" s="27"/>
      <c r="Q11" s="128">
        <f>IF(U58="N/A (N/A)", 0, VALUE(TRIM(CLEAN(MID(U58, FIND("(", U58)+1, 5)))))</f>
        <v>0</v>
      </c>
      <c r="W11" s="124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87">
        <v>1666500</v>
      </c>
      <c r="AC11" s="10">
        <v>94.3</v>
      </c>
      <c r="AD11" s="2">
        <f t="shared" si="0"/>
        <v>2.0999999999999943</v>
      </c>
      <c r="AE11" s="128">
        <f t="shared" si="1"/>
        <v>8.8798544987696015E-3</v>
      </c>
    </row>
    <row r="12" spans="1:31" x14ac:dyDescent="0.25">
      <c r="G12" s="23"/>
      <c r="H12" s="64"/>
      <c r="W12" s="124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87">
        <v>1372800</v>
      </c>
      <c r="AC12" s="10">
        <v>93.47</v>
      </c>
      <c r="AD12" s="2">
        <f t="shared" si="0"/>
        <v>1.2199999999999989</v>
      </c>
      <c r="AE12" s="128">
        <f t="shared" si="1"/>
        <v>6.5690286452724234E-3</v>
      </c>
    </row>
    <row r="13" spans="1:31" x14ac:dyDescent="0.25">
      <c r="G13" s="23"/>
      <c r="H13" s="64"/>
      <c r="W13" s="124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87">
        <v>1676900</v>
      </c>
      <c r="AC13" s="10">
        <v>92.86</v>
      </c>
      <c r="AD13" s="2">
        <f t="shared" si="0"/>
        <v>2.2700000000000102</v>
      </c>
      <c r="AE13" s="128">
        <f t="shared" si="1"/>
        <v>-1.296768707482987E-2</v>
      </c>
    </row>
    <row r="14" spans="1:31" x14ac:dyDescent="0.25">
      <c r="G14" s="23"/>
      <c r="H14" s="64"/>
      <c r="W14" s="124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87">
        <v>1460600</v>
      </c>
      <c r="AC14" s="10">
        <v>94.08</v>
      </c>
      <c r="AD14" s="2">
        <f t="shared" si="0"/>
        <v>0.73000000000000398</v>
      </c>
      <c r="AE14" s="128">
        <f t="shared" si="1"/>
        <v>-3.3898305084746339E-3</v>
      </c>
    </row>
    <row r="15" spans="1:31" x14ac:dyDescent="0.25">
      <c r="G15" s="23"/>
      <c r="H15" s="64"/>
      <c r="W15" s="124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87">
        <v>3006500</v>
      </c>
      <c r="AC15" s="10">
        <v>94.4</v>
      </c>
      <c r="AD15" s="2">
        <f t="shared" si="0"/>
        <v>4.4900000000000091</v>
      </c>
      <c r="AE15" s="128">
        <f t="shared" si="1"/>
        <v>1.559978483055402E-2</v>
      </c>
    </row>
    <row r="16" spans="1:31" x14ac:dyDescent="0.25">
      <c r="G16" s="23"/>
      <c r="H16" s="64"/>
      <c r="W16" s="124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87">
        <v>1277300</v>
      </c>
      <c r="AC16" s="10">
        <v>92.95</v>
      </c>
      <c r="AD16" s="2">
        <f t="shared" si="0"/>
        <v>1.7199999999999989</v>
      </c>
      <c r="AE16" s="128">
        <f t="shared" si="1"/>
        <v>-1.0643959552953719E-2</v>
      </c>
    </row>
    <row r="17" spans="1:31" x14ac:dyDescent="0.25">
      <c r="G17" s="23"/>
      <c r="W17" s="124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87">
        <v>1941800</v>
      </c>
      <c r="AC17" s="10">
        <v>93.95</v>
      </c>
      <c r="AD17" s="2">
        <f t="shared" si="0"/>
        <v>0.85000000000000853</v>
      </c>
      <c r="AE17" s="128">
        <f t="shared" si="1"/>
        <v>9.5887492009372188E-4</v>
      </c>
    </row>
    <row r="18" spans="1:31" x14ac:dyDescent="0.25">
      <c r="A18" s="25" t="s">
        <v>57</v>
      </c>
      <c r="B18" s="33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87">
        <v>1609300</v>
      </c>
      <c r="AC18" s="10">
        <v>93.86</v>
      </c>
      <c r="AD18" s="2">
        <f t="shared" si="0"/>
        <v>1.4599999999999937</v>
      </c>
      <c r="AE18" s="128">
        <f t="shared" si="1"/>
        <v>2.7777777777777679E-3</v>
      </c>
    </row>
    <row r="19" spans="1:31" ht="15.75" thickBot="1" x14ac:dyDescent="0.3">
      <c r="A19" s="214" t="s">
        <v>143</v>
      </c>
      <c r="B19" s="340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87">
        <v>1571400</v>
      </c>
      <c r="AC19" s="10">
        <v>93.6</v>
      </c>
      <c r="AD19" s="2">
        <f t="shared" si="0"/>
        <v>1.519999999999996</v>
      </c>
      <c r="AE19" s="128">
        <f t="shared" si="1"/>
        <v>9.2732370066852532E-3</v>
      </c>
    </row>
    <row r="20" spans="1:31" x14ac:dyDescent="0.25">
      <c r="W20" s="124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87">
        <v>2911000</v>
      </c>
      <c r="AC20" s="10">
        <v>92.74</v>
      </c>
      <c r="AD20" s="2">
        <f t="shared" si="0"/>
        <v>1.5500000000000114</v>
      </c>
      <c r="AE20" s="128">
        <f t="shared" si="1"/>
        <v>-3.438641736514203E-3</v>
      </c>
    </row>
    <row r="21" spans="1:31" x14ac:dyDescent="0.25">
      <c r="W21" s="124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87">
        <v>3831800</v>
      </c>
      <c r="AC21" s="10">
        <v>93.06</v>
      </c>
      <c r="AD21" s="2">
        <f t="shared" si="0"/>
        <v>4.1599999999999966</v>
      </c>
      <c r="AE21" s="128">
        <f t="shared" si="1"/>
        <v>3.942812465095491E-2</v>
      </c>
    </row>
    <row r="22" spans="1:31" x14ac:dyDescent="0.25">
      <c r="W22" s="124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87">
        <v>2906200</v>
      </c>
      <c r="AC22" s="10">
        <v>89.53</v>
      </c>
      <c r="AD22" s="2">
        <f t="shared" si="0"/>
        <v>2.0300000000000011</v>
      </c>
      <c r="AE22" s="128">
        <f t="shared" si="1"/>
        <v>-1.1155290479346158E-2</v>
      </c>
    </row>
    <row r="23" spans="1:31" x14ac:dyDescent="0.25">
      <c r="W23" s="124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87">
        <v>2818300</v>
      </c>
      <c r="AC23" s="10">
        <v>90.54</v>
      </c>
      <c r="AD23" s="2">
        <f t="shared" si="0"/>
        <v>1.3699999999999903</v>
      </c>
      <c r="AE23" s="128">
        <f t="shared" si="1"/>
        <v>6.5591995553084814E-3</v>
      </c>
    </row>
    <row r="24" spans="1:31" x14ac:dyDescent="0.25">
      <c r="B24" s="341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W24" s="124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87">
        <v>4504700</v>
      </c>
      <c r="AC24" s="10">
        <v>89.95</v>
      </c>
      <c r="AD24" s="2">
        <f t="shared" si="0"/>
        <v>2.8699999999999903</v>
      </c>
      <c r="AE24" s="128">
        <f t="shared" si="1"/>
        <v>-2.6936391172652452E-2</v>
      </c>
    </row>
    <row r="25" spans="1:31" x14ac:dyDescent="0.25">
      <c r="B25" s="137"/>
      <c r="C25" s="10"/>
      <c r="D25" s="33"/>
      <c r="E25" s="33"/>
      <c r="F25" s="33"/>
      <c r="G25" s="33"/>
      <c r="H25" s="167"/>
      <c r="I25" s="33"/>
      <c r="J25" s="33"/>
      <c r="W25" s="124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87">
        <v>1977800</v>
      </c>
      <c r="AC25" s="10">
        <v>92.44</v>
      </c>
      <c r="AD25" s="2">
        <f t="shared" si="0"/>
        <v>1.4699999999999989</v>
      </c>
      <c r="AE25" s="128">
        <f t="shared" si="1"/>
        <v>-9.8543273350470972E-3</v>
      </c>
    </row>
    <row r="26" spans="1:31" x14ac:dyDescent="0.25">
      <c r="B26" s="137"/>
      <c r="C26" s="10"/>
      <c r="D26" s="33"/>
      <c r="E26" s="33"/>
      <c r="F26" s="33"/>
      <c r="G26" s="33"/>
      <c r="H26" s="167"/>
      <c r="I26" s="33"/>
      <c r="J26" s="33"/>
      <c r="W26" s="124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87">
        <v>2725600</v>
      </c>
      <c r="AC26" s="10">
        <v>93.36</v>
      </c>
      <c r="AD26" s="2">
        <f t="shared" si="0"/>
        <v>1.8799999999999955</v>
      </c>
      <c r="AE26" s="128">
        <f t="shared" si="1"/>
        <v>-6.1741537151372983E-3</v>
      </c>
    </row>
    <row r="27" spans="1:31" x14ac:dyDescent="0.25">
      <c r="B27" s="137"/>
      <c r="C27" s="10"/>
      <c r="D27" s="33"/>
      <c r="E27" s="33"/>
      <c r="F27" s="33"/>
      <c r="G27" s="33"/>
      <c r="H27" s="167"/>
      <c r="I27" s="33"/>
      <c r="J27" s="33"/>
      <c r="W27" s="124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87">
        <v>3901800</v>
      </c>
      <c r="AC27" s="10">
        <v>93.94</v>
      </c>
      <c r="AD27" s="2">
        <f t="shared" si="0"/>
        <v>3.1300000000000097</v>
      </c>
      <c r="AE27" s="128">
        <f t="shared" si="1"/>
        <v>-1.0633772862612689E-3</v>
      </c>
    </row>
    <row r="28" spans="1:31" x14ac:dyDescent="0.25">
      <c r="B28" s="137"/>
      <c r="C28" s="10"/>
      <c r="D28" s="33"/>
      <c r="E28" s="33"/>
      <c r="F28" s="33"/>
      <c r="G28" s="33"/>
      <c r="H28" s="167"/>
      <c r="I28" s="33"/>
      <c r="J28" s="33"/>
      <c r="W28" s="124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87">
        <v>1772000</v>
      </c>
      <c r="AC28" s="10">
        <v>94.04</v>
      </c>
      <c r="AD28" s="2">
        <f t="shared" si="0"/>
        <v>0.96999999999999886</v>
      </c>
      <c r="AE28" s="128">
        <f t="shared" si="1"/>
        <v>-6.5497570251424886E-3</v>
      </c>
    </row>
    <row r="29" spans="1:31" x14ac:dyDescent="0.25">
      <c r="B29" s="137"/>
      <c r="C29" s="10"/>
      <c r="D29" s="33"/>
      <c r="E29" s="33"/>
      <c r="F29" s="33"/>
      <c r="G29" s="33"/>
      <c r="H29" s="167"/>
      <c r="I29" s="33"/>
      <c r="J29" s="33"/>
      <c r="W29" s="124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87">
        <v>1450700</v>
      </c>
      <c r="AC29" s="10">
        <v>94.66</v>
      </c>
      <c r="AD29" s="2">
        <f t="shared" si="0"/>
        <v>1.5100000000000051</v>
      </c>
      <c r="AE29" s="128">
        <f t="shared" si="1"/>
        <v>-1.0552975939215337E-3</v>
      </c>
    </row>
    <row r="30" spans="1:31" x14ac:dyDescent="0.25">
      <c r="B30" s="137"/>
      <c r="C30" s="10"/>
      <c r="D30" s="33"/>
      <c r="E30" s="33"/>
      <c r="F30" s="33"/>
      <c r="G30" s="33"/>
      <c r="H30" s="167"/>
      <c r="I30" s="33"/>
      <c r="J30" s="33"/>
      <c r="W30" s="124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87">
        <v>1758000</v>
      </c>
      <c r="AC30" s="10">
        <v>94.76</v>
      </c>
      <c r="AD30" s="2">
        <f t="shared" si="0"/>
        <v>0.89999999999999147</v>
      </c>
      <c r="AE30" s="128">
        <f t="shared" si="1"/>
        <v>-9.822361546499403E-3</v>
      </c>
    </row>
    <row r="31" spans="1:31" x14ac:dyDescent="0.25">
      <c r="B31" s="137"/>
      <c r="C31" s="10"/>
      <c r="D31" s="33"/>
      <c r="E31" s="33"/>
      <c r="F31" s="33"/>
      <c r="G31" s="33"/>
      <c r="H31" s="167"/>
      <c r="I31" s="33"/>
      <c r="J31" s="33"/>
      <c r="W31" s="124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87">
        <v>6230600</v>
      </c>
      <c r="AC31" s="10">
        <v>95.7</v>
      </c>
      <c r="AD31" s="2">
        <f t="shared" si="0"/>
        <v>6.0300000000000011</v>
      </c>
      <c r="AE31" s="128">
        <f t="shared" si="1"/>
        <v>3.7848389545602545E-2</v>
      </c>
    </row>
    <row r="32" spans="1:31" x14ac:dyDescent="0.25">
      <c r="B32" s="137"/>
      <c r="C32" s="10"/>
      <c r="D32" s="33"/>
      <c r="E32" s="33"/>
      <c r="F32" s="33"/>
      <c r="G32" s="33"/>
      <c r="H32" s="167"/>
      <c r="I32" s="33"/>
      <c r="J32" s="33"/>
      <c r="W32" s="124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87">
        <v>2164200</v>
      </c>
      <c r="AC32" s="10">
        <v>92.21</v>
      </c>
      <c r="AD32" s="2">
        <f t="shared" si="0"/>
        <v>0.75999999999999091</v>
      </c>
      <c r="AE32" s="128">
        <f t="shared" si="1"/>
        <v>-4.9638502212151492E-3</v>
      </c>
    </row>
    <row r="33" spans="2:31" x14ac:dyDescent="0.25">
      <c r="B33" s="137"/>
      <c r="C33" s="10"/>
      <c r="D33" s="33"/>
      <c r="E33" s="33"/>
      <c r="F33" s="33"/>
      <c r="G33" s="33"/>
      <c r="H33" s="167"/>
      <c r="I33" s="172"/>
      <c r="J33" s="172"/>
      <c r="W33" s="124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87">
        <v>3683200</v>
      </c>
      <c r="AC33" s="10">
        <v>92.67</v>
      </c>
      <c r="AD33" s="2">
        <f t="shared" si="0"/>
        <v>2.0500000000000114</v>
      </c>
      <c r="AE33" s="128">
        <f t="shared" si="1"/>
        <v>3.2649877423668539E-2</v>
      </c>
    </row>
    <row r="34" spans="2:31" x14ac:dyDescent="0.25">
      <c r="B34" s="137"/>
      <c r="C34" s="10"/>
      <c r="D34" s="33"/>
      <c r="E34" s="33"/>
      <c r="F34" s="33"/>
      <c r="G34" s="33"/>
      <c r="H34" s="167"/>
      <c r="I34" s="33"/>
      <c r="J34" s="33"/>
      <c r="W34" s="124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87">
        <v>2437500</v>
      </c>
      <c r="AC34" s="10">
        <v>89.74</v>
      </c>
      <c r="AD34" s="2">
        <f t="shared" si="0"/>
        <v>0.84999999999999432</v>
      </c>
      <c r="AE34" s="128">
        <f t="shared" si="1"/>
        <v>-2.1127543645058644E-3</v>
      </c>
    </row>
    <row r="35" spans="2:31" x14ac:dyDescent="0.25">
      <c r="B35" s="137"/>
      <c r="C35" s="10"/>
      <c r="D35" s="33"/>
      <c r="E35" s="33"/>
      <c r="F35" s="33"/>
      <c r="G35" s="33"/>
      <c r="H35" s="167"/>
      <c r="I35" s="33"/>
      <c r="J35" s="33"/>
      <c r="W35" s="124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87">
        <v>1724100</v>
      </c>
      <c r="AC35" s="10">
        <v>89.93</v>
      </c>
      <c r="AD35" s="2">
        <f t="shared" si="0"/>
        <v>1.3599999999999994</v>
      </c>
      <c r="AE35" s="128">
        <f t="shared" si="1"/>
        <v>-4.2077289336728274E-3</v>
      </c>
    </row>
    <row r="36" spans="2:31" x14ac:dyDescent="0.25">
      <c r="B36" s="137"/>
      <c r="C36" s="10"/>
      <c r="D36" s="33"/>
      <c r="E36" s="33"/>
      <c r="F36" s="33"/>
      <c r="G36" s="33"/>
      <c r="H36" s="167"/>
      <c r="I36" s="33"/>
      <c r="J36" s="33"/>
      <c r="W36" s="124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87">
        <v>1664200</v>
      </c>
      <c r="AC36" s="10">
        <v>90.31</v>
      </c>
      <c r="AD36" s="2">
        <f t="shared" si="0"/>
        <v>1.3500000000000085</v>
      </c>
      <c r="AE36" s="128">
        <f t="shared" si="1"/>
        <v>9.1630349759750374E-3</v>
      </c>
    </row>
    <row r="37" spans="2:31" x14ac:dyDescent="0.25">
      <c r="B37" s="137"/>
      <c r="C37" s="10"/>
      <c r="D37" s="33"/>
      <c r="E37" s="33"/>
      <c r="F37" s="33"/>
      <c r="G37" s="33"/>
      <c r="H37" s="167"/>
      <c r="I37" s="33"/>
      <c r="J37" s="33"/>
      <c r="W37" s="124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87">
        <v>1760600</v>
      </c>
      <c r="AC37" s="10">
        <v>89.49</v>
      </c>
      <c r="AD37" s="2">
        <f t="shared" si="0"/>
        <v>1.0499999999999972</v>
      </c>
      <c r="AE37" s="128">
        <f t="shared" si="1"/>
        <v>-5.2245442418852317E-3</v>
      </c>
    </row>
    <row r="38" spans="2:31" x14ac:dyDescent="0.25">
      <c r="B38" s="137"/>
      <c r="C38" s="10"/>
      <c r="D38" s="33"/>
      <c r="E38" s="33"/>
      <c r="F38" s="33"/>
      <c r="G38" s="33"/>
      <c r="H38" s="167"/>
      <c r="I38" s="33"/>
      <c r="J38" s="33"/>
      <c r="W38" s="124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87">
        <v>2138100</v>
      </c>
      <c r="AC38" s="10">
        <v>89.96</v>
      </c>
      <c r="AD38" s="2">
        <f t="shared" si="0"/>
        <v>0.98000000000000398</v>
      </c>
      <c r="AE38" s="128">
        <f t="shared" si="1"/>
        <v>-4.2063316360417824E-3</v>
      </c>
    </row>
    <row r="39" spans="2:31" x14ac:dyDescent="0.25">
      <c r="B39" s="137"/>
      <c r="C39" s="10"/>
      <c r="D39" s="33"/>
      <c r="E39" s="33"/>
      <c r="F39" s="33"/>
      <c r="G39" s="33"/>
      <c r="H39" s="167"/>
      <c r="I39" s="33"/>
      <c r="J39" s="33"/>
      <c r="W39" s="124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87">
        <v>2225600</v>
      </c>
      <c r="AC39" s="10">
        <v>90.34</v>
      </c>
      <c r="AD39" s="2">
        <f t="shared" si="0"/>
        <v>0.90000000000000568</v>
      </c>
      <c r="AE39" s="128">
        <f t="shared" si="1"/>
        <v>-5.285179475886248E-3</v>
      </c>
    </row>
    <row r="40" spans="2:31" ht="20.25" thickBot="1" x14ac:dyDescent="0.35">
      <c r="B40" s="137"/>
      <c r="C40" s="10"/>
      <c r="D40" s="33"/>
      <c r="E40" s="33"/>
      <c r="F40" s="33"/>
      <c r="G40" s="33"/>
      <c r="H40" s="167"/>
      <c r="I40" s="33"/>
      <c r="J40" s="33"/>
      <c r="O40" s="557" t="s">
        <v>54</v>
      </c>
      <c r="P40" s="557"/>
      <c r="W40" s="124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87">
        <v>1335800</v>
      </c>
      <c r="AC40" s="10">
        <v>90.82</v>
      </c>
      <c r="AD40" s="2">
        <f t="shared" si="0"/>
        <v>1.0499999999999972</v>
      </c>
      <c r="AE40" s="128">
        <f t="shared" si="1"/>
        <v>-1.1009578333154302E-4</v>
      </c>
    </row>
    <row r="41" spans="2:31" ht="15.75" thickTop="1" x14ac:dyDescent="0.25">
      <c r="B41" s="137"/>
      <c r="C41" s="10"/>
      <c r="D41" s="33"/>
      <c r="E41" s="33"/>
      <c r="F41" s="33"/>
      <c r="G41" s="33"/>
      <c r="H41" s="167"/>
      <c r="I41" s="33"/>
      <c r="J41" s="33"/>
      <c r="O41" s="75">
        <v>1.1000000000000001</v>
      </c>
      <c r="P41" s="75">
        <f>O41*$Q$4</f>
        <v>0</v>
      </c>
      <c r="Q41" s="2"/>
      <c r="W41" s="124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87">
        <v>1778800</v>
      </c>
      <c r="AC41" s="10">
        <v>90.83</v>
      </c>
      <c r="AD41" s="2">
        <f t="shared" si="0"/>
        <v>0.78999999999999204</v>
      </c>
      <c r="AE41" s="128">
        <f t="shared" si="1"/>
        <v>1.3228971447469817E-3</v>
      </c>
    </row>
    <row r="42" spans="2:31" ht="20.25" thickBot="1" x14ac:dyDescent="0.35">
      <c r="B42" s="137"/>
      <c r="C42" s="10"/>
      <c r="D42" s="33"/>
      <c r="E42" s="33"/>
      <c r="F42" s="33"/>
      <c r="G42" s="33"/>
      <c r="H42" s="167"/>
      <c r="I42" s="33"/>
      <c r="J42" s="33"/>
      <c r="O42" s="75">
        <v>1.0900000000000001</v>
      </c>
      <c r="P42" s="75">
        <f t="shared" ref="P42:P61" si="2">O42*$Q$4</f>
        <v>0</v>
      </c>
      <c r="Q42" s="2"/>
      <c r="T42" s="83" t="s">
        <v>84</v>
      </c>
      <c r="W42" s="124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87">
        <v>2418000</v>
      </c>
      <c r="AC42" s="10">
        <v>90.71</v>
      </c>
      <c r="AD42" s="2">
        <f t="shared" si="0"/>
        <v>1.1199999999999903</v>
      </c>
      <c r="AE42" s="128">
        <f t="shared" si="1"/>
        <v>9.3468343162343981E-3</v>
      </c>
    </row>
    <row r="43" spans="2:31" ht="15.75" thickTop="1" x14ac:dyDescent="0.25">
      <c r="B43" s="137"/>
      <c r="C43" s="10"/>
      <c r="D43" s="33"/>
      <c r="E43" s="33"/>
      <c r="F43" s="33"/>
      <c r="G43" s="33"/>
      <c r="H43" s="167"/>
      <c r="I43" s="33"/>
      <c r="J43" s="33"/>
      <c r="O43" s="75">
        <v>1.08</v>
      </c>
      <c r="P43" s="75">
        <f t="shared" si="2"/>
        <v>0</v>
      </c>
      <c r="Q43" s="2"/>
      <c r="T43" s="119" t="s">
        <v>69</v>
      </c>
      <c r="U43" s="120">
        <v>93.1</v>
      </c>
      <c r="W43" s="124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87">
        <v>3389500</v>
      </c>
      <c r="AC43" s="10">
        <v>89.87</v>
      </c>
      <c r="AD43" s="2">
        <f t="shared" si="0"/>
        <v>2.019999999999996</v>
      </c>
      <c r="AE43" s="128">
        <f t="shared" si="1"/>
        <v>-6.6320327180280358E-3</v>
      </c>
    </row>
    <row r="44" spans="2:31" x14ac:dyDescent="0.25">
      <c r="B44" s="137"/>
      <c r="C44" s="10"/>
      <c r="D44" s="33"/>
      <c r="E44" s="33"/>
      <c r="F44" s="33"/>
      <c r="G44" s="33"/>
      <c r="H44" s="167"/>
      <c r="I44" s="33"/>
      <c r="J44" s="33"/>
      <c r="O44" s="75">
        <v>1.07</v>
      </c>
      <c r="P44" s="75">
        <f t="shared" si="2"/>
        <v>0</v>
      </c>
      <c r="Q44" s="2"/>
      <c r="T44" s="85" t="s">
        <v>70</v>
      </c>
      <c r="U44" s="121">
        <v>93.27</v>
      </c>
      <c r="W44" s="124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87">
        <v>4593200</v>
      </c>
      <c r="AC44" s="10">
        <v>90.47</v>
      </c>
      <c r="AD44" s="2">
        <f t="shared" si="0"/>
        <v>1.8900000000000006</v>
      </c>
      <c r="AE44" s="128">
        <f t="shared" si="1"/>
        <v>8.2469631115569264E-3</v>
      </c>
    </row>
    <row r="45" spans="2:31" x14ac:dyDescent="0.25">
      <c r="B45" s="137"/>
      <c r="C45" s="10"/>
      <c r="D45" s="33"/>
      <c r="E45" s="33"/>
      <c r="F45" s="33"/>
      <c r="G45" s="33"/>
      <c r="H45" s="167"/>
      <c r="I45" s="33"/>
      <c r="J45" s="33"/>
      <c r="O45" s="75">
        <v>1.06</v>
      </c>
      <c r="P45" s="75">
        <f t="shared" si="2"/>
        <v>0</v>
      </c>
      <c r="Q45" s="2"/>
      <c r="T45" s="85" t="s">
        <v>71</v>
      </c>
      <c r="U45" s="121" t="s">
        <v>100</v>
      </c>
      <c r="W45" s="124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87">
        <v>8891900</v>
      </c>
      <c r="AC45" s="10">
        <v>89.73</v>
      </c>
      <c r="AD45" s="2">
        <f t="shared" si="0"/>
        <v>5.6400000000000006</v>
      </c>
      <c r="AE45" s="128">
        <f t="shared" si="1"/>
        <v>-8.4574576617016839E-2</v>
      </c>
    </row>
    <row r="46" spans="2:31" x14ac:dyDescent="0.25">
      <c r="B46" s="137"/>
      <c r="C46" s="10"/>
      <c r="D46" s="33"/>
      <c r="E46" s="33"/>
      <c r="F46" s="33"/>
      <c r="G46" s="33"/>
      <c r="H46" s="167"/>
      <c r="I46" s="33"/>
      <c r="J46" s="33"/>
      <c r="O46" s="75">
        <v>1.05</v>
      </c>
      <c r="P46" s="75">
        <f t="shared" si="2"/>
        <v>0</v>
      </c>
      <c r="Q46" s="2"/>
      <c r="T46" s="85" t="s">
        <v>72</v>
      </c>
      <c r="U46" s="121" t="s">
        <v>100</v>
      </c>
      <c r="W46" s="124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87">
        <v>3003400</v>
      </c>
      <c r="AC46" s="10">
        <v>98.02</v>
      </c>
      <c r="AD46" s="2">
        <f t="shared" si="0"/>
        <v>2.269999999999996</v>
      </c>
      <c r="AE46" s="128">
        <f t="shared" si="1"/>
        <v>1.849542809642557E-2</v>
      </c>
    </row>
    <row r="47" spans="2:31" x14ac:dyDescent="0.25">
      <c r="B47" s="137"/>
      <c r="C47" s="10"/>
      <c r="D47" s="33"/>
      <c r="E47" s="33"/>
      <c r="F47" s="33"/>
      <c r="G47" s="33"/>
      <c r="H47" s="167"/>
      <c r="I47" s="172"/>
      <c r="J47" s="172"/>
      <c r="O47" s="75">
        <v>1.04</v>
      </c>
      <c r="P47" s="75">
        <f t="shared" si="2"/>
        <v>0</v>
      </c>
      <c r="Q47" s="2"/>
      <c r="T47" s="85" t="s">
        <v>73</v>
      </c>
      <c r="U47" s="121">
        <v>115.9</v>
      </c>
      <c r="W47" s="124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87">
        <v>3703300</v>
      </c>
      <c r="AC47" s="10">
        <v>96.24</v>
      </c>
      <c r="AD47" s="2">
        <f t="shared" si="0"/>
        <v>1.6500000000000057</v>
      </c>
      <c r="AE47" s="128">
        <f t="shared" si="1"/>
        <v>-2.3841608790298174E-3</v>
      </c>
    </row>
    <row r="48" spans="2:31" x14ac:dyDescent="0.25">
      <c r="B48" s="137"/>
      <c r="C48" s="10"/>
      <c r="D48" s="33"/>
      <c r="E48" s="33"/>
      <c r="F48" s="33"/>
      <c r="G48" s="33"/>
      <c r="H48" s="167"/>
      <c r="I48" s="33"/>
      <c r="J48" s="33"/>
      <c r="O48" s="75">
        <v>1.03</v>
      </c>
      <c r="P48" s="75">
        <f t="shared" si="2"/>
        <v>0</v>
      </c>
      <c r="Q48" s="2"/>
      <c r="T48" s="85" t="s">
        <v>74</v>
      </c>
      <c r="U48" s="121">
        <v>0.80916999999999994</v>
      </c>
      <c r="W48" s="124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87">
        <v>1185600</v>
      </c>
      <c r="AC48" s="10">
        <v>96.47</v>
      </c>
      <c r="AD48" s="2">
        <f t="shared" si="0"/>
        <v>1.7400000000000091</v>
      </c>
      <c r="AE48" s="128">
        <f t="shared" si="1"/>
        <v>-8.5303186022610555E-3</v>
      </c>
    </row>
    <row r="49" spans="2:31" x14ac:dyDescent="0.25">
      <c r="B49" s="137"/>
      <c r="C49" s="10"/>
      <c r="D49" s="33"/>
      <c r="E49" s="33"/>
      <c r="F49" s="33"/>
      <c r="G49" s="33"/>
      <c r="H49" s="167"/>
      <c r="I49" s="33"/>
      <c r="J49" s="33"/>
      <c r="O49" s="75">
        <v>1.02</v>
      </c>
      <c r="P49" s="75">
        <f t="shared" si="2"/>
        <v>0</v>
      </c>
      <c r="Q49" s="2"/>
      <c r="T49" s="85" t="s">
        <v>93</v>
      </c>
      <c r="U49" s="121" t="s">
        <v>308</v>
      </c>
      <c r="W49" s="124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87">
        <v>1602100</v>
      </c>
      <c r="AC49" s="10">
        <v>97.3</v>
      </c>
      <c r="AD49" s="2">
        <f t="shared" si="0"/>
        <v>1.8100000000000023</v>
      </c>
      <c r="AE49" s="128">
        <f t="shared" si="1"/>
        <v>2.2810890360559277E-2</v>
      </c>
    </row>
    <row r="50" spans="2:31" x14ac:dyDescent="0.25">
      <c r="B50" s="137"/>
      <c r="C50" s="10"/>
      <c r="D50" s="33"/>
      <c r="E50" s="33"/>
      <c r="F50" s="33"/>
      <c r="G50" s="33"/>
      <c r="H50" s="167"/>
      <c r="I50" s="33"/>
      <c r="J50" s="33"/>
      <c r="O50" s="75">
        <v>1.01</v>
      </c>
      <c r="P50" s="75">
        <f t="shared" si="2"/>
        <v>0</v>
      </c>
      <c r="Q50" s="2"/>
      <c r="T50" s="85"/>
      <c r="U50" s="121"/>
      <c r="W50" s="124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87">
        <v>1627900</v>
      </c>
      <c r="AC50" s="10">
        <v>95.13</v>
      </c>
      <c r="AD50" s="2">
        <f t="shared" si="0"/>
        <v>1.9200000000000017</v>
      </c>
      <c r="AE50" s="128">
        <f t="shared" si="1"/>
        <v>-9.578344612181211E-3</v>
      </c>
    </row>
    <row r="51" spans="2:31" x14ac:dyDescent="0.25">
      <c r="B51" s="137"/>
      <c r="C51" s="10"/>
      <c r="D51" s="33"/>
      <c r="E51" s="33"/>
      <c r="F51" s="33"/>
      <c r="G51" s="33"/>
      <c r="H51" s="167"/>
      <c r="I51" s="33"/>
      <c r="J51" s="33"/>
      <c r="O51" s="75">
        <v>1</v>
      </c>
      <c r="P51" s="75">
        <f t="shared" si="2"/>
        <v>0</v>
      </c>
      <c r="Q51" s="2"/>
      <c r="T51" s="85" t="s">
        <v>76</v>
      </c>
      <c r="U51" s="121" t="s">
        <v>528</v>
      </c>
      <c r="W51" s="124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87">
        <v>1517000</v>
      </c>
      <c r="AC51" s="10">
        <v>96.05</v>
      </c>
      <c r="AD51" s="2">
        <f t="shared" si="0"/>
        <v>1.7199999999999989</v>
      </c>
      <c r="AE51" s="128">
        <f t="shared" si="1"/>
        <v>1.7478813559322015E-2</v>
      </c>
    </row>
    <row r="52" spans="2:31" x14ac:dyDescent="0.25">
      <c r="B52" s="137"/>
      <c r="C52" s="10"/>
      <c r="D52" s="33"/>
      <c r="E52" s="33"/>
      <c r="F52" s="33"/>
      <c r="G52" s="33"/>
      <c r="H52" s="167"/>
      <c r="I52" s="33"/>
      <c r="J52" s="33"/>
      <c r="O52" s="75">
        <v>0.99</v>
      </c>
      <c r="P52" s="75">
        <f t="shared" si="2"/>
        <v>0</v>
      </c>
      <c r="Q52" s="2"/>
      <c r="T52" s="85" t="s">
        <v>77</v>
      </c>
      <c r="U52" s="121" t="s">
        <v>335</v>
      </c>
      <c r="W52" s="124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87">
        <v>1630000</v>
      </c>
      <c r="AC52" s="10">
        <v>94.4</v>
      </c>
      <c r="AD52" s="2">
        <f t="shared" si="0"/>
        <v>1.6499999999999915</v>
      </c>
      <c r="AE52" s="128">
        <f t="shared" si="1"/>
        <v>-6.3157894736841635E-3</v>
      </c>
    </row>
    <row r="53" spans="2:31" x14ac:dyDescent="0.25">
      <c r="B53" s="137"/>
      <c r="C53" s="10"/>
      <c r="D53" s="33"/>
      <c r="E53" s="33"/>
      <c r="F53" s="33"/>
      <c r="G53" s="33"/>
      <c r="H53" s="167"/>
      <c r="I53" s="33"/>
      <c r="J53" s="33"/>
      <c r="O53" s="75">
        <v>0.98</v>
      </c>
      <c r="P53" s="75">
        <f t="shared" si="2"/>
        <v>0</v>
      </c>
      <c r="Q53" s="2"/>
      <c r="T53" s="85" t="s">
        <v>78</v>
      </c>
      <c r="U53" s="122">
        <v>1827980</v>
      </c>
      <c r="W53" s="124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87">
        <v>1109600</v>
      </c>
      <c r="AC53" s="10">
        <v>95</v>
      </c>
      <c r="AD53" s="2">
        <f t="shared" si="0"/>
        <v>1.3299999999999983</v>
      </c>
      <c r="AE53" s="128">
        <f t="shared" si="1"/>
        <v>-5.3397549994765869E-3</v>
      </c>
    </row>
    <row r="54" spans="2:31" x14ac:dyDescent="0.25">
      <c r="B54" s="137"/>
      <c r="C54" s="10"/>
      <c r="D54" s="33"/>
      <c r="E54" s="33"/>
      <c r="F54" s="33"/>
      <c r="G54" s="33"/>
      <c r="H54" s="167"/>
      <c r="I54" s="33"/>
      <c r="J54" s="33"/>
      <c r="O54" s="75">
        <v>0.97</v>
      </c>
      <c r="P54" s="75">
        <f t="shared" si="2"/>
        <v>0</v>
      </c>
      <c r="T54" s="85" t="s">
        <v>81</v>
      </c>
      <c r="U54" s="122">
        <v>2259750</v>
      </c>
      <c r="W54" s="124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87">
        <v>1143300</v>
      </c>
      <c r="AC54" s="10">
        <v>95.51</v>
      </c>
      <c r="AD54" s="2">
        <f t="shared" si="0"/>
        <v>1.9100000000000108</v>
      </c>
      <c r="AE54" s="128">
        <f t="shared" si="1"/>
        <v>-8.1005296500156199E-3</v>
      </c>
    </row>
    <row r="55" spans="2:31" x14ac:dyDescent="0.25">
      <c r="B55" s="137"/>
      <c r="C55" s="10"/>
      <c r="D55" s="33"/>
      <c r="E55" s="33"/>
      <c r="F55" s="33"/>
      <c r="G55" s="33"/>
      <c r="H55" s="167"/>
      <c r="I55" s="33"/>
      <c r="J55" s="33"/>
      <c r="O55" s="75">
        <v>0.96</v>
      </c>
      <c r="P55" s="75">
        <f t="shared" si="2"/>
        <v>0</v>
      </c>
      <c r="T55" s="85" t="s">
        <v>79</v>
      </c>
      <c r="U55" s="121" t="s">
        <v>529</v>
      </c>
      <c r="W55" s="124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87">
        <v>2058800</v>
      </c>
      <c r="AC55" s="10">
        <v>96.29</v>
      </c>
      <c r="AD55" s="2">
        <f t="shared" si="0"/>
        <v>1.8700000000000045</v>
      </c>
      <c r="AE55" s="128">
        <f t="shared" si="1"/>
        <v>5.2197515398266781E-3</v>
      </c>
    </row>
    <row r="56" spans="2:31" x14ac:dyDescent="0.25">
      <c r="B56" s="137"/>
      <c r="C56" s="10"/>
      <c r="D56" s="33"/>
      <c r="E56" s="33"/>
      <c r="F56" s="33"/>
      <c r="G56" s="33"/>
      <c r="H56" s="167"/>
      <c r="I56" s="33"/>
      <c r="J56" s="33"/>
      <c r="O56" s="75">
        <v>0.95</v>
      </c>
      <c r="P56" s="75">
        <f t="shared" si="2"/>
        <v>0</v>
      </c>
      <c r="T56" s="85" t="s">
        <v>82</v>
      </c>
      <c r="U56" s="121">
        <v>35.67</v>
      </c>
      <c r="W56" s="124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87">
        <v>1451000</v>
      </c>
      <c r="AC56" s="10">
        <v>95.79</v>
      </c>
      <c r="AD56" s="2">
        <f t="shared" si="0"/>
        <v>1.710000000000008</v>
      </c>
      <c r="AE56" s="128">
        <f t="shared" si="1"/>
        <v>-1.1251032204789291E-2</v>
      </c>
    </row>
    <row r="57" spans="2:31" x14ac:dyDescent="0.25">
      <c r="B57" s="137"/>
      <c r="C57" s="10"/>
      <c r="D57" s="33"/>
      <c r="E57" s="33"/>
      <c r="F57" s="33"/>
      <c r="G57" s="33"/>
      <c r="H57" s="167"/>
      <c r="I57" s="33"/>
      <c r="J57" s="33"/>
      <c r="O57" s="75">
        <v>0.94</v>
      </c>
      <c r="P57" s="75">
        <f t="shared" si="2"/>
        <v>0</v>
      </c>
      <c r="T57" s="85" t="s">
        <v>83</v>
      </c>
      <c r="U57" s="121">
        <v>2.61</v>
      </c>
      <c r="W57" s="124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87">
        <v>1648200</v>
      </c>
      <c r="AC57" s="10">
        <v>96.88</v>
      </c>
      <c r="AD57" s="2">
        <f t="shared" si="0"/>
        <v>1.3900000000000006</v>
      </c>
      <c r="AE57" s="128">
        <f t="shared" si="1"/>
        <v>-2.5738700710388196E-3</v>
      </c>
    </row>
    <row r="58" spans="2:31" x14ac:dyDescent="0.25">
      <c r="B58" s="137"/>
      <c r="C58" s="10"/>
      <c r="D58" s="33"/>
      <c r="E58" s="33"/>
      <c r="F58" s="33"/>
      <c r="G58" s="33"/>
      <c r="H58" s="167"/>
      <c r="I58" s="33"/>
      <c r="J58" s="33"/>
      <c r="O58" s="75">
        <v>0.93</v>
      </c>
      <c r="P58" s="75">
        <f t="shared" si="2"/>
        <v>0</v>
      </c>
      <c r="T58" s="85" t="s">
        <v>80</v>
      </c>
      <c r="U58" s="121" t="s">
        <v>94</v>
      </c>
      <c r="W58" s="124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87">
        <v>1806800</v>
      </c>
      <c r="AC58" s="10">
        <v>97.13</v>
      </c>
      <c r="AD58" s="2">
        <f t="shared" si="0"/>
        <v>1.7999999999999972</v>
      </c>
      <c r="AE58" s="128">
        <f t="shared" si="1"/>
        <v>-4.7135977046829369E-3</v>
      </c>
    </row>
    <row r="59" spans="2:31" x14ac:dyDescent="0.25">
      <c r="B59" s="137"/>
      <c r="C59" s="10"/>
      <c r="D59" s="33"/>
      <c r="E59" s="33"/>
      <c r="F59" s="33"/>
      <c r="G59" s="33"/>
      <c r="H59" s="167"/>
      <c r="I59" s="33"/>
      <c r="J59" s="33"/>
      <c r="O59" s="75">
        <v>0.92</v>
      </c>
      <c r="P59" s="75">
        <f t="shared" si="2"/>
        <v>0</v>
      </c>
      <c r="W59" s="124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87">
        <v>1411400</v>
      </c>
      <c r="AC59" s="10">
        <v>97.59</v>
      </c>
      <c r="AD59" s="2">
        <f t="shared" si="0"/>
        <v>1.4000000000000057</v>
      </c>
      <c r="AE59" s="128">
        <f t="shared" si="1"/>
        <v>-1.0745058286872777E-2</v>
      </c>
    </row>
    <row r="60" spans="2:31" x14ac:dyDescent="0.25">
      <c r="B60" s="137"/>
      <c r="C60" s="10"/>
      <c r="D60" s="33"/>
      <c r="E60" s="33"/>
      <c r="F60" s="33"/>
      <c r="G60" s="33"/>
      <c r="H60" s="167"/>
      <c r="I60" s="33"/>
      <c r="J60" s="33"/>
      <c r="O60" s="75">
        <v>0.91</v>
      </c>
      <c r="P60" s="75">
        <f t="shared" si="2"/>
        <v>0</v>
      </c>
      <c r="W60" s="124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87">
        <v>1488800</v>
      </c>
      <c r="AC60" s="10">
        <v>98.65</v>
      </c>
      <c r="AD60" s="2">
        <f t="shared" si="0"/>
        <v>2.3099999999999881</v>
      </c>
      <c r="AE60" s="128">
        <f t="shared" si="1"/>
        <v>-4.942505547710252E-3</v>
      </c>
    </row>
    <row r="61" spans="2:31" x14ac:dyDescent="0.25">
      <c r="B61" s="137"/>
      <c r="C61" s="10"/>
      <c r="D61" s="33"/>
      <c r="E61" s="33"/>
      <c r="F61" s="33"/>
      <c r="G61" s="33"/>
      <c r="H61" s="167"/>
      <c r="I61" s="33"/>
      <c r="J61" s="33"/>
      <c r="O61" s="75">
        <v>0.9</v>
      </c>
      <c r="P61" s="75">
        <f t="shared" si="2"/>
        <v>0</v>
      </c>
      <c r="W61" s="124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87">
        <v>1907400</v>
      </c>
      <c r="AC61" s="10">
        <v>99.14</v>
      </c>
      <c r="AD61" s="2">
        <f t="shared" si="0"/>
        <v>1.75</v>
      </c>
      <c r="AE61" s="128">
        <f t="shared" si="1"/>
        <v>1.2149055640632955E-2</v>
      </c>
    </row>
    <row r="62" spans="2:31" x14ac:dyDescent="0.25">
      <c r="B62" s="137"/>
      <c r="C62" s="10"/>
      <c r="D62" s="33"/>
      <c r="E62" s="33"/>
      <c r="F62" s="33"/>
      <c r="G62" s="33"/>
      <c r="H62" s="167"/>
      <c r="I62" s="33"/>
      <c r="J62" s="33"/>
      <c r="W62" s="124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87">
        <v>1687800</v>
      </c>
      <c r="AC62" s="10">
        <v>97.95</v>
      </c>
      <c r="AD62" s="2">
        <f t="shared" si="0"/>
        <v>1.2999999999999972</v>
      </c>
      <c r="AE62" s="128">
        <f t="shared" si="1"/>
        <v>9.0656227464718242E-3</v>
      </c>
    </row>
    <row r="63" spans="2:31" x14ac:dyDescent="0.25">
      <c r="B63" s="137"/>
      <c r="C63" s="10"/>
      <c r="D63" s="33"/>
      <c r="E63" s="33"/>
      <c r="F63" s="33"/>
      <c r="G63" s="33"/>
      <c r="H63" s="167"/>
      <c r="I63" s="33"/>
      <c r="J63" s="33"/>
      <c r="W63" s="124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87">
        <v>2974400</v>
      </c>
      <c r="AC63" s="10">
        <v>97.07</v>
      </c>
      <c r="AD63" s="2">
        <f t="shared" si="0"/>
        <v>1.4499999999999886</v>
      </c>
      <c r="AE63" s="128">
        <f t="shared" si="1"/>
        <v>-1.2346949274617547E-3</v>
      </c>
    </row>
    <row r="64" spans="2:31" x14ac:dyDescent="0.25">
      <c r="B64" s="137"/>
      <c r="C64" s="10"/>
      <c r="D64" s="33"/>
      <c r="E64" s="33"/>
      <c r="F64" s="33"/>
      <c r="G64" s="33"/>
      <c r="H64" s="167"/>
      <c r="I64" s="33"/>
      <c r="J64" s="33"/>
      <c r="W64" s="124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87">
        <v>1534300</v>
      </c>
      <c r="AC64" s="10">
        <v>97.19</v>
      </c>
      <c r="AD64" s="2">
        <f t="shared" si="0"/>
        <v>1.2999999999999972</v>
      </c>
      <c r="AE64" s="128">
        <f t="shared" si="1"/>
        <v>6.7329604309094293E-3</v>
      </c>
    </row>
    <row r="65" spans="1:31" x14ac:dyDescent="0.25">
      <c r="B65" s="137"/>
      <c r="C65" s="10"/>
      <c r="D65" s="33"/>
      <c r="E65" s="33"/>
      <c r="F65" s="33"/>
      <c r="G65" s="33"/>
      <c r="H65" s="167"/>
      <c r="I65" s="33"/>
      <c r="J65" s="33"/>
      <c r="W65" s="124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87">
        <v>2051600</v>
      </c>
      <c r="AC65" s="10">
        <v>96.54</v>
      </c>
      <c r="AD65" s="2">
        <f t="shared" si="0"/>
        <v>2.4100000000000108</v>
      </c>
      <c r="AE65" s="128">
        <f t="shared" si="1"/>
        <v>1.0678391959799027E-2</v>
      </c>
    </row>
    <row r="66" spans="1:31" x14ac:dyDescent="0.25">
      <c r="B66" s="137"/>
      <c r="C66" s="10"/>
      <c r="D66" s="33"/>
      <c r="E66" s="33"/>
      <c r="F66" s="33"/>
      <c r="G66" s="33"/>
      <c r="H66" s="167"/>
      <c r="I66" s="33"/>
      <c r="J66" s="33"/>
      <c r="W66" s="124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87">
        <v>2166100</v>
      </c>
      <c r="AC66" s="10">
        <v>95.52</v>
      </c>
      <c r="AD66" s="2">
        <f t="shared" si="0"/>
        <v>2.4599999999999937</v>
      </c>
      <c r="AE66" s="128">
        <f t="shared" si="1"/>
        <v>1.9423692636072465E-2</v>
      </c>
    </row>
    <row r="67" spans="1:31" x14ac:dyDescent="0.25">
      <c r="B67" s="137"/>
      <c r="C67" s="10"/>
      <c r="D67" s="33"/>
      <c r="E67" s="33"/>
      <c r="F67" s="33"/>
      <c r="G67" s="33"/>
      <c r="H67" s="167"/>
      <c r="I67" s="33"/>
      <c r="J67" s="33"/>
      <c r="W67" s="124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87">
        <v>1397500</v>
      </c>
      <c r="AC67" s="10">
        <v>93.7</v>
      </c>
      <c r="AD67" s="2">
        <f>Y67-Z67</f>
        <v>1.230000000000004</v>
      </c>
      <c r="AE67" s="128" t="e">
        <f>AC67/#REF!-1</f>
        <v>#REF!</v>
      </c>
    </row>
    <row r="68" spans="1:31" x14ac:dyDescent="0.25">
      <c r="B68" s="137"/>
      <c r="C68" s="10"/>
      <c r="D68" s="33"/>
      <c r="E68" s="33"/>
      <c r="F68" s="33"/>
      <c r="G68" s="33"/>
      <c r="H68" s="167"/>
      <c r="I68" s="33"/>
      <c r="J68" s="33"/>
      <c r="W68" s="124" t="s">
        <v>92</v>
      </c>
      <c r="X68" s="10"/>
      <c r="Y68" s="10"/>
      <c r="Z68" s="10"/>
      <c r="AA68" s="10"/>
      <c r="AB68" s="87"/>
      <c r="AC68" s="10"/>
      <c r="AD68" s="2" t="e">
        <f>#REF!-#REF!</f>
        <v>#REF!</v>
      </c>
      <c r="AE68" s="128" t="e">
        <f>#REF!/AC69-1</f>
        <v>#REF!</v>
      </c>
    </row>
    <row r="69" spans="1:31" x14ac:dyDescent="0.25">
      <c r="B69" s="137"/>
      <c r="C69" s="10"/>
      <c r="D69" s="33"/>
      <c r="E69" s="33"/>
      <c r="F69" s="33"/>
      <c r="G69" s="33"/>
      <c r="H69" s="167"/>
      <c r="I69" s="33"/>
      <c r="J69" s="33"/>
      <c r="W69" s="124"/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  <row r="71" spans="1:31" x14ac:dyDescent="0.25">
      <c r="L71" t="s">
        <v>43</v>
      </c>
      <c r="M71" s="2">
        <f>M89+K89-F89</f>
        <v>720.56000000000131</v>
      </c>
    </row>
    <row r="72" spans="1:31" x14ac:dyDescent="0.25">
      <c r="A72" s="186" t="s">
        <v>1</v>
      </c>
      <c r="B72" s="403" t="s">
        <v>2</v>
      </c>
      <c r="C72" s="186" t="s">
        <v>4</v>
      </c>
      <c r="D72" s="187" t="s">
        <v>5</v>
      </c>
      <c r="E72" s="187" t="s">
        <v>67</v>
      </c>
      <c r="F72" s="187" t="s">
        <v>38</v>
      </c>
      <c r="G72" s="186" t="s">
        <v>3</v>
      </c>
      <c r="H72" s="186" t="s">
        <v>6</v>
      </c>
      <c r="I72" s="187" t="s">
        <v>7</v>
      </c>
      <c r="J72" s="187" t="s">
        <v>68</v>
      </c>
      <c r="K72" s="187" t="s">
        <v>39</v>
      </c>
      <c r="L72" s="186" t="s">
        <v>21</v>
      </c>
      <c r="M72" s="186" t="s">
        <v>22</v>
      </c>
    </row>
    <row r="73" spans="1:31" x14ac:dyDescent="0.25">
      <c r="A73" s="188" t="s">
        <v>233</v>
      </c>
      <c r="B73" s="404">
        <v>42704</v>
      </c>
      <c r="C73" s="184">
        <v>40</v>
      </c>
      <c r="D73" s="185">
        <v>83.05</v>
      </c>
      <c r="E73" s="185">
        <v>0</v>
      </c>
      <c r="F73" s="185">
        <f>C73*D73+E73</f>
        <v>3322</v>
      </c>
      <c r="G73" s="404">
        <v>42739</v>
      </c>
      <c r="H73" s="190">
        <v>40</v>
      </c>
      <c r="I73" s="185">
        <v>96.5</v>
      </c>
      <c r="J73" s="185">
        <v>0.08</v>
      </c>
      <c r="K73" s="185">
        <f>I73*H73-J73</f>
        <v>3859.92</v>
      </c>
      <c r="L73" s="189"/>
      <c r="M73" s="185"/>
    </row>
    <row r="74" spans="1:31" x14ac:dyDescent="0.25">
      <c r="A74" s="191" t="s">
        <v>48</v>
      </c>
      <c r="B74" s="461">
        <v>42768</v>
      </c>
      <c r="C74" s="451">
        <v>40</v>
      </c>
      <c r="D74" s="449">
        <v>91.52</v>
      </c>
      <c r="E74" s="449">
        <v>0</v>
      </c>
      <c r="F74" s="449">
        <f>D74*C74+E74</f>
        <v>3660.7999999999997</v>
      </c>
      <c r="G74" s="461">
        <v>42803</v>
      </c>
      <c r="H74" s="451">
        <v>20</v>
      </c>
      <c r="I74" s="449">
        <v>91.58</v>
      </c>
      <c r="J74" s="449">
        <v>0.04</v>
      </c>
      <c r="K74" s="449">
        <f>I74*H74-J74</f>
        <v>1831.56</v>
      </c>
      <c r="L74" s="450"/>
      <c r="M74" s="449"/>
    </row>
    <row r="75" spans="1:31" x14ac:dyDescent="0.25">
      <c r="A75" s="184"/>
      <c r="B75" s="461">
        <v>42768</v>
      </c>
      <c r="C75" s="451">
        <v>40</v>
      </c>
      <c r="D75" s="449">
        <v>88.8</v>
      </c>
      <c r="E75" s="449">
        <v>0</v>
      </c>
      <c r="F75" s="449">
        <f>D75*C75+E75</f>
        <v>3552</v>
      </c>
      <c r="G75" s="461">
        <v>42803</v>
      </c>
      <c r="H75" s="459">
        <v>20</v>
      </c>
      <c r="I75" s="449">
        <v>92.2</v>
      </c>
      <c r="J75" s="449">
        <v>0.04</v>
      </c>
      <c r="K75" s="449">
        <f t="shared" ref="K75:K76" si="3">I75*H75-J75</f>
        <v>1843.96</v>
      </c>
      <c r="L75" s="451"/>
      <c r="M75" s="451"/>
    </row>
    <row r="76" spans="1:31" x14ac:dyDescent="0.25">
      <c r="A76" s="184"/>
      <c r="B76" s="461"/>
      <c r="C76" s="451"/>
      <c r="D76" s="449"/>
      <c r="E76" s="449"/>
      <c r="F76" s="449"/>
      <c r="G76" s="461">
        <v>42803</v>
      </c>
      <c r="H76" s="459">
        <v>40</v>
      </c>
      <c r="I76" s="449">
        <v>93</v>
      </c>
      <c r="J76" s="449">
        <v>0.08</v>
      </c>
      <c r="K76" s="449">
        <f t="shared" si="3"/>
        <v>3719.92</v>
      </c>
      <c r="L76" s="451"/>
      <c r="M76" s="451"/>
    </row>
    <row r="77" spans="1:31" x14ac:dyDescent="0.25">
      <c r="A77" s="184"/>
      <c r="B77" s="404"/>
      <c r="C77" s="184"/>
      <c r="D77" s="185"/>
      <c r="E77" s="185"/>
      <c r="F77" s="185"/>
      <c r="G77" s="404"/>
      <c r="H77" s="190"/>
      <c r="I77" s="185"/>
      <c r="J77" s="185"/>
      <c r="K77" s="185"/>
      <c r="L77" s="184"/>
      <c r="M77" s="184"/>
    </row>
    <row r="78" spans="1:31" x14ac:dyDescent="0.25">
      <c r="A78" s="184"/>
      <c r="B78" s="404"/>
      <c r="C78" s="184"/>
      <c r="D78" s="185"/>
      <c r="E78" s="185"/>
      <c r="F78" s="185"/>
      <c r="G78" s="404"/>
      <c r="H78" s="190"/>
      <c r="I78" s="185"/>
      <c r="J78" s="185"/>
      <c r="K78" s="185"/>
      <c r="L78" s="184"/>
      <c r="M78" s="184"/>
    </row>
    <row r="79" spans="1:31" x14ac:dyDescent="0.25">
      <c r="A79" s="184"/>
      <c r="B79" s="404"/>
      <c r="C79" s="184"/>
      <c r="D79" s="185"/>
      <c r="E79" s="185"/>
      <c r="F79" s="185"/>
      <c r="G79" s="404"/>
      <c r="H79" s="190"/>
      <c r="I79" s="185"/>
      <c r="J79" s="185"/>
      <c r="K79" s="185"/>
      <c r="L79" s="184"/>
      <c r="M79" s="184"/>
    </row>
    <row r="80" spans="1:31" x14ac:dyDescent="0.25">
      <c r="A80" s="184"/>
      <c r="B80" s="404"/>
      <c r="C80" s="184"/>
      <c r="D80" s="185"/>
      <c r="E80" s="185"/>
      <c r="F80" s="185"/>
      <c r="G80" s="404"/>
      <c r="H80" s="190"/>
      <c r="I80" s="185"/>
      <c r="J80" s="185"/>
      <c r="K80" s="185"/>
      <c r="L80" s="184"/>
      <c r="M80" s="184"/>
    </row>
    <row r="81" spans="1:13" x14ac:dyDescent="0.25">
      <c r="A81" s="184"/>
      <c r="B81" s="404"/>
      <c r="C81" s="184"/>
      <c r="D81" s="185"/>
      <c r="E81" s="185"/>
      <c r="F81" s="185"/>
      <c r="G81" s="404"/>
      <c r="H81" s="190"/>
      <c r="I81" s="185"/>
      <c r="J81" s="185"/>
      <c r="K81" s="185"/>
      <c r="L81" s="184"/>
      <c r="M81" s="184"/>
    </row>
    <row r="82" spans="1:13" x14ac:dyDescent="0.25">
      <c r="A82" s="184"/>
      <c r="B82" s="404"/>
      <c r="C82" s="184"/>
      <c r="D82" s="185"/>
      <c r="E82" s="185"/>
      <c r="F82" s="185"/>
      <c r="G82" s="404"/>
      <c r="H82" s="190"/>
      <c r="I82" s="185"/>
      <c r="J82" s="185"/>
      <c r="K82" s="185"/>
      <c r="L82" s="184"/>
      <c r="M82" s="184"/>
    </row>
    <row r="83" spans="1:13" x14ac:dyDescent="0.25">
      <c r="A83" s="184"/>
      <c r="B83" s="404"/>
      <c r="C83" s="184"/>
      <c r="D83" s="185"/>
      <c r="E83" s="185"/>
      <c r="F83" s="185"/>
      <c r="G83" s="404"/>
      <c r="H83" s="190"/>
      <c r="I83" s="185"/>
      <c r="J83" s="185"/>
      <c r="K83" s="185"/>
      <c r="L83" s="184"/>
      <c r="M83" s="184"/>
    </row>
    <row r="84" spans="1:13" x14ac:dyDescent="0.25">
      <c r="A84" s="184"/>
      <c r="B84" s="404"/>
      <c r="C84" s="184"/>
      <c r="D84" s="185"/>
      <c r="E84" s="185"/>
      <c r="F84" s="185"/>
      <c r="G84" s="404"/>
      <c r="H84" s="190"/>
      <c r="I84" s="185"/>
      <c r="J84" s="185"/>
      <c r="K84" s="185"/>
      <c r="L84" s="184"/>
      <c r="M84" s="184"/>
    </row>
    <row r="85" spans="1:13" x14ac:dyDescent="0.25">
      <c r="A85" s="184"/>
      <c r="B85" s="404"/>
      <c r="C85" s="184"/>
      <c r="D85" s="185"/>
      <c r="E85" s="185"/>
      <c r="F85" s="185"/>
      <c r="G85" s="404"/>
      <c r="H85" s="190"/>
      <c r="I85" s="185"/>
      <c r="J85" s="185"/>
      <c r="K85" s="185"/>
      <c r="L85" s="184"/>
      <c r="M85" s="184"/>
    </row>
    <row r="86" spans="1:13" x14ac:dyDescent="0.25">
      <c r="A86" s="184"/>
      <c r="B86" s="404"/>
      <c r="C86" s="184"/>
      <c r="D86" s="185"/>
      <c r="E86" s="185"/>
      <c r="F86" s="185"/>
      <c r="G86" s="404"/>
      <c r="H86" s="190"/>
      <c r="I86" s="185"/>
      <c r="J86" s="185"/>
      <c r="K86" s="185"/>
      <c r="L86" s="184"/>
      <c r="M86" s="184"/>
    </row>
    <row r="87" spans="1:13" x14ac:dyDescent="0.25">
      <c r="A87" s="184"/>
      <c r="B87" s="404"/>
      <c r="C87" s="184"/>
      <c r="D87" s="185"/>
      <c r="E87" s="185"/>
      <c r="F87" s="185"/>
      <c r="G87" s="404"/>
      <c r="H87" s="190"/>
      <c r="I87" s="185"/>
      <c r="J87" s="185"/>
      <c r="K87" s="185"/>
      <c r="L87" s="184"/>
      <c r="M87" s="184"/>
    </row>
    <row r="88" spans="1:13" x14ac:dyDescent="0.25">
      <c r="A88" s="184"/>
      <c r="B88" s="404"/>
      <c r="C88" s="184"/>
      <c r="D88" s="185"/>
      <c r="E88" s="185"/>
      <c r="F88" s="185"/>
      <c r="G88" s="404"/>
      <c r="H88" s="184"/>
      <c r="I88" s="185"/>
      <c r="J88" s="185"/>
      <c r="K88" s="185"/>
      <c r="L88" s="184"/>
      <c r="M88" s="184"/>
    </row>
    <row r="89" spans="1:13" x14ac:dyDescent="0.25">
      <c r="A89" s="25" t="s">
        <v>57</v>
      </c>
      <c r="B89" s="33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06" t="s">
        <v>143</v>
      </c>
      <c r="B90" s="405"/>
      <c r="C90" s="308">
        <f>SumByColor($A$19,C73:C88)</f>
        <v>0</v>
      </c>
      <c r="D90" s="308"/>
      <c r="E90" s="308"/>
      <c r="F90" s="309">
        <f>SumByColor($A$19,F73:F88)</f>
        <v>0</v>
      </c>
      <c r="G90" s="308"/>
      <c r="H90" s="308">
        <f>SumByColor($A$19,H73:H88)</f>
        <v>0</v>
      </c>
      <c r="I90" s="308"/>
      <c r="J90" s="308"/>
      <c r="K90" s="309">
        <f>SumByColor($A$19,K73:K88)</f>
        <v>0</v>
      </c>
      <c r="L90" s="308"/>
      <c r="M90" s="309">
        <f>SumByColor($A$19,M73:M88)</f>
        <v>0</v>
      </c>
    </row>
    <row r="95" spans="1:13" x14ac:dyDescent="0.25">
      <c r="B95" s="341" t="s">
        <v>85</v>
      </c>
      <c r="C95" s="150" t="s">
        <v>106</v>
      </c>
      <c r="D95" s="151" t="s">
        <v>105</v>
      </c>
      <c r="E95" s="153" t="s">
        <v>107</v>
      </c>
      <c r="F95" s="153" t="s">
        <v>43</v>
      </c>
      <c r="G95" s="165" t="s">
        <v>110</v>
      </c>
      <c r="H95" s="165" t="s">
        <v>61</v>
      </c>
      <c r="I95" s="165" t="s">
        <v>111</v>
      </c>
    </row>
    <row r="96" spans="1:13" x14ac:dyDescent="0.25">
      <c r="B96" s="443">
        <v>42704</v>
      </c>
      <c r="C96" s="236">
        <v>40</v>
      </c>
      <c r="D96" s="237">
        <v>83.05</v>
      </c>
      <c r="E96" s="237">
        <v>82.85</v>
      </c>
      <c r="F96" s="237">
        <f>C96*(E96-D96)</f>
        <v>-8.0000000000001137</v>
      </c>
      <c r="G96" s="237">
        <f>D96*C96</f>
        <v>3322</v>
      </c>
      <c r="H96" s="238">
        <f>(E96-D96)/D96</f>
        <v>-2.4081878386514491E-3</v>
      </c>
      <c r="I96" s="237"/>
    </row>
    <row r="97" spans="1:10" x14ac:dyDescent="0.25">
      <c r="B97" s="443">
        <v>42708</v>
      </c>
      <c r="C97" s="236">
        <v>40</v>
      </c>
      <c r="D97" s="237">
        <v>83.05</v>
      </c>
      <c r="E97" s="237">
        <v>83.35</v>
      </c>
      <c r="F97" s="237">
        <f>C97*(E97-D97)</f>
        <v>11.999999999999886</v>
      </c>
      <c r="G97" s="237">
        <f>D97*C97</f>
        <v>3322</v>
      </c>
      <c r="H97" s="238">
        <f>(E97-D97)/D97</f>
        <v>3.612281757977088E-3</v>
      </c>
      <c r="I97" s="237"/>
    </row>
    <row r="98" spans="1:10" x14ac:dyDescent="0.25">
      <c r="B98" s="443">
        <v>42729</v>
      </c>
      <c r="C98" s="236">
        <v>40</v>
      </c>
      <c r="D98" s="237">
        <v>83.05</v>
      </c>
      <c r="E98" s="237">
        <v>93</v>
      </c>
      <c r="F98" s="237">
        <f>C98*(E98-D98)</f>
        <v>398.00000000000011</v>
      </c>
      <c r="G98" s="237">
        <f>D98*C98</f>
        <v>3322</v>
      </c>
      <c r="H98" s="238">
        <f>(E98-D98)/D98</f>
        <v>0.11980734497290793</v>
      </c>
      <c r="I98" s="237"/>
    </row>
    <row r="99" spans="1:10" x14ac:dyDescent="0.25">
      <c r="B99" s="443">
        <v>42739</v>
      </c>
      <c r="C99" s="236">
        <v>0</v>
      </c>
      <c r="D99" s="237"/>
      <c r="E99" s="237"/>
      <c r="F99" s="237">
        <v>537.91999999999996</v>
      </c>
      <c r="G99" s="237"/>
      <c r="H99" s="238"/>
      <c r="I99" s="237"/>
    </row>
    <row r="100" spans="1:10" x14ac:dyDescent="0.25">
      <c r="A100" t="s">
        <v>279</v>
      </c>
      <c r="B100" s="137">
        <v>42768</v>
      </c>
      <c r="C100" s="10">
        <v>80</v>
      </c>
      <c r="D100" s="33">
        <v>90.16</v>
      </c>
      <c r="E100" s="33">
        <v>89.73</v>
      </c>
      <c r="F100" s="33">
        <f>C100*(E100-D100)</f>
        <v>-34.399999999999409</v>
      </c>
      <c r="G100" s="33">
        <f>D100*C100</f>
        <v>7212.7999999999993</v>
      </c>
      <c r="H100" s="167">
        <f>(E100-D100)/D100</f>
        <v>-4.7692990239573269E-3</v>
      </c>
      <c r="I100" s="33"/>
      <c r="J100" s="33"/>
    </row>
    <row r="101" spans="1:10" x14ac:dyDescent="0.25">
      <c r="A101" t="s">
        <v>279</v>
      </c>
      <c r="B101" s="137">
        <v>42787</v>
      </c>
      <c r="C101" s="10">
        <v>80</v>
      </c>
      <c r="D101" s="33">
        <v>90.16</v>
      </c>
      <c r="E101" s="33">
        <v>92.67</v>
      </c>
      <c r="F101" s="33">
        <f>C101*(E101-D101)</f>
        <v>200.80000000000041</v>
      </c>
      <c r="G101" s="33">
        <f>D101*C101</f>
        <v>7212.7999999999993</v>
      </c>
      <c r="H101" s="167">
        <f>(E101-D101)/D101</f>
        <v>2.7839396628216561E-2</v>
      </c>
      <c r="I101" s="33"/>
      <c r="J101" s="33"/>
    </row>
    <row r="102" spans="1:10" x14ac:dyDescent="0.25">
      <c r="A102">
        <v>80</v>
      </c>
      <c r="B102" s="137">
        <v>42800</v>
      </c>
      <c r="C102" s="10">
        <v>80</v>
      </c>
      <c r="D102" s="33">
        <v>90.16</v>
      </c>
      <c r="E102" s="33">
        <v>89.95</v>
      </c>
      <c r="F102" s="33">
        <f t="shared" ref="F102:F103" si="4">C102*(E102-D102)</f>
        <v>-16.7999999999995</v>
      </c>
      <c r="G102" s="33">
        <f t="shared" ref="G102:G103" si="5">D102*C102</f>
        <v>7212.7999999999993</v>
      </c>
      <c r="H102" s="167">
        <f t="shared" ref="H102:H103" si="6">(E102-D102)/D102</f>
        <v>-2.3291925465837816E-3</v>
      </c>
      <c r="I102" s="33"/>
      <c r="J102" s="33"/>
    </row>
    <row r="103" spans="1:10" x14ac:dyDescent="0.25">
      <c r="A103">
        <v>60</v>
      </c>
      <c r="B103" s="137">
        <v>42803</v>
      </c>
      <c r="C103" s="10">
        <v>60</v>
      </c>
      <c r="D103" s="33">
        <v>89.686000000000007</v>
      </c>
      <c r="E103" s="33">
        <v>91.5</v>
      </c>
      <c r="F103" s="33">
        <f t="shared" si="4"/>
        <v>108.83999999999958</v>
      </c>
      <c r="G103" s="33">
        <f t="shared" si="5"/>
        <v>5381.1600000000008</v>
      </c>
      <c r="H103" s="167">
        <f t="shared" si="6"/>
        <v>2.0226122248734393E-2</v>
      </c>
      <c r="I103" s="33"/>
      <c r="J103" s="33"/>
    </row>
    <row r="104" spans="1:10" x14ac:dyDescent="0.25">
      <c r="B104" s="137">
        <v>42803</v>
      </c>
      <c r="C104" s="10">
        <v>0</v>
      </c>
      <c r="D104" s="33"/>
      <c r="E104" s="33"/>
      <c r="F104" s="33">
        <v>182.64</v>
      </c>
      <c r="G104" s="33"/>
      <c r="H104" s="167"/>
      <c r="I104" s="33"/>
      <c r="J104" s="33"/>
    </row>
    <row r="105" spans="1:10" x14ac:dyDescent="0.25">
      <c r="B105" s="443"/>
      <c r="C105" s="236"/>
      <c r="D105" s="237"/>
      <c r="E105" s="237"/>
      <c r="F105" s="237"/>
      <c r="G105" s="237"/>
      <c r="H105" s="238"/>
      <c r="I105" s="237"/>
    </row>
    <row r="106" spans="1:10" x14ac:dyDescent="0.25">
      <c r="B106" s="443"/>
      <c r="C106" s="236"/>
      <c r="D106" s="237"/>
      <c r="E106" s="237"/>
      <c r="F106" s="237"/>
      <c r="G106" s="237"/>
      <c r="H106" s="238"/>
      <c r="I106" s="237"/>
    </row>
    <row r="107" spans="1:10" x14ac:dyDescent="0.25">
      <c r="B107" s="443"/>
      <c r="C107" s="236"/>
      <c r="D107" s="237"/>
      <c r="E107" s="237"/>
      <c r="F107" s="237"/>
      <c r="G107" s="237"/>
      <c r="H107" s="238"/>
      <c r="I107" s="237"/>
    </row>
    <row r="108" spans="1:10" x14ac:dyDescent="0.25">
      <c r="B108" s="443"/>
      <c r="C108" s="236"/>
      <c r="D108" s="237"/>
      <c r="E108" s="237"/>
      <c r="F108" s="237"/>
      <c r="G108" s="237"/>
      <c r="H108" s="238"/>
      <c r="I108" s="237"/>
    </row>
    <row r="109" spans="1:10" x14ac:dyDescent="0.25">
      <c r="B109" s="443"/>
      <c r="C109" s="236"/>
      <c r="D109" s="237"/>
      <c r="E109" s="237"/>
      <c r="F109" s="237"/>
      <c r="G109" s="237"/>
      <c r="H109" s="238"/>
      <c r="I109" s="237"/>
    </row>
    <row r="110" spans="1:10" x14ac:dyDescent="0.25">
      <c r="B110" s="443"/>
      <c r="C110" s="236"/>
      <c r="D110" s="237"/>
      <c r="E110" s="237"/>
      <c r="F110" s="237"/>
      <c r="G110" s="237"/>
      <c r="H110" s="238"/>
      <c r="I110" s="237"/>
    </row>
    <row r="111" spans="1:10" x14ac:dyDescent="0.25">
      <c r="B111" s="443"/>
      <c r="C111" s="236"/>
      <c r="D111" s="237"/>
      <c r="E111" s="237"/>
      <c r="F111" s="237"/>
      <c r="G111" s="237"/>
      <c r="H111" s="238"/>
      <c r="I111" s="237"/>
    </row>
    <row r="112" spans="1:10" x14ac:dyDescent="0.25">
      <c r="B112" s="443"/>
      <c r="C112" s="236"/>
      <c r="D112" s="237"/>
      <c r="E112" s="237"/>
      <c r="F112" s="237"/>
      <c r="G112" s="237"/>
      <c r="H112" s="238"/>
      <c r="I112" s="237"/>
    </row>
    <row r="113" spans="2:9" x14ac:dyDescent="0.25">
      <c r="B113" s="443"/>
      <c r="C113" s="236"/>
      <c r="D113" s="237"/>
      <c r="E113" s="237"/>
      <c r="F113" s="237"/>
      <c r="G113" s="237"/>
      <c r="H113" s="238"/>
      <c r="I113" s="237"/>
    </row>
    <row r="114" spans="2:9" x14ac:dyDescent="0.25">
      <c r="B114" s="443"/>
      <c r="C114" s="236"/>
      <c r="D114" s="237"/>
      <c r="E114" s="237"/>
      <c r="F114" s="237"/>
      <c r="G114" s="237"/>
      <c r="H114" s="238"/>
      <c r="I114" s="237"/>
    </row>
    <row r="115" spans="2:9" x14ac:dyDescent="0.25">
      <c r="B115" s="443"/>
      <c r="C115" s="236"/>
      <c r="D115" s="237"/>
      <c r="E115" s="237"/>
      <c r="F115" s="237"/>
      <c r="G115" s="237"/>
      <c r="H115" s="238"/>
      <c r="I115" s="237"/>
    </row>
    <row r="116" spans="2:9" x14ac:dyDescent="0.25">
      <c r="B116" s="443"/>
      <c r="C116" s="236"/>
      <c r="D116" s="237"/>
      <c r="E116" s="237"/>
      <c r="F116" s="237"/>
      <c r="G116" s="237"/>
      <c r="H116" s="238"/>
      <c r="I116" s="237"/>
    </row>
    <row r="117" spans="2:9" x14ac:dyDescent="0.25">
      <c r="B117" s="443"/>
      <c r="C117" s="236"/>
      <c r="D117" s="237"/>
      <c r="E117" s="237"/>
      <c r="F117" s="237"/>
      <c r="G117" s="237"/>
      <c r="H117" s="238"/>
      <c r="I117" s="237"/>
    </row>
    <row r="118" spans="2:9" x14ac:dyDescent="0.25">
      <c r="B118" s="443"/>
      <c r="C118" s="236"/>
      <c r="D118" s="237"/>
      <c r="E118" s="237"/>
      <c r="F118" s="237"/>
      <c r="G118" s="237"/>
      <c r="H118" s="238"/>
      <c r="I118" s="310"/>
    </row>
    <row r="119" spans="2:9" x14ac:dyDescent="0.25">
      <c r="B119" s="443"/>
      <c r="C119" s="236"/>
      <c r="D119" s="237"/>
      <c r="E119" s="237"/>
      <c r="F119" s="237"/>
      <c r="G119" s="237"/>
      <c r="H119" s="238"/>
      <c r="I119" s="237"/>
    </row>
    <row r="120" spans="2:9" x14ac:dyDescent="0.25">
      <c r="B120" s="443"/>
      <c r="C120" s="236"/>
      <c r="D120" s="237"/>
      <c r="E120" s="237"/>
      <c r="F120" s="237"/>
      <c r="G120" s="237"/>
      <c r="H120" s="238"/>
      <c r="I120" s="237"/>
    </row>
    <row r="121" spans="2:9" x14ac:dyDescent="0.25">
      <c r="B121" s="443"/>
      <c r="C121" s="236"/>
      <c r="D121" s="237"/>
      <c r="E121" s="237"/>
      <c r="F121" s="237"/>
      <c r="G121" s="237"/>
      <c r="H121" s="238"/>
      <c r="I121" s="237"/>
    </row>
    <row r="122" spans="2:9" x14ac:dyDescent="0.25">
      <c r="B122" s="443"/>
      <c r="C122" s="236"/>
      <c r="D122" s="237"/>
      <c r="E122" s="237"/>
      <c r="F122" s="237"/>
      <c r="G122" s="237"/>
      <c r="H122" s="238"/>
      <c r="I122" s="237"/>
    </row>
    <row r="123" spans="2:9" x14ac:dyDescent="0.25">
      <c r="B123" s="443"/>
      <c r="C123" s="236"/>
      <c r="D123" s="237"/>
      <c r="E123" s="237"/>
      <c r="F123" s="237"/>
      <c r="G123" s="237"/>
      <c r="H123" s="238"/>
      <c r="I123" s="237"/>
    </row>
    <row r="124" spans="2:9" x14ac:dyDescent="0.25">
      <c r="B124" s="443"/>
      <c r="C124" s="236"/>
      <c r="D124" s="237"/>
      <c r="E124" s="237"/>
      <c r="F124" s="237"/>
      <c r="G124" s="237"/>
      <c r="H124" s="238"/>
      <c r="I124" s="237"/>
    </row>
    <row r="125" spans="2:9" x14ac:dyDescent="0.25">
      <c r="B125" s="443"/>
      <c r="C125" s="236"/>
      <c r="D125" s="237"/>
      <c r="E125" s="237"/>
      <c r="F125" s="237"/>
      <c r="G125" s="237"/>
      <c r="H125" s="238"/>
      <c r="I125" s="237"/>
    </row>
    <row r="126" spans="2:9" x14ac:dyDescent="0.25">
      <c r="B126" s="443"/>
      <c r="C126" s="236"/>
      <c r="D126" s="237"/>
      <c r="E126" s="237"/>
      <c r="F126" s="237"/>
      <c r="G126" s="237"/>
      <c r="H126" s="238"/>
      <c r="I126" s="237"/>
    </row>
    <row r="127" spans="2:9" x14ac:dyDescent="0.25">
      <c r="B127" s="443"/>
      <c r="C127" s="236"/>
      <c r="D127" s="237"/>
      <c r="E127" s="237"/>
      <c r="F127" s="237"/>
      <c r="G127" s="237"/>
      <c r="H127" s="238"/>
      <c r="I127" s="237"/>
    </row>
    <row r="128" spans="2:9" x14ac:dyDescent="0.25">
      <c r="B128" s="443"/>
      <c r="C128" s="236"/>
      <c r="D128" s="237"/>
      <c r="E128" s="237"/>
      <c r="F128" s="237"/>
      <c r="G128" s="237"/>
      <c r="H128" s="238"/>
      <c r="I128" s="237"/>
    </row>
    <row r="129" spans="2:9" x14ac:dyDescent="0.25">
      <c r="B129" s="443"/>
      <c r="C129" s="236"/>
      <c r="D129" s="237"/>
      <c r="E129" s="237"/>
      <c r="F129" s="237"/>
      <c r="G129" s="237"/>
      <c r="H129" s="238"/>
      <c r="I129" s="237"/>
    </row>
    <row r="130" spans="2:9" x14ac:dyDescent="0.25">
      <c r="B130" s="443"/>
      <c r="C130" s="236"/>
      <c r="D130" s="237"/>
      <c r="E130" s="237"/>
      <c r="F130" s="237"/>
      <c r="G130" s="237"/>
      <c r="H130" s="238"/>
      <c r="I130" s="237"/>
    </row>
    <row r="131" spans="2:9" x14ac:dyDescent="0.25">
      <c r="B131" s="443"/>
      <c r="C131" s="236"/>
      <c r="D131" s="237"/>
      <c r="E131" s="237"/>
      <c r="F131" s="237"/>
      <c r="G131" s="237"/>
      <c r="H131" s="238"/>
      <c r="I131" s="237"/>
    </row>
    <row r="132" spans="2:9" x14ac:dyDescent="0.25">
      <c r="B132" s="443"/>
      <c r="C132" s="236"/>
      <c r="D132" s="237"/>
      <c r="E132" s="237"/>
      <c r="F132" s="237"/>
      <c r="G132" s="237"/>
      <c r="H132" s="238"/>
      <c r="I132" s="237"/>
    </row>
    <row r="133" spans="2:9" x14ac:dyDescent="0.25">
      <c r="B133" s="443"/>
      <c r="C133" s="236"/>
      <c r="D133" s="237"/>
      <c r="E133" s="237"/>
      <c r="F133" s="237"/>
      <c r="G133" s="237"/>
      <c r="H133" s="238"/>
      <c r="I133" s="237"/>
    </row>
    <row r="134" spans="2:9" x14ac:dyDescent="0.25">
      <c r="B134" s="443"/>
      <c r="C134" s="236"/>
      <c r="D134" s="237"/>
      <c r="E134" s="237"/>
      <c r="F134" s="237"/>
      <c r="G134" s="237"/>
      <c r="H134" s="238"/>
      <c r="I134" s="237"/>
    </row>
    <row r="135" spans="2:9" x14ac:dyDescent="0.25">
      <c r="B135" s="443"/>
      <c r="C135" s="236"/>
      <c r="D135" s="237"/>
      <c r="E135" s="237"/>
      <c r="F135" s="237"/>
      <c r="G135" s="237"/>
      <c r="H135" s="238"/>
      <c r="I135" s="237"/>
    </row>
    <row r="136" spans="2:9" x14ac:dyDescent="0.25">
      <c r="B136" s="443"/>
      <c r="C136" s="236"/>
      <c r="D136" s="237"/>
      <c r="E136" s="237"/>
      <c r="F136" s="237"/>
      <c r="G136" s="237"/>
      <c r="H136" s="238"/>
      <c r="I136" s="237"/>
    </row>
    <row r="137" spans="2:9" x14ac:dyDescent="0.25">
      <c r="B137" s="443"/>
      <c r="C137" s="236"/>
      <c r="D137" s="237"/>
      <c r="E137" s="237"/>
      <c r="F137" s="237"/>
      <c r="G137" s="237"/>
      <c r="H137" s="238"/>
      <c r="I137" s="237"/>
    </row>
    <row r="138" spans="2:9" x14ac:dyDescent="0.25">
      <c r="B138" s="443"/>
      <c r="C138" s="236"/>
      <c r="D138" s="237"/>
      <c r="E138" s="237"/>
      <c r="F138" s="237"/>
      <c r="G138" s="237"/>
      <c r="H138" s="238"/>
      <c r="I138" s="237"/>
    </row>
    <row r="139" spans="2:9" x14ac:dyDescent="0.25">
      <c r="B139" s="443"/>
      <c r="C139" s="236"/>
      <c r="D139" s="237"/>
      <c r="E139" s="237"/>
      <c r="F139" s="237"/>
      <c r="G139" s="237"/>
      <c r="H139" s="238"/>
      <c r="I139" s="237"/>
    </row>
    <row r="140" spans="2:9" x14ac:dyDescent="0.25">
      <c r="B140" s="443"/>
      <c r="C140" s="236"/>
      <c r="D140" s="237"/>
      <c r="E140" s="237"/>
      <c r="F140" s="237"/>
      <c r="G140" s="237"/>
      <c r="H140" s="238"/>
      <c r="I140" s="237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71" priority="43">
      <formula>F33&gt;0</formula>
    </cfRule>
    <cfRule type="expression" dxfId="870" priority="44">
      <formula>F33&lt;0</formula>
    </cfRule>
  </conditionalFormatting>
  <conditionalFormatting sqref="Q7">
    <cfRule type="expression" dxfId="869" priority="41">
      <formula>Q7&gt;0</formula>
    </cfRule>
    <cfRule type="expression" dxfId="868" priority="42">
      <formula>Q7&lt;0</formula>
    </cfRule>
  </conditionalFormatting>
  <conditionalFormatting sqref="Q8">
    <cfRule type="expression" dxfId="867" priority="39">
      <formula>Q8&gt;0</formula>
    </cfRule>
    <cfRule type="expression" dxfId="866" priority="40">
      <formula>Q8&lt;0</formula>
    </cfRule>
  </conditionalFormatting>
  <conditionalFormatting sqref="F29 F32">
    <cfRule type="expression" dxfId="865" priority="37">
      <formula>F29&gt;0</formula>
    </cfRule>
    <cfRule type="expression" dxfId="864" priority="38">
      <formula>F29&lt;0</formula>
    </cfRule>
  </conditionalFormatting>
  <conditionalFormatting sqref="H29 H32">
    <cfRule type="expression" dxfId="863" priority="35">
      <formula>H29&gt;0</formula>
    </cfRule>
    <cfRule type="expression" dxfId="862" priority="36">
      <formula>H29&lt;0</formula>
    </cfRule>
  </conditionalFormatting>
  <conditionalFormatting sqref="F30:F31">
    <cfRule type="expression" dxfId="861" priority="33">
      <formula>F30&gt;0</formula>
    </cfRule>
    <cfRule type="expression" dxfId="860" priority="34">
      <formula>F30&lt;0</formula>
    </cfRule>
  </conditionalFormatting>
  <conditionalFormatting sqref="H30:H31">
    <cfRule type="expression" dxfId="859" priority="31">
      <formula>H30&gt;0</formula>
    </cfRule>
    <cfRule type="expression" dxfId="858" priority="32">
      <formula>H30&lt;0</formula>
    </cfRule>
  </conditionalFormatting>
  <conditionalFormatting sqref="F105:F140 H105:H140">
    <cfRule type="expression" dxfId="857" priority="29">
      <formula>F105&gt;0</formula>
    </cfRule>
    <cfRule type="expression" dxfId="856" priority="30">
      <formula>F105&lt;0</formula>
    </cfRule>
  </conditionalFormatting>
  <conditionalFormatting sqref="F96:F99">
    <cfRule type="expression" dxfId="855" priority="27">
      <formula>F96&gt;0</formula>
    </cfRule>
    <cfRule type="expression" dxfId="854" priority="28">
      <formula>F96&lt;0</formula>
    </cfRule>
  </conditionalFormatting>
  <conditionalFormatting sqref="H96:H99">
    <cfRule type="expression" dxfId="853" priority="25">
      <formula>H96&gt;0</formula>
    </cfRule>
    <cfRule type="expression" dxfId="852" priority="26">
      <formula>H96&lt;0</formula>
    </cfRule>
  </conditionalFormatting>
  <conditionalFormatting sqref="F25:F28">
    <cfRule type="expression" dxfId="851" priority="19">
      <formula>F25&gt;0</formula>
    </cfRule>
    <cfRule type="expression" dxfId="850" priority="20">
      <formula>F25&lt;0</formula>
    </cfRule>
  </conditionalFormatting>
  <conditionalFormatting sqref="H25:H28">
    <cfRule type="expression" dxfId="849" priority="17">
      <formula>H25&gt;0</formula>
    </cfRule>
    <cfRule type="expression" dxfId="848" priority="18">
      <formula>H25&lt;0</formula>
    </cfRule>
  </conditionalFormatting>
  <conditionalFormatting sqref="J27">
    <cfRule type="expression" dxfId="847" priority="15">
      <formula>J27&gt;0</formula>
    </cfRule>
    <cfRule type="expression" dxfId="846" priority="16">
      <formula>J27&lt;0</formula>
    </cfRule>
  </conditionalFormatting>
  <conditionalFormatting sqref="F104">
    <cfRule type="expression" dxfId="845" priority="13">
      <formula>F104&gt;0</formula>
    </cfRule>
    <cfRule type="expression" dxfId="844" priority="14">
      <formula>F104&lt;0</formula>
    </cfRule>
  </conditionalFormatting>
  <conditionalFormatting sqref="H104">
    <cfRule type="expression" dxfId="843" priority="11">
      <formula>H104&gt;0</formula>
    </cfRule>
    <cfRule type="expression" dxfId="842" priority="12">
      <formula>H104&lt;0</formula>
    </cfRule>
  </conditionalFormatting>
  <conditionalFormatting sqref="F100:F103">
    <cfRule type="expression" dxfId="841" priority="9">
      <formula>F100&gt;0</formula>
    </cfRule>
    <cfRule type="expression" dxfId="840" priority="10">
      <formula>F100&lt;0</formula>
    </cfRule>
  </conditionalFormatting>
  <conditionalFormatting sqref="H100:H103">
    <cfRule type="expression" dxfId="839" priority="7">
      <formula>H100&gt;0</formula>
    </cfRule>
    <cfRule type="expression" dxfId="838" priority="8">
      <formula>H100&lt;0</formula>
    </cfRule>
  </conditionalFormatting>
  <conditionalFormatting sqref="J102">
    <cfRule type="expression" dxfId="837" priority="5">
      <formula>J102&gt;0</formula>
    </cfRule>
    <cfRule type="expression" dxfId="836" priority="6">
      <formula>J102&lt;0</formula>
    </cfRule>
  </conditionalFormatting>
  <conditionalFormatting sqref="Q10">
    <cfRule type="expression" dxfId="835" priority="3">
      <formula>Q10&gt;0</formula>
    </cfRule>
    <cfRule type="expression" dxfId="834" priority="4">
      <formula>Q10&lt;0</formula>
    </cfRule>
  </conditionalFormatting>
  <conditionalFormatting sqref="M71">
    <cfRule type="expression" dxfId="833" priority="1">
      <formula>M71&gt;0</formula>
    </cfRule>
    <cfRule type="expression" dxfId="83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</row>
    <row r="2" spans="1:21" x14ac:dyDescent="0.25">
      <c r="A2" s="6" t="s">
        <v>634</v>
      </c>
      <c r="B2" s="66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66"/>
      <c r="H2" s="4"/>
      <c r="I2" s="3"/>
      <c r="J2" s="3"/>
      <c r="K2" s="3"/>
      <c r="L2" s="66">
        <v>43069</v>
      </c>
      <c r="M2" s="4">
        <v>12.5</v>
      </c>
      <c r="O2" s="11" t="s">
        <v>35</v>
      </c>
      <c r="Q2">
        <f>C18-H18</f>
        <v>40</v>
      </c>
      <c r="T2" s="1"/>
    </row>
    <row r="3" spans="1:2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O3" s="11" t="s">
        <v>36</v>
      </c>
      <c r="Q3" s="166">
        <f>IF(Q2=0, Q4, (F18-K18-M18)/Q2)</f>
        <v>71.837500000000006</v>
      </c>
      <c r="T3" s="1"/>
    </row>
    <row r="4" spans="1:21" x14ac:dyDescent="0.25">
      <c r="B4" s="66"/>
      <c r="C4" s="4"/>
      <c r="D4" s="3"/>
      <c r="E4" s="3"/>
      <c r="F4" s="3"/>
      <c r="G4" s="4"/>
      <c r="H4" s="149"/>
      <c r="I4" s="3"/>
      <c r="J4" s="3"/>
      <c r="K4" s="3"/>
      <c r="L4" s="4"/>
      <c r="O4" s="11" t="s">
        <v>44</v>
      </c>
      <c r="Q4" s="48">
        <v>73.88</v>
      </c>
      <c r="R4" s="336">
        <v>0</v>
      </c>
      <c r="T4" s="143"/>
      <c r="U4" s="1"/>
    </row>
    <row r="5" spans="1:2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O5" s="11" t="s">
        <v>45</v>
      </c>
      <c r="Q5" s="3">
        <f>Q4*Q2</f>
        <v>2955.2</v>
      </c>
    </row>
    <row r="6" spans="1:2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O6" s="11" t="s">
        <v>42</v>
      </c>
      <c r="Q6" s="2">
        <f>Q3*Q2</f>
        <v>2873.5</v>
      </c>
    </row>
    <row r="7" spans="1:2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O7" s="11" t="s">
        <v>136</v>
      </c>
      <c r="Q7" s="2">
        <f>Q10+Q8</f>
        <v>207.6299999999992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O8" s="11" t="s">
        <v>137</v>
      </c>
      <c r="P8" s="27"/>
      <c r="Q8" s="2">
        <f>K18+M18-F18+Q2*Q4</f>
        <v>81.699999999999818</v>
      </c>
    </row>
    <row r="9" spans="1:2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O9" s="11" t="s">
        <v>156</v>
      </c>
      <c r="Q9" s="128">
        <f>IF(Q2=0, 0, Q8/Q6)</f>
        <v>2.8432225508961132E-2</v>
      </c>
    </row>
    <row r="10" spans="1:21" x14ac:dyDescent="0.25">
      <c r="B10" s="4"/>
      <c r="C10" s="4"/>
      <c r="D10" s="3"/>
      <c r="E10" s="3"/>
      <c r="F10" s="3"/>
      <c r="G10" s="4"/>
      <c r="H10" s="149"/>
      <c r="I10" s="3"/>
      <c r="J10" s="3"/>
      <c r="K10" s="3"/>
      <c r="L10" s="4"/>
      <c r="O10" s="11" t="s">
        <v>155</v>
      </c>
      <c r="P10" s="27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49"/>
      <c r="I11" s="3"/>
      <c r="J11" s="3"/>
      <c r="K11" s="3"/>
      <c r="L11" s="4"/>
      <c r="O11" s="11" t="s">
        <v>133</v>
      </c>
      <c r="P11" s="27"/>
      <c r="Q11" s="128">
        <v>1.78E-2</v>
      </c>
    </row>
    <row r="12" spans="1:21" x14ac:dyDescent="0.25">
      <c r="H12" s="64"/>
    </row>
    <row r="13" spans="1:21" x14ac:dyDescent="0.25">
      <c r="H13" s="64"/>
      <c r="L13" s="1"/>
    </row>
    <row r="14" spans="1:21" x14ac:dyDescent="0.25">
      <c r="H14" s="64"/>
    </row>
    <row r="15" spans="1:21" x14ac:dyDescent="0.25">
      <c r="H15" s="64"/>
    </row>
    <row r="16" spans="1:21" x14ac:dyDescent="0.25">
      <c r="H16" s="64"/>
    </row>
    <row r="18" spans="1:13" x14ac:dyDescent="0.25">
      <c r="A18" s="25" t="s">
        <v>57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12.5</v>
      </c>
    </row>
    <row r="19" spans="1:13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</row>
    <row r="24" spans="1:13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</row>
    <row r="25" spans="1:13" x14ac:dyDescent="0.25">
      <c r="B25" s="152">
        <v>42998</v>
      </c>
      <c r="C25" s="10">
        <v>40</v>
      </c>
      <c r="D25" s="33">
        <v>72.150000000000006</v>
      </c>
      <c r="E25" s="33">
        <v>72.42</v>
      </c>
      <c r="F25" s="33">
        <f>(E25-D25)*C25</f>
        <v>10.799999999999841</v>
      </c>
      <c r="G25" s="33">
        <f>D25*C25</f>
        <v>2886</v>
      </c>
      <c r="H25" s="167">
        <f>(E25-D25)/D25</f>
        <v>3.7422037422036869E-3</v>
      </c>
      <c r="I25" s="33"/>
    </row>
    <row r="26" spans="1:13" x14ac:dyDescent="0.25">
      <c r="B26" s="152">
        <v>43070</v>
      </c>
      <c r="C26" s="10">
        <v>40</v>
      </c>
      <c r="D26" s="33">
        <v>71.837500000000006</v>
      </c>
      <c r="E26" s="33">
        <v>75.349999999999994</v>
      </c>
      <c r="F26" s="33">
        <f>(E26-D26)*C26</f>
        <v>140.49999999999955</v>
      </c>
      <c r="G26" s="33">
        <f>D26*C26</f>
        <v>2873.5</v>
      </c>
      <c r="H26" s="167">
        <f>(E26-D26)/D26</f>
        <v>4.8895075691665055E-2</v>
      </c>
      <c r="I26" s="33"/>
    </row>
    <row r="27" spans="1:13" x14ac:dyDescent="0.25">
      <c r="B27" s="152"/>
      <c r="C27" s="10"/>
      <c r="D27" s="33"/>
      <c r="E27" s="33"/>
      <c r="F27" s="33"/>
      <c r="G27" s="33"/>
      <c r="H27" s="167"/>
      <c r="I27" s="33"/>
    </row>
    <row r="28" spans="1:13" x14ac:dyDescent="0.25">
      <c r="B28" s="152"/>
      <c r="C28" s="10"/>
      <c r="D28" s="33"/>
      <c r="E28" s="33"/>
      <c r="F28" s="33"/>
      <c r="G28" s="33"/>
      <c r="H28" s="167"/>
      <c r="I28" s="33"/>
    </row>
    <row r="29" spans="1:13" x14ac:dyDescent="0.25">
      <c r="B29" s="152"/>
      <c r="C29" s="10"/>
      <c r="D29" s="33"/>
      <c r="E29" s="33"/>
      <c r="F29" s="33"/>
      <c r="G29" s="33"/>
      <c r="H29" s="167"/>
      <c r="I29" s="33"/>
    </row>
    <row r="30" spans="1:13" x14ac:dyDescent="0.25">
      <c r="B30" s="152"/>
      <c r="C30" s="10"/>
      <c r="D30" s="33"/>
      <c r="E30" s="33"/>
      <c r="F30" s="33"/>
      <c r="G30" s="33"/>
      <c r="H30" s="167"/>
      <c r="I30" s="33"/>
    </row>
    <row r="31" spans="1:13" x14ac:dyDescent="0.25">
      <c r="B31" s="152"/>
      <c r="C31" s="10"/>
      <c r="D31" s="33"/>
      <c r="E31" s="33"/>
      <c r="F31" s="33"/>
      <c r="G31" s="33"/>
      <c r="H31" s="167"/>
      <c r="I31" s="33"/>
    </row>
    <row r="32" spans="1:13" x14ac:dyDescent="0.25">
      <c r="B32" s="152"/>
      <c r="C32" s="10"/>
      <c r="D32" s="33"/>
      <c r="E32" s="33"/>
      <c r="F32" s="33"/>
      <c r="G32" s="33"/>
      <c r="H32" s="167"/>
      <c r="I32" s="33"/>
    </row>
    <row r="33" spans="1:21" x14ac:dyDescent="0.25">
      <c r="B33" s="152"/>
      <c r="C33" s="10"/>
      <c r="D33" s="33"/>
      <c r="E33" s="33"/>
      <c r="F33" s="33"/>
      <c r="G33" s="33"/>
      <c r="H33" s="167"/>
      <c r="I33" s="172"/>
    </row>
    <row r="34" spans="1:21" x14ac:dyDescent="0.25">
      <c r="B34" s="152"/>
      <c r="C34" s="10"/>
      <c r="D34" s="33"/>
      <c r="E34" s="33"/>
      <c r="F34" s="33"/>
      <c r="G34" s="33"/>
      <c r="H34" s="167"/>
      <c r="I34" s="33"/>
    </row>
    <row r="35" spans="1:21" x14ac:dyDescent="0.25">
      <c r="B35" s="152"/>
      <c r="C35" s="10"/>
      <c r="D35" s="33"/>
      <c r="E35" s="33"/>
      <c r="F35" s="33"/>
      <c r="G35" s="33"/>
      <c r="H35" s="167"/>
      <c r="I35" s="33"/>
    </row>
    <row r="36" spans="1:21" x14ac:dyDescent="0.25">
      <c r="B36" s="152"/>
      <c r="C36" s="10"/>
      <c r="D36" s="33"/>
      <c r="E36" s="33"/>
      <c r="F36" s="33"/>
      <c r="G36" s="33"/>
      <c r="H36" s="167"/>
      <c r="I36" s="33"/>
    </row>
    <row r="37" spans="1:21" x14ac:dyDescent="0.25">
      <c r="B37" s="152"/>
      <c r="C37" s="10"/>
      <c r="D37" s="33"/>
      <c r="E37" s="33"/>
      <c r="F37" s="33"/>
      <c r="G37" s="33"/>
      <c r="H37" s="167"/>
      <c r="I37" s="33"/>
    </row>
    <row r="38" spans="1:21" x14ac:dyDescent="0.25">
      <c r="B38" s="152"/>
      <c r="C38" s="10"/>
      <c r="D38" s="33"/>
      <c r="E38" s="33"/>
      <c r="F38" s="33"/>
      <c r="G38" s="33"/>
      <c r="H38" s="167"/>
      <c r="I38" s="33"/>
    </row>
    <row r="39" spans="1:21" x14ac:dyDescent="0.25">
      <c r="B39" s="152"/>
      <c r="C39" s="10"/>
      <c r="D39" s="33"/>
      <c r="E39" s="33"/>
      <c r="F39" s="33"/>
      <c r="G39" s="33"/>
      <c r="H39" s="167"/>
      <c r="I39" s="33"/>
    </row>
    <row r="40" spans="1:21" ht="20.25" thickBot="1" x14ac:dyDescent="0.35">
      <c r="B40" s="152"/>
      <c r="C40" s="10"/>
      <c r="D40" s="33"/>
      <c r="E40" s="33"/>
      <c r="F40" s="33"/>
      <c r="G40" s="33"/>
      <c r="H40" s="167"/>
      <c r="I40" s="33"/>
      <c r="O40" s="557" t="s">
        <v>54</v>
      </c>
      <c r="P40" s="557"/>
    </row>
    <row r="41" spans="1:21" ht="15.75" thickTop="1" x14ac:dyDescent="0.25">
      <c r="B41" s="152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81.268000000000001</v>
      </c>
      <c r="Q41" s="2"/>
    </row>
    <row r="42" spans="1:21" ht="20.25" thickBot="1" x14ac:dyDescent="0.35">
      <c r="B42" s="152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0">O42*$Q$4</f>
        <v>80.529200000000003</v>
      </c>
      <c r="Q42" s="2"/>
      <c r="T42" s="83"/>
    </row>
    <row r="43" spans="1:21" ht="15.75" thickTop="1" x14ac:dyDescent="0.25">
      <c r="O43" s="75">
        <v>1.08</v>
      </c>
      <c r="P43" s="75">
        <f t="shared" si="0"/>
        <v>79.790400000000005</v>
      </c>
      <c r="Q43" s="2"/>
      <c r="T43" s="119"/>
      <c r="U43" s="120"/>
    </row>
    <row r="44" spans="1:21" x14ac:dyDescent="0.25">
      <c r="O44" s="75">
        <v>1.07</v>
      </c>
      <c r="P44" s="75">
        <f t="shared" si="0"/>
        <v>79.051599999999993</v>
      </c>
      <c r="Q44" s="2"/>
      <c r="T44" s="85"/>
      <c r="U44" s="121"/>
    </row>
    <row r="45" spans="1:21" x14ac:dyDescent="0.25">
      <c r="O45" s="75">
        <v>1.06</v>
      </c>
      <c r="P45" s="75">
        <f t="shared" si="0"/>
        <v>78.312799999999996</v>
      </c>
      <c r="Q45" s="2"/>
      <c r="T45" s="85"/>
      <c r="U45" s="121"/>
    </row>
    <row r="46" spans="1:21" x14ac:dyDescent="0.25">
      <c r="L46" t="s">
        <v>43</v>
      </c>
      <c r="M46" s="2">
        <f>M64+K64-F64</f>
        <v>125.92999999999938</v>
      </c>
      <c r="O46" s="75">
        <v>1.05</v>
      </c>
      <c r="P46" s="75">
        <f t="shared" si="0"/>
        <v>77.573999999999998</v>
      </c>
      <c r="Q46" s="2"/>
      <c r="T46" s="85"/>
      <c r="U46" s="121"/>
    </row>
    <row r="47" spans="1:21" x14ac:dyDescent="0.25">
      <c r="A47" s="186" t="s">
        <v>1</v>
      </c>
      <c r="B47" s="186" t="s">
        <v>2</v>
      </c>
      <c r="C47" s="186" t="s">
        <v>4</v>
      </c>
      <c r="D47" s="187" t="s">
        <v>5</v>
      </c>
      <c r="E47" s="187" t="s">
        <v>67</v>
      </c>
      <c r="F47" s="187" t="s">
        <v>38</v>
      </c>
      <c r="G47" s="186" t="s">
        <v>3</v>
      </c>
      <c r="H47" s="186" t="s">
        <v>6</v>
      </c>
      <c r="I47" s="187" t="s">
        <v>7</v>
      </c>
      <c r="J47" s="187" t="s">
        <v>68</v>
      </c>
      <c r="K47" s="187" t="s">
        <v>39</v>
      </c>
      <c r="L47" s="186" t="s">
        <v>21</v>
      </c>
      <c r="M47" s="186" t="s">
        <v>22</v>
      </c>
      <c r="O47" s="75">
        <v>1.04</v>
      </c>
      <c r="P47" s="75">
        <f t="shared" si="0"/>
        <v>76.8352</v>
      </c>
      <c r="Q47" s="2"/>
      <c r="T47" s="85"/>
      <c r="U47" s="121"/>
    </row>
    <row r="48" spans="1:21" x14ac:dyDescent="0.25">
      <c r="A48" s="188" t="s">
        <v>634</v>
      </c>
      <c r="B48" s="66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66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66"/>
      <c r="M48" s="184"/>
      <c r="O48" s="75">
        <v>1.03</v>
      </c>
      <c r="P48" s="75">
        <f t="shared" si="0"/>
        <v>76.096400000000003</v>
      </c>
      <c r="Q48" s="2"/>
      <c r="T48" s="85"/>
      <c r="U48" s="121"/>
    </row>
    <row r="49" spans="1:21" x14ac:dyDescent="0.25">
      <c r="A49" s="191" t="s">
        <v>48</v>
      </c>
      <c r="B49" s="189"/>
      <c r="C49" s="184"/>
      <c r="D49" s="185"/>
      <c r="E49" s="185"/>
      <c r="F49" s="185"/>
      <c r="G49" s="189"/>
      <c r="H49" s="190"/>
      <c r="I49" s="185"/>
      <c r="J49" s="185"/>
      <c r="K49" s="185"/>
      <c r="L49" s="184"/>
      <c r="M49" s="184"/>
      <c r="O49" s="75">
        <v>1.02</v>
      </c>
      <c r="P49" s="75">
        <f t="shared" si="0"/>
        <v>75.357599999999991</v>
      </c>
      <c r="Q49" s="2"/>
      <c r="T49" s="85"/>
      <c r="U49" s="121"/>
    </row>
    <row r="50" spans="1:21" x14ac:dyDescent="0.25">
      <c r="A50" s="184"/>
      <c r="B50" s="189"/>
      <c r="C50" s="184"/>
      <c r="D50" s="185"/>
      <c r="E50" s="185"/>
      <c r="F50" s="185"/>
      <c r="G50" s="184"/>
      <c r="H50" s="190"/>
      <c r="I50" s="185"/>
      <c r="J50" s="185"/>
      <c r="K50" s="185"/>
      <c r="L50" s="184"/>
      <c r="M50" s="184"/>
      <c r="O50" s="75">
        <v>1.01</v>
      </c>
      <c r="P50" s="75">
        <f t="shared" si="0"/>
        <v>74.618799999999993</v>
      </c>
      <c r="Q50" s="2"/>
      <c r="T50" s="85"/>
      <c r="U50" s="121"/>
    </row>
    <row r="51" spans="1:21" x14ac:dyDescent="0.25">
      <c r="A51" s="184"/>
      <c r="B51" s="189"/>
      <c r="C51" s="184"/>
      <c r="D51" s="185"/>
      <c r="E51" s="185"/>
      <c r="F51" s="185"/>
      <c r="G51" s="184"/>
      <c r="H51" s="190"/>
      <c r="I51" s="185"/>
      <c r="J51" s="185"/>
      <c r="K51" s="185"/>
      <c r="L51" s="184"/>
      <c r="M51" s="184"/>
      <c r="O51" s="75">
        <v>1</v>
      </c>
      <c r="P51" s="75">
        <f t="shared" si="0"/>
        <v>73.88</v>
      </c>
      <c r="Q51" s="2"/>
      <c r="T51" s="85"/>
      <c r="U51" s="121"/>
    </row>
    <row r="52" spans="1:21" x14ac:dyDescent="0.25">
      <c r="A52" s="184"/>
      <c r="B52" s="189"/>
      <c r="C52" s="184"/>
      <c r="D52" s="185"/>
      <c r="E52" s="185"/>
      <c r="F52" s="185"/>
      <c r="G52" s="184"/>
      <c r="H52" s="190"/>
      <c r="I52" s="185"/>
      <c r="J52" s="185"/>
      <c r="K52" s="185"/>
      <c r="L52" s="184"/>
      <c r="M52" s="184"/>
      <c r="O52" s="75">
        <v>0.99</v>
      </c>
      <c r="P52" s="75">
        <f t="shared" si="0"/>
        <v>73.141199999999998</v>
      </c>
      <c r="Q52" s="2"/>
      <c r="T52" s="85"/>
      <c r="U52" s="121"/>
    </row>
    <row r="53" spans="1:21" x14ac:dyDescent="0.25">
      <c r="A53" s="184"/>
      <c r="B53" s="184"/>
      <c r="C53" s="184"/>
      <c r="D53" s="185"/>
      <c r="E53" s="185"/>
      <c r="F53" s="185"/>
      <c r="G53" s="184"/>
      <c r="H53" s="190"/>
      <c r="I53" s="185"/>
      <c r="J53" s="185"/>
      <c r="K53" s="185"/>
      <c r="L53" s="184"/>
      <c r="M53" s="184"/>
      <c r="O53" s="75">
        <v>0.98</v>
      </c>
      <c r="P53" s="75">
        <f t="shared" si="0"/>
        <v>72.4024</v>
      </c>
      <c r="Q53" s="2"/>
      <c r="T53" s="85"/>
      <c r="U53" s="122"/>
    </row>
    <row r="54" spans="1:21" x14ac:dyDescent="0.25">
      <c r="A54" s="184"/>
      <c r="B54" s="184"/>
      <c r="C54" s="184"/>
      <c r="D54" s="185"/>
      <c r="E54" s="185"/>
      <c r="F54" s="185"/>
      <c r="G54" s="184"/>
      <c r="H54" s="190"/>
      <c r="I54" s="185"/>
      <c r="J54" s="185"/>
      <c r="K54" s="185"/>
      <c r="L54" s="184"/>
      <c r="M54" s="184"/>
      <c r="O54" s="75">
        <v>0.97</v>
      </c>
      <c r="P54" s="75">
        <f t="shared" si="0"/>
        <v>71.663599999999988</v>
      </c>
      <c r="T54" s="85"/>
      <c r="U54" s="122"/>
    </row>
    <row r="55" spans="1:21" x14ac:dyDescent="0.25">
      <c r="A55" s="184"/>
      <c r="B55" s="184"/>
      <c r="C55" s="184"/>
      <c r="D55" s="185"/>
      <c r="E55" s="185"/>
      <c r="F55" s="185"/>
      <c r="G55" s="184"/>
      <c r="H55" s="190"/>
      <c r="I55" s="185"/>
      <c r="J55" s="185"/>
      <c r="K55" s="185"/>
      <c r="L55" s="184"/>
      <c r="M55" s="184"/>
      <c r="O55" s="75">
        <v>0.96</v>
      </c>
      <c r="P55" s="75">
        <f t="shared" si="0"/>
        <v>70.924799999999991</v>
      </c>
      <c r="T55" s="85"/>
      <c r="U55" s="121"/>
    </row>
    <row r="56" spans="1:21" x14ac:dyDescent="0.25">
      <c r="A56" s="184"/>
      <c r="B56" s="184"/>
      <c r="C56" s="184"/>
      <c r="D56" s="185"/>
      <c r="E56" s="185"/>
      <c r="F56" s="185"/>
      <c r="G56" s="184"/>
      <c r="H56" s="190"/>
      <c r="I56" s="185"/>
      <c r="J56" s="185"/>
      <c r="K56" s="185"/>
      <c r="L56" s="184"/>
      <c r="M56" s="184"/>
      <c r="O56" s="75">
        <v>0.95</v>
      </c>
      <c r="P56" s="75">
        <f t="shared" si="0"/>
        <v>70.185999999999993</v>
      </c>
      <c r="T56" s="85"/>
      <c r="U56" s="121"/>
    </row>
    <row r="57" spans="1:21" x14ac:dyDescent="0.25">
      <c r="A57" s="184"/>
      <c r="B57" s="184"/>
      <c r="C57" s="184"/>
      <c r="D57" s="185"/>
      <c r="E57" s="185"/>
      <c r="F57" s="185"/>
      <c r="G57" s="184"/>
      <c r="H57" s="190"/>
      <c r="I57" s="185"/>
      <c r="J57" s="185"/>
      <c r="K57" s="185"/>
      <c r="L57" s="184"/>
      <c r="M57" s="184"/>
      <c r="O57" s="75">
        <v>0.94</v>
      </c>
      <c r="P57" s="75">
        <f t="shared" si="0"/>
        <v>69.447199999999995</v>
      </c>
      <c r="T57" s="85"/>
      <c r="U57" s="121"/>
    </row>
    <row r="58" spans="1:21" x14ac:dyDescent="0.25">
      <c r="A58" s="184"/>
      <c r="B58" s="184"/>
      <c r="C58" s="184"/>
      <c r="D58" s="185"/>
      <c r="E58" s="185"/>
      <c r="F58" s="185"/>
      <c r="G58" s="184"/>
      <c r="H58" s="190"/>
      <c r="I58" s="185"/>
      <c r="J58" s="185"/>
      <c r="K58" s="185"/>
      <c r="L58" s="184"/>
      <c r="M58" s="184"/>
      <c r="O58" s="75">
        <v>0.93</v>
      </c>
      <c r="P58" s="75">
        <f t="shared" si="0"/>
        <v>68.708399999999997</v>
      </c>
      <c r="T58" s="85"/>
      <c r="U58" s="121"/>
    </row>
    <row r="59" spans="1:21" x14ac:dyDescent="0.25">
      <c r="A59" s="184"/>
      <c r="B59" s="184"/>
      <c r="C59" s="184"/>
      <c r="D59" s="185"/>
      <c r="E59" s="185"/>
      <c r="F59" s="185"/>
      <c r="G59" s="184"/>
      <c r="H59" s="190"/>
      <c r="I59" s="185"/>
      <c r="J59" s="185"/>
      <c r="K59" s="185"/>
      <c r="L59" s="184"/>
      <c r="M59" s="184"/>
      <c r="O59" s="75">
        <v>0.92</v>
      </c>
      <c r="P59" s="75">
        <f t="shared" si="0"/>
        <v>67.9696</v>
      </c>
    </row>
    <row r="60" spans="1:21" x14ac:dyDescent="0.25">
      <c r="A60" s="184"/>
      <c r="B60" s="184"/>
      <c r="C60" s="184"/>
      <c r="D60" s="185"/>
      <c r="E60" s="185"/>
      <c r="F60" s="185"/>
      <c r="G60" s="184"/>
      <c r="H60" s="190"/>
      <c r="I60" s="185"/>
      <c r="J60" s="185"/>
      <c r="K60" s="185"/>
      <c r="L60" s="184"/>
      <c r="M60" s="184"/>
      <c r="O60" s="75">
        <v>0.91</v>
      </c>
      <c r="P60" s="75">
        <f t="shared" si="0"/>
        <v>67.230800000000002</v>
      </c>
    </row>
    <row r="61" spans="1:21" x14ac:dyDescent="0.25">
      <c r="A61" s="184"/>
      <c r="B61" s="184"/>
      <c r="C61" s="184"/>
      <c r="D61" s="185"/>
      <c r="E61" s="185"/>
      <c r="F61" s="185"/>
      <c r="G61" s="184"/>
      <c r="H61" s="190"/>
      <c r="I61" s="185"/>
      <c r="J61" s="185"/>
      <c r="K61" s="185"/>
      <c r="L61" s="184"/>
      <c r="M61" s="184"/>
      <c r="O61" s="75">
        <v>0.9</v>
      </c>
      <c r="P61" s="75">
        <f t="shared" si="0"/>
        <v>66.492000000000004</v>
      </c>
    </row>
    <row r="62" spans="1:21" x14ac:dyDescent="0.25">
      <c r="A62" s="184"/>
      <c r="B62" s="184"/>
      <c r="C62" s="184"/>
      <c r="D62" s="185"/>
      <c r="E62" s="185"/>
      <c r="F62" s="185"/>
      <c r="G62" s="184"/>
      <c r="H62" s="190"/>
      <c r="I62" s="185"/>
      <c r="J62" s="185"/>
      <c r="K62" s="185"/>
      <c r="L62" s="184"/>
      <c r="M62" s="184"/>
    </row>
    <row r="63" spans="1:21" x14ac:dyDescent="0.25">
      <c r="A63" s="184"/>
      <c r="B63" s="184"/>
      <c r="C63" s="184"/>
      <c r="D63" s="185"/>
      <c r="E63" s="185"/>
      <c r="F63" s="185"/>
      <c r="G63" s="184"/>
      <c r="H63" s="184"/>
      <c r="I63" s="185"/>
      <c r="J63" s="185"/>
      <c r="K63" s="185"/>
      <c r="L63" s="184"/>
      <c r="M63" s="184"/>
    </row>
    <row r="64" spans="1:21" x14ac:dyDescent="0.25">
      <c r="A64" s="25" t="s">
        <v>57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306" t="s">
        <v>143</v>
      </c>
      <c r="B65" s="307"/>
      <c r="C65" s="308">
        <f>SumByColor($A$19,C48:C63)</f>
        <v>0</v>
      </c>
      <c r="D65" s="308"/>
      <c r="E65" s="308"/>
      <c r="F65" s="309">
        <f>SumByColor($A$19,F48:F63)</f>
        <v>0</v>
      </c>
      <c r="G65" s="308"/>
      <c r="H65" s="308">
        <f>SumByColor($A$19,H48:H63)</f>
        <v>0</v>
      </c>
      <c r="I65" s="308"/>
      <c r="J65" s="308"/>
      <c r="K65" s="309">
        <f>SumByColor($A$19,K48:K63)</f>
        <v>0</v>
      </c>
      <c r="L65" s="308"/>
      <c r="M65" s="309">
        <f>SumByColor($A$19,M48:M63)</f>
        <v>0</v>
      </c>
    </row>
    <row r="69" spans="1:13" x14ac:dyDescent="0.25">
      <c r="B69" s="345" t="s">
        <v>85</v>
      </c>
      <c r="C69" s="345" t="s">
        <v>106</v>
      </c>
      <c r="D69" s="346" t="s">
        <v>105</v>
      </c>
      <c r="E69" s="347" t="s">
        <v>107</v>
      </c>
      <c r="F69" s="347" t="s">
        <v>43</v>
      </c>
      <c r="G69" s="349" t="s">
        <v>110</v>
      </c>
      <c r="H69" s="349" t="s">
        <v>61</v>
      </c>
      <c r="I69" s="349" t="s">
        <v>111</v>
      </c>
    </row>
    <row r="70" spans="1:13" x14ac:dyDescent="0.25">
      <c r="B70" s="152">
        <v>42962</v>
      </c>
      <c r="C70" s="10">
        <v>40</v>
      </c>
      <c r="D70" s="33">
        <v>69.680000000000007</v>
      </c>
      <c r="E70" s="33">
        <v>70.16</v>
      </c>
      <c r="F70" s="33">
        <f>(E70-D70)*C70</f>
        <v>19.199999999999591</v>
      </c>
      <c r="G70" s="33">
        <f>D70*C70</f>
        <v>2787.2000000000003</v>
      </c>
      <c r="H70" s="167">
        <f>(E70-D70)/D70</f>
        <v>6.8886337543052484E-3</v>
      </c>
      <c r="I70" s="33"/>
    </row>
    <row r="71" spans="1:13" x14ac:dyDescent="0.25">
      <c r="B71" s="152">
        <v>42983</v>
      </c>
      <c r="C71" s="10">
        <v>40</v>
      </c>
      <c r="D71" s="33">
        <v>69.680000000000007</v>
      </c>
      <c r="E71" s="33">
        <v>72.34</v>
      </c>
      <c r="F71" s="33">
        <f>(E71-D71)*C71</f>
        <v>106.39999999999986</v>
      </c>
      <c r="G71" s="33">
        <f>D71*C71</f>
        <v>2787.2000000000003</v>
      </c>
      <c r="H71" s="167">
        <f>(E71-D71)/D71</f>
        <v>3.8174512055109015E-2</v>
      </c>
      <c r="I71" s="33"/>
    </row>
    <row r="72" spans="1:13" x14ac:dyDescent="0.25">
      <c r="B72" s="152">
        <v>42997</v>
      </c>
      <c r="C72" s="10">
        <v>0</v>
      </c>
      <c r="D72" s="33"/>
      <c r="E72" s="33"/>
      <c r="F72" s="33">
        <v>125.93</v>
      </c>
      <c r="G72" s="33"/>
      <c r="H72" s="167"/>
      <c r="I72" s="33"/>
    </row>
    <row r="73" spans="1:13" x14ac:dyDescent="0.25">
      <c r="B73" s="235"/>
      <c r="C73" s="236"/>
      <c r="D73" s="237"/>
      <c r="E73" s="237"/>
      <c r="F73" s="237"/>
      <c r="G73" s="237"/>
      <c r="H73" s="238"/>
      <c r="I73" s="237"/>
    </row>
    <row r="74" spans="1:13" x14ac:dyDescent="0.25">
      <c r="B74" s="235"/>
      <c r="C74" s="236"/>
      <c r="D74" s="237"/>
      <c r="E74" s="237"/>
      <c r="F74" s="237"/>
      <c r="G74" s="237"/>
      <c r="H74" s="238"/>
      <c r="I74" s="237"/>
    </row>
    <row r="75" spans="1:13" x14ac:dyDescent="0.25">
      <c r="B75" s="235"/>
      <c r="C75" s="236"/>
      <c r="D75" s="237"/>
      <c r="E75" s="237"/>
      <c r="F75" s="237"/>
      <c r="G75" s="237"/>
      <c r="H75" s="238"/>
      <c r="I75" s="237"/>
    </row>
    <row r="76" spans="1:13" x14ac:dyDescent="0.25">
      <c r="B76" s="235"/>
      <c r="C76" s="236"/>
      <c r="D76" s="237"/>
      <c r="E76" s="237"/>
      <c r="F76" s="237"/>
      <c r="G76" s="237"/>
      <c r="H76" s="238"/>
      <c r="I76" s="237"/>
    </row>
    <row r="77" spans="1:13" x14ac:dyDescent="0.25">
      <c r="B77" s="235"/>
      <c r="C77" s="236"/>
      <c r="D77" s="237"/>
      <c r="E77" s="237"/>
      <c r="F77" s="237"/>
      <c r="G77" s="237"/>
      <c r="H77" s="238"/>
      <c r="I77" s="237"/>
    </row>
    <row r="78" spans="1:13" x14ac:dyDescent="0.25">
      <c r="B78" s="235"/>
      <c r="C78" s="236"/>
      <c r="D78" s="237"/>
      <c r="E78" s="237"/>
      <c r="F78" s="237"/>
      <c r="G78" s="237"/>
      <c r="H78" s="238"/>
      <c r="I78" s="310"/>
    </row>
    <row r="79" spans="1:13" x14ac:dyDescent="0.25">
      <c r="B79" s="235"/>
      <c r="C79" s="236"/>
      <c r="D79" s="237"/>
      <c r="E79" s="237"/>
      <c r="F79" s="237"/>
      <c r="G79" s="237"/>
      <c r="H79" s="238"/>
      <c r="I79" s="237"/>
    </row>
    <row r="80" spans="1:13" x14ac:dyDescent="0.25">
      <c r="B80" s="235"/>
      <c r="C80" s="236"/>
      <c r="D80" s="237"/>
      <c r="E80" s="237"/>
      <c r="F80" s="237"/>
      <c r="G80" s="237"/>
      <c r="H80" s="238"/>
      <c r="I80" s="237"/>
    </row>
    <row r="81" spans="2:9" x14ac:dyDescent="0.25">
      <c r="B81" s="235"/>
      <c r="C81" s="236"/>
      <c r="D81" s="237"/>
      <c r="E81" s="237"/>
      <c r="F81" s="237"/>
      <c r="G81" s="237"/>
      <c r="H81" s="238"/>
      <c r="I81" s="237"/>
    </row>
    <row r="82" spans="2:9" x14ac:dyDescent="0.25">
      <c r="B82" s="235"/>
      <c r="C82" s="236"/>
      <c r="D82" s="237"/>
      <c r="E82" s="237"/>
      <c r="F82" s="237"/>
      <c r="G82" s="237"/>
      <c r="H82" s="238"/>
      <c r="I82" s="237"/>
    </row>
    <row r="83" spans="2:9" x14ac:dyDescent="0.25">
      <c r="B83" s="235"/>
      <c r="C83" s="236"/>
      <c r="D83" s="237"/>
      <c r="E83" s="237"/>
      <c r="F83" s="237"/>
      <c r="G83" s="237"/>
      <c r="H83" s="238"/>
      <c r="I83" s="237"/>
    </row>
    <row r="84" spans="2:9" x14ac:dyDescent="0.25">
      <c r="B84" s="235"/>
      <c r="C84" s="236"/>
      <c r="D84" s="237"/>
      <c r="E84" s="237"/>
      <c r="F84" s="237"/>
      <c r="G84" s="237"/>
      <c r="H84" s="238"/>
      <c r="I84" s="237"/>
    </row>
    <row r="85" spans="2:9" x14ac:dyDescent="0.25">
      <c r="B85" s="235"/>
      <c r="C85" s="236"/>
      <c r="D85" s="237"/>
      <c r="E85" s="237"/>
      <c r="F85" s="237"/>
      <c r="G85" s="237"/>
      <c r="H85" s="238"/>
      <c r="I85" s="237"/>
    </row>
    <row r="86" spans="2:9" x14ac:dyDescent="0.25">
      <c r="B86" s="235"/>
      <c r="C86" s="236"/>
      <c r="D86" s="237"/>
      <c r="E86" s="237"/>
      <c r="F86" s="237"/>
      <c r="G86" s="237"/>
      <c r="H86" s="238"/>
      <c r="I86" s="237"/>
    </row>
    <row r="87" spans="2:9" x14ac:dyDescent="0.25">
      <c r="B87" s="235"/>
      <c r="C87" s="236"/>
      <c r="D87" s="237"/>
      <c r="E87" s="237"/>
      <c r="F87" s="237"/>
      <c r="G87" s="237"/>
      <c r="H87" s="238"/>
      <c r="I87" s="237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31" priority="25">
      <formula>F34&gt;0</formula>
    </cfRule>
    <cfRule type="expression" dxfId="830" priority="26">
      <formula>F34&lt;0</formula>
    </cfRule>
  </conditionalFormatting>
  <conditionalFormatting sqref="Q7">
    <cfRule type="expression" dxfId="829" priority="23">
      <formula>Q7&gt;0</formula>
    </cfRule>
    <cfRule type="expression" dxfId="828" priority="24">
      <formula>Q7&lt;0</formula>
    </cfRule>
  </conditionalFormatting>
  <conditionalFormatting sqref="Q8">
    <cfRule type="expression" dxfId="827" priority="21">
      <formula>Q8&gt;0</formula>
    </cfRule>
    <cfRule type="expression" dxfId="826" priority="22">
      <formula>Q8&lt;0</formula>
    </cfRule>
  </conditionalFormatting>
  <conditionalFormatting sqref="F27:F33">
    <cfRule type="expression" dxfId="825" priority="19">
      <formula>F27&gt;0</formula>
    </cfRule>
    <cfRule type="expression" dxfId="824" priority="20">
      <formula>F27&lt;0</formula>
    </cfRule>
  </conditionalFormatting>
  <conditionalFormatting sqref="H27:H33">
    <cfRule type="expression" dxfId="823" priority="17">
      <formula>H27&gt;0</formula>
    </cfRule>
    <cfRule type="expression" dxfId="822" priority="18">
      <formula>H27&lt;0</formula>
    </cfRule>
  </conditionalFormatting>
  <conditionalFormatting sqref="M46">
    <cfRule type="expression" dxfId="821" priority="15">
      <formula>M46&gt;0</formula>
    </cfRule>
    <cfRule type="expression" dxfId="820" priority="16">
      <formula>M46&lt;0</formula>
    </cfRule>
  </conditionalFormatting>
  <conditionalFormatting sqref="F79:F87 H79:H87">
    <cfRule type="expression" dxfId="819" priority="13">
      <formula>F79&gt;0</formula>
    </cfRule>
    <cfRule type="expression" dxfId="818" priority="14">
      <formula>F79&lt;0</formula>
    </cfRule>
  </conditionalFormatting>
  <conditionalFormatting sqref="F73:F78">
    <cfRule type="expression" dxfId="817" priority="11">
      <formula>F73&gt;0</formula>
    </cfRule>
    <cfRule type="expression" dxfId="816" priority="12">
      <formula>F73&lt;0</formula>
    </cfRule>
  </conditionalFormatting>
  <conditionalFormatting sqref="H73:H78">
    <cfRule type="expression" dxfId="815" priority="9">
      <formula>H73&gt;0</formula>
    </cfRule>
    <cfRule type="expression" dxfId="814" priority="10">
      <formula>H73&lt;0</formula>
    </cfRule>
  </conditionalFormatting>
  <conditionalFormatting sqref="F70:F72">
    <cfRule type="expression" dxfId="813" priority="7">
      <formula>F70&gt;0</formula>
    </cfRule>
    <cfRule type="expression" dxfId="812" priority="8">
      <formula>F70&lt;0</formula>
    </cfRule>
  </conditionalFormatting>
  <conditionalFormatting sqref="H70:H72">
    <cfRule type="expression" dxfId="811" priority="5">
      <formula>H70&gt;0</formula>
    </cfRule>
    <cfRule type="expression" dxfId="810" priority="6">
      <formula>H70&lt;0</formula>
    </cfRule>
  </conditionalFormatting>
  <conditionalFormatting sqref="F25:F26">
    <cfRule type="expression" dxfId="809" priority="3">
      <formula>F25&gt;0</formula>
    </cfRule>
    <cfRule type="expression" dxfId="808" priority="4">
      <formula>F25&lt;0</formula>
    </cfRule>
  </conditionalFormatting>
  <conditionalFormatting sqref="H25:H26">
    <cfRule type="expression" dxfId="807" priority="1">
      <formula>H25&gt;0</formula>
    </cfRule>
    <cfRule type="expression" dxfId="80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</row>
    <row r="2" spans="1:31" x14ac:dyDescent="0.25">
      <c r="A2" s="6" t="s">
        <v>681</v>
      </c>
      <c r="B2" s="301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301">
        <v>43040</v>
      </c>
      <c r="H2" s="7">
        <v>100</v>
      </c>
      <c r="I2" s="37">
        <v>67.48</v>
      </c>
      <c r="J2" s="37">
        <v>0.16</v>
      </c>
      <c r="K2" s="37">
        <f>H2*I2-J2</f>
        <v>6747.84</v>
      </c>
      <c r="L2" s="66"/>
      <c r="M2" s="3"/>
      <c r="O2" s="11" t="s">
        <v>35</v>
      </c>
      <c r="Q2">
        <f>C18-H18</f>
        <v>150</v>
      </c>
      <c r="T2" s="1"/>
      <c r="W2" s="124"/>
      <c r="X2" s="10"/>
      <c r="Y2" s="10"/>
      <c r="Z2" s="10"/>
      <c r="AA2" s="10"/>
      <c r="AB2" s="87"/>
      <c r="AC2" s="10"/>
      <c r="AD2" s="2"/>
      <c r="AE2" s="128"/>
    </row>
    <row r="3" spans="1:31" x14ac:dyDescent="0.25">
      <c r="A3" s="22" t="s">
        <v>48</v>
      </c>
      <c r="B3" s="301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301">
        <v>43052</v>
      </c>
      <c r="H3" s="74">
        <v>50</v>
      </c>
      <c r="I3" s="37">
        <v>73.28</v>
      </c>
      <c r="J3" s="37">
        <v>0.08</v>
      </c>
      <c r="K3" s="37">
        <f>H3*I3-J3</f>
        <v>3663.92</v>
      </c>
      <c r="L3" s="66"/>
      <c r="M3" s="3"/>
      <c r="O3" s="11" t="s">
        <v>36</v>
      </c>
      <c r="Q3" s="166">
        <f>IF(Q2=0, Q4, (F18-K18-M18)/Q2)</f>
        <v>73.848799999999997</v>
      </c>
      <c r="T3" s="1"/>
      <c r="W3" s="124"/>
      <c r="X3" s="10"/>
      <c r="Y3" s="10"/>
      <c r="Z3" s="10"/>
      <c r="AA3" s="10"/>
      <c r="AB3" s="87"/>
      <c r="AC3" s="10"/>
      <c r="AD3" s="2"/>
      <c r="AE3" s="128"/>
    </row>
    <row r="4" spans="1:31" x14ac:dyDescent="0.25">
      <c r="B4" s="301">
        <v>43014</v>
      </c>
      <c r="C4" s="7">
        <v>50</v>
      </c>
      <c r="D4" s="37">
        <v>73.180000000000007</v>
      </c>
      <c r="E4" s="37">
        <v>0</v>
      </c>
      <c r="F4" s="37">
        <f t="shared" si="0"/>
        <v>3659.0000000000005</v>
      </c>
      <c r="G4" s="301">
        <v>43069</v>
      </c>
      <c r="H4" s="74">
        <v>50</v>
      </c>
      <c r="I4" s="37">
        <v>72.48</v>
      </c>
      <c r="J4" s="37">
        <v>0.08</v>
      </c>
      <c r="K4" s="37">
        <f>H4*I4-J4</f>
        <v>3623.92</v>
      </c>
      <c r="L4" s="4"/>
      <c r="M4" s="4"/>
      <c r="O4" s="11" t="s">
        <v>44</v>
      </c>
      <c r="Q4" s="48">
        <v>71.55</v>
      </c>
      <c r="R4" s="356">
        <v>0</v>
      </c>
      <c r="T4" s="143"/>
      <c r="U4" s="1"/>
      <c r="W4" s="124"/>
      <c r="X4" s="10"/>
      <c r="Y4" s="10"/>
      <c r="Z4" s="10"/>
      <c r="AA4" s="10"/>
      <c r="AB4" s="87"/>
      <c r="AC4" s="10"/>
      <c r="AD4" s="2"/>
      <c r="AE4" s="128"/>
    </row>
    <row r="5" spans="1:31" x14ac:dyDescent="0.25">
      <c r="B5" s="301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10732.5</v>
      </c>
      <c r="W5" s="124"/>
      <c r="X5" s="10"/>
      <c r="Y5" s="10"/>
      <c r="Z5" s="10"/>
      <c r="AA5" s="10"/>
      <c r="AB5" s="87"/>
      <c r="AC5" s="10"/>
      <c r="AD5" s="2"/>
      <c r="AE5" s="128"/>
    </row>
    <row r="6" spans="1:31" x14ac:dyDescent="0.25">
      <c r="B6" s="66">
        <v>43032</v>
      </c>
      <c r="C6" s="7">
        <v>50</v>
      </c>
      <c r="D6" s="37">
        <v>67.28</v>
      </c>
      <c r="E6" s="37">
        <v>0</v>
      </c>
      <c r="F6" s="37">
        <f t="shared" si="0"/>
        <v>3364</v>
      </c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11077.32</v>
      </c>
      <c r="W6" s="124"/>
      <c r="X6" s="10"/>
      <c r="Y6" s="10"/>
      <c r="Z6" s="10"/>
      <c r="AA6" s="10"/>
      <c r="AB6" s="87"/>
      <c r="AC6" s="10"/>
      <c r="AD6" s="2"/>
      <c r="AE6" s="128"/>
    </row>
    <row r="7" spans="1:31" x14ac:dyDescent="0.25">
      <c r="B7" s="66">
        <v>43035</v>
      </c>
      <c r="C7" s="7">
        <v>50</v>
      </c>
      <c r="D7" s="37">
        <v>64.180000000000007</v>
      </c>
      <c r="E7" s="37">
        <v>0</v>
      </c>
      <c r="F7" s="37">
        <f t="shared" si="0"/>
        <v>3209.0000000000005</v>
      </c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-344.81999999999971</v>
      </c>
      <c r="R7">
        <v>100</v>
      </c>
      <c r="W7" s="124"/>
      <c r="X7" s="10"/>
      <c r="Y7" s="10"/>
      <c r="Z7" s="10"/>
      <c r="AA7" s="10"/>
      <c r="AB7" s="87"/>
      <c r="AC7" s="10"/>
      <c r="AD7" s="2"/>
      <c r="AE7" s="128"/>
    </row>
    <row r="8" spans="1:31" x14ac:dyDescent="0.25">
      <c r="B8" s="335">
        <v>43059</v>
      </c>
      <c r="C8" s="7">
        <v>50</v>
      </c>
      <c r="D8" s="37">
        <v>69.88</v>
      </c>
      <c r="E8" s="37">
        <v>0</v>
      </c>
      <c r="F8" s="37">
        <f t="shared" si="0"/>
        <v>3494</v>
      </c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-344.81999999999971</v>
      </c>
      <c r="W8" s="124"/>
      <c r="X8" s="10"/>
      <c r="Y8" s="10"/>
      <c r="Z8" s="10"/>
      <c r="AA8" s="10"/>
      <c r="AB8" s="87"/>
      <c r="AC8" s="10"/>
      <c r="AD8" s="2"/>
      <c r="AE8" s="128"/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-3.1128467896567015E-2</v>
      </c>
      <c r="W9" s="124"/>
      <c r="X9" s="10"/>
      <c r="Y9" s="10"/>
      <c r="Z9" s="10"/>
      <c r="AA9" s="10"/>
      <c r="AB9" s="87"/>
      <c r="AC9" s="10"/>
      <c r="AD9" s="2"/>
      <c r="AE9" s="128"/>
    </row>
    <row r="10" spans="1:31" x14ac:dyDescent="0.25">
      <c r="H10" s="64"/>
      <c r="O10" s="11" t="s">
        <v>155</v>
      </c>
      <c r="P10" s="27"/>
      <c r="Q10" s="2">
        <f>M66</f>
        <v>0</v>
      </c>
      <c r="W10" s="124"/>
      <c r="X10" s="10"/>
      <c r="Y10" s="10"/>
      <c r="Z10" s="10"/>
      <c r="AA10" s="10"/>
      <c r="AB10" s="87"/>
      <c r="AC10" s="10"/>
      <c r="AD10" s="2"/>
      <c r="AE10" s="128"/>
    </row>
    <row r="11" spans="1:31" x14ac:dyDescent="0.25">
      <c r="H11" s="64"/>
      <c r="O11" s="11" t="s">
        <v>133</v>
      </c>
      <c r="P11" s="27"/>
      <c r="Q11" s="128">
        <v>0</v>
      </c>
      <c r="W11" s="124"/>
      <c r="X11" s="10"/>
      <c r="Y11" s="10"/>
      <c r="Z11" s="10"/>
      <c r="AA11" s="10"/>
      <c r="AB11" s="87"/>
      <c r="AC11" s="10"/>
      <c r="AD11" s="2"/>
      <c r="AE11" s="128"/>
    </row>
    <row r="12" spans="1:31" x14ac:dyDescent="0.25">
      <c r="H12" s="64"/>
      <c r="W12" s="124"/>
      <c r="X12" s="10"/>
      <c r="Y12" s="10"/>
      <c r="Z12" s="10"/>
      <c r="AA12" s="10"/>
      <c r="AB12" s="87"/>
      <c r="AC12" s="10"/>
      <c r="AD12" s="2"/>
      <c r="AE12" s="128"/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/>
      <c r="AE13" s="128"/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/>
      <c r="AE14" s="128"/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/>
      <c r="AE15" s="128"/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/>
      <c r="AE16" s="128"/>
    </row>
    <row r="17" spans="1:31" x14ac:dyDescent="0.25">
      <c r="W17" s="124"/>
      <c r="X17" s="10"/>
      <c r="Y17" s="10"/>
      <c r="Z17" s="10"/>
      <c r="AA17" s="10"/>
      <c r="AB17" s="87"/>
      <c r="AC17" s="10"/>
      <c r="AD17" s="2"/>
      <c r="AE17" s="128"/>
    </row>
    <row r="18" spans="1:31" x14ac:dyDescent="0.25">
      <c r="A18" s="25" t="s">
        <v>57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65">
        <f>SUM(H2:H5)</f>
        <v>200</v>
      </c>
      <c r="I18" s="18"/>
      <c r="J18" s="18"/>
      <c r="K18" s="18">
        <f>SUM(K2:K5)</f>
        <v>14035.68</v>
      </c>
      <c r="L18" s="14"/>
      <c r="M18" s="18">
        <f>SUM(M2:M10)</f>
        <v>0</v>
      </c>
      <c r="W18" s="124"/>
      <c r="X18" s="10"/>
      <c r="Y18" s="10"/>
      <c r="Z18" s="10"/>
      <c r="AA18" s="10"/>
      <c r="AB18" s="87"/>
      <c r="AC18" s="10"/>
      <c r="AD18" s="2"/>
      <c r="AE18" s="128"/>
    </row>
    <row r="19" spans="1:31" ht="15.75" thickBot="1" x14ac:dyDescent="0.3">
      <c r="A19" s="214" t="s">
        <v>143</v>
      </c>
      <c r="B19" s="215"/>
      <c r="C19" s="216">
        <f>SumByColor($A$19,C2:C17)</f>
        <v>200</v>
      </c>
      <c r="D19" s="216"/>
      <c r="E19" s="216"/>
      <c r="F19" s="217">
        <f>SumByColor($A$19,F2:F17)</f>
        <v>13726</v>
      </c>
      <c r="G19" s="216"/>
      <c r="H19" s="216">
        <f>SumByColor($A$19,H2:H17)</f>
        <v>200</v>
      </c>
      <c r="I19" s="216"/>
      <c r="J19" s="216"/>
      <c r="K19" s="217">
        <f>SumByColor($A$19,K3:K17)</f>
        <v>7288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/>
      <c r="AE19" s="128"/>
    </row>
    <row r="20" spans="1:31" x14ac:dyDescent="0.25">
      <c r="W20" s="124"/>
      <c r="X20" s="10"/>
      <c r="Y20" s="10"/>
      <c r="Z20" s="10"/>
      <c r="AA20" s="10"/>
      <c r="AB20" s="87"/>
      <c r="AC20" s="10"/>
      <c r="AD20" s="2"/>
      <c r="AE20" s="128"/>
    </row>
    <row r="21" spans="1:31" x14ac:dyDescent="0.25">
      <c r="W21" s="124"/>
      <c r="X21" s="10"/>
      <c r="Y21" s="10"/>
      <c r="Z21" s="10"/>
      <c r="AA21" s="10"/>
      <c r="AB21" s="87"/>
      <c r="AC21" s="10"/>
      <c r="AD21" s="2"/>
      <c r="AE21" s="128"/>
    </row>
    <row r="22" spans="1:31" x14ac:dyDescent="0.25">
      <c r="W22" s="124"/>
      <c r="X22" s="10"/>
      <c r="Y22" s="10"/>
      <c r="Z22" s="10"/>
      <c r="AA22" s="10"/>
      <c r="AB22" s="87"/>
      <c r="AC22" s="10"/>
      <c r="AD22" s="2"/>
      <c r="AE22" s="128"/>
    </row>
    <row r="23" spans="1:31" x14ac:dyDescent="0.25">
      <c r="W23" s="124"/>
      <c r="X23" s="10"/>
      <c r="Y23" s="10"/>
      <c r="Z23" s="10"/>
      <c r="AA23" s="10"/>
      <c r="AB23" s="87"/>
      <c r="AC23" s="10"/>
      <c r="AD23" s="2"/>
      <c r="AE23" s="128"/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413</v>
      </c>
      <c r="W24" s="124"/>
      <c r="X24" s="10"/>
      <c r="Y24" s="10"/>
      <c r="Z24" s="10"/>
      <c r="AA24" s="10"/>
      <c r="AB24" s="87"/>
      <c r="AC24" s="10"/>
      <c r="AD24" s="2"/>
      <c r="AE24" s="128"/>
    </row>
    <row r="25" spans="1:31" x14ac:dyDescent="0.25">
      <c r="B25" s="152">
        <v>42997</v>
      </c>
      <c r="C25" s="10">
        <v>50</v>
      </c>
      <c r="D25" s="33">
        <v>81.08</v>
      </c>
      <c r="E25" s="33">
        <v>81.209999999999994</v>
      </c>
      <c r="F25" s="33">
        <f t="shared" ref="F25" si="1">C25*(E25-D25)</f>
        <v>6.4999999999997726</v>
      </c>
      <c r="G25" s="33">
        <f t="shared" ref="G25" si="2">D25*C25</f>
        <v>4054</v>
      </c>
      <c r="H25" s="167">
        <f t="shared" ref="H25" si="3">(E25-D25)/D25</f>
        <v>1.6033547113960959E-3</v>
      </c>
      <c r="I25" s="161">
        <v>80.5</v>
      </c>
      <c r="J25" s="33"/>
      <c r="K25" s="33"/>
      <c r="L25" s="33"/>
      <c r="W25" s="124"/>
      <c r="X25" s="10"/>
      <c r="Y25" s="10"/>
      <c r="Z25" s="10"/>
      <c r="AA25" s="10"/>
      <c r="AB25" s="87"/>
      <c r="AC25" s="10"/>
      <c r="AD25" s="2"/>
      <c r="AE25" s="128"/>
    </row>
    <row r="26" spans="1:31" x14ac:dyDescent="0.25">
      <c r="A26" s="1">
        <v>43028</v>
      </c>
      <c r="B26" s="152">
        <v>43014</v>
      </c>
      <c r="C26" s="10">
        <v>100</v>
      </c>
      <c r="D26" s="33">
        <v>78.180000000000007</v>
      </c>
      <c r="E26" s="33">
        <v>75.86</v>
      </c>
      <c r="F26" s="33">
        <f t="shared" ref="F26" si="4">C26*(E26-D26)</f>
        <v>-232.00000000000074</v>
      </c>
      <c r="G26" s="33">
        <f t="shared" ref="G26" si="5">D26*C26</f>
        <v>7818.0000000000009</v>
      </c>
      <c r="H26" s="167">
        <f t="shared" ref="H26" si="6">(E26-D26)/D26</f>
        <v>-2.9675108723458778E-2</v>
      </c>
      <c r="I26" s="161">
        <v>78</v>
      </c>
      <c r="J26" s="33"/>
      <c r="K26" s="33"/>
      <c r="L26" s="33"/>
      <c r="W26" s="124"/>
      <c r="X26" s="10"/>
      <c r="Y26" s="10"/>
      <c r="Z26" s="10"/>
      <c r="AA26" s="10"/>
      <c r="AB26" s="87"/>
      <c r="AC26" s="10"/>
      <c r="AD26" s="2"/>
      <c r="AE26" s="128"/>
    </row>
    <row r="27" spans="1:31" x14ac:dyDescent="0.25">
      <c r="A27" s="1">
        <v>43028</v>
      </c>
      <c r="B27" s="152">
        <v>43014</v>
      </c>
      <c r="C27" s="7">
        <v>150</v>
      </c>
      <c r="D27" s="37">
        <v>76.513300000000001</v>
      </c>
      <c r="E27" s="33">
        <v>73.180000000000007</v>
      </c>
      <c r="F27" s="33">
        <f t="shared" ref="F27" si="7">C27*(E27-D27)</f>
        <v>-499.9949999999991</v>
      </c>
      <c r="G27" s="33">
        <f t="shared" ref="G27" si="8">D27*C27</f>
        <v>11476.995000000001</v>
      </c>
      <c r="H27" s="167">
        <f t="shared" ref="H27" si="9">(E27-D27)/D27</f>
        <v>-4.3564974978206328E-2</v>
      </c>
      <c r="I27" s="161">
        <v>76</v>
      </c>
      <c r="J27" s="33"/>
      <c r="K27" s="33"/>
      <c r="L27" s="142"/>
      <c r="W27" s="124"/>
      <c r="X27" s="10"/>
      <c r="Y27" s="10"/>
      <c r="Z27" s="10"/>
      <c r="AA27" s="10"/>
      <c r="AB27" s="87"/>
      <c r="AC27" s="10"/>
      <c r="AD27" s="2"/>
      <c r="AE27" s="128"/>
    </row>
    <row r="28" spans="1:31" x14ac:dyDescent="0.25">
      <c r="A28" s="1">
        <v>43028</v>
      </c>
      <c r="B28" s="152">
        <v>43017</v>
      </c>
      <c r="C28" s="10">
        <v>200</v>
      </c>
      <c r="D28" s="33">
        <v>75.23</v>
      </c>
      <c r="E28" s="33">
        <v>70.87</v>
      </c>
      <c r="F28" s="33">
        <f t="shared" ref="F28" si="10">C28*(E28-D28)</f>
        <v>-871.99999999999989</v>
      </c>
      <c r="G28" s="33">
        <f t="shared" ref="G28" si="11">D28*C28</f>
        <v>15046</v>
      </c>
      <c r="H28" s="167">
        <f t="shared" ref="H28" si="12">(E28-D28)/D28</f>
        <v>-5.7955602818024712E-2</v>
      </c>
      <c r="I28" s="161">
        <v>75</v>
      </c>
      <c r="J28" s="33"/>
      <c r="K28" s="33"/>
      <c r="L28" s="142"/>
      <c r="W28" s="124"/>
      <c r="X28" s="10"/>
      <c r="Y28" s="10"/>
      <c r="Z28" s="10"/>
      <c r="AA28" s="10"/>
      <c r="AB28" s="87"/>
      <c r="AC28" s="10"/>
      <c r="AD28" s="2"/>
      <c r="AE28" s="128"/>
    </row>
    <row r="29" spans="1:31" x14ac:dyDescent="0.25">
      <c r="B29" s="152">
        <v>43018</v>
      </c>
      <c r="C29" s="10">
        <v>200</v>
      </c>
      <c r="D29" s="33">
        <v>75.23</v>
      </c>
      <c r="E29" s="33">
        <v>70.87</v>
      </c>
      <c r="F29" s="33">
        <f t="shared" ref="F29" si="13">C29*(E29-D29)</f>
        <v>-871.99999999999989</v>
      </c>
      <c r="G29" s="33">
        <f t="shared" ref="G29" si="14">D29*C29</f>
        <v>15046</v>
      </c>
      <c r="H29" s="167">
        <f t="shared" ref="H29" si="15">(E29-D29)/D29</f>
        <v>-5.7955602818024712E-2</v>
      </c>
      <c r="I29" s="161"/>
      <c r="J29" s="33"/>
      <c r="K29" s="33"/>
      <c r="L29" s="534"/>
      <c r="W29" s="124"/>
      <c r="X29" s="10"/>
      <c r="Y29" s="10"/>
      <c r="Z29" s="10"/>
      <c r="AA29" s="10"/>
      <c r="AB29" s="87"/>
      <c r="AC29" s="10"/>
      <c r="AD29" s="2"/>
      <c r="AE29" s="128"/>
    </row>
    <row r="30" spans="1:31" x14ac:dyDescent="0.25">
      <c r="B30" s="152">
        <v>43023</v>
      </c>
      <c r="C30" s="10">
        <v>200</v>
      </c>
      <c r="D30" s="33">
        <v>75.23</v>
      </c>
      <c r="E30" s="33">
        <v>67.56</v>
      </c>
      <c r="F30" s="33">
        <f t="shared" ref="F30:F36" si="16">C30*(E30-D30)</f>
        <v>-1534.0000000000005</v>
      </c>
      <c r="G30" s="33">
        <f t="shared" ref="G30:G36" si="17">D30*C30</f>
        <v>15046</v>
      </c>
      <c r="H30" s="167">
        <f t="shared" ref="H30:H36" si="18">(E30-D30)/D30</f>
        <v>-0.10195400770969031</v>
      </c>
      <c r="I30" s="161"/>
      <c r="J30" s="33"/>
      <c r="K30" s="33"/>
      <c r="L30" s="534">
        <v>15.91</v>
      </c>
      <c r="W30" s="124"/>
      <c r="X30" s="10"/>
      <c r="Y30" s="10"/>
      <c r="Z30" s="10"/>
      <c r="AA30" s="10"/>
      <c r="AB30" s="87"/>
      <c r="AC30" s="10"/>
      <c r="AD30" s="2"/>
      <c r="AE30" s="128"/>
    </row>
    <row r="31" spans="1:31" x14ac:dyDescent="0.25">
      <c r="B31" s="152">
        <v>43032</v>
      </c>
      <c r="C31" s="10">
        <v>250</v>
      </c>
      <c r="D31" s="33">
        <v>73.64</v>
      </c>
      <c r="E31" s="33">
        <v>67.290000000000006</v>
      </c>
      <c r="F31" s="33">
        <f t="shared" si="16"/>
        <v>-1587.4999999999986</v>
      </c>
      <c r="G31" s="33">
        <f t="shared" si="17"/>
        <v>18410</v>
      </c>
      <c r="H31" s="167">
        <f t="shared" si="18"/>
        <v>-8.6230309614339959E-2</v>
      </c>
      <c r="I31" s="161">
        <v>73.2</v>
      </c>
      <c r="J31" s="33"/>
      <c r="K31" s="33"/>
      <c r="L31" s="534"/>
      <c r="W31" s="124"/>
      <c r="X31" s="10"/>
      <c r="Y31" s="10"/>
      <c r="Z31" s="10"/>
      <c r="AA31" s="10"/>
      <c r="AB31" s="87"/>
      <c r="AC31" s="10"/>
      <c r="AD31" s="2"/>
      <c r="AE31" s="128"/>
    </row>
    <row r="32" spans="1:31" x14ac:dyDescent="0.25">
      <c r="B32" s="152">
        <v>43035</v>
      </c>
      <c r="C32" s="10">
        <v>300</v>
      </c>
      <c r="D32" s="33">
        <v>72.063299999999998</v>
      </c>
      <c r="E32" s="33">
        <v>64.180000000000007</v>
      </c>
      <c r="F32" s="33">
        <f t="shared" si="16"/>
        <v>-2364.9899999999975</v>
      </c>
      <c r="G32" s="33">
        <f t="shared" si="17"/>
        <v>21618.989999999998</v>
      </c>
      <c r="H32" s="167">
        <f t="shared" si="18"/>
        <v>-0.10939410212965534</v>
      </c>
      <c r="I32" s="161">
        <v>71.5</v>
      </c>
      <c r="J32" s="33"/>
      <c r="K32" s="33"/>
      <c r="L32" s="534"/>
      <c r="W32" s="124"/>
      <c r="X32" s="10"/>
      <c r="Y32" s="10"/>
      <c r="Z32" s="10"/>
      <c r="AA32" s="10"/>
      <c r="AB32" s="87"/>
      <c r="AC32" s="10"/>
      <c r="AD32" s="2"/>
      <c r="AE32" s="128"/>
    </row>
    <row r="33" spans="1:31" x14ac:dyDescent="0.25">
      <c r="A33" s="23"/>
      <c r="B33" s="152">
        <v>43040</v>
      </c>
      <c r="C33" s="10">
        <v>200</v>
      </c>
      <c r="D33" s="33">
        <v>74.355800000000002</v>
      </c>
      <c r="E33" s="33">
        <v>67.010000000000005</v>
      </c>
      <c r="F33" s="33">
        <f t="shared" si="16"/>
        <v>-1469.1599999999994</v>
      </c>
      <c r="G33" s="33">
        <f t="shared" si="17"/>
        <v>14871.16</v>
      </c>
      <c r="H33" s="167">
        <f t="shared" si="18"/>
        <v>-9.8792562248002133E-2</v>
      </c>
      <c r="I33" s="161" t="s">
        <v>712</v>
      </c>
      <c r="J33" s="33"/>
      <c r="K33" s="33"/>
      <c r="L33" s="534"/>
      <c r="W33" s="124"/>
      <c r="X33" s="10"/>
      <c r="Y33" s="10"/>
      <c r="Z33" s="10"/>
      <c r="AA33" s="10"/>
      <c r="AB33" s="87"/>
      <c r="AC33" s="10"/>
      <c r="AD33" s="2"/>
      <c r="AE33" s="128"/>
    </row>
    <row r="34" spans="1:31" x14ac:dyDescent="0.25">
      <c r="B34" s="152">
        <v>43052</v>
      </c>
      <c r="C34" s="7">
        <v>150</v>
      </c>
      <c r="D34" s="37">
        <v>74.7149</v>
      </c>
      <c r="E34" s="33">
        <v>70.459999999999994</v>
      </c>
      <c r="F34" s="33">
        <f t="shared" si="16"/>
        <v>-638.23500000000092</v>
      </c>
      <c r="G34" s="33">
        <f t="shared" si="17"/>
        <v>11207.235000000001</v>
      </c>
      <c r="H34" s="167">
        <f t="shared" si="18"/>
        <v>-5.6948480155899379E-2</v>
      </c>
      <c r="I34" s="161" t="s">
        <v>713</v>
      </c>
      <c r="J34" s="33"/>
      <c r="K34" s="33"/>
      <c r="L34" s="534"/>
      <c r="W34" s="124"/>
      <c r="X34" s="10"/>
      <c r="Y34" s="10"/>
      <c r="Z34" s="10"/>
      <c r="AA34" s="10"/>
      <c r="AB34" s="87"/>
      <c r="AC34" s="10"/>
      <c r="AD34" s="2"/>
      <c r="AE34" s="128"/>
    </row>
    <row r="35" spans="1:31" x14ac:dyDescent="0.25">
      <c r="B35" s="152">
        <v>43059</v>
      </c>
      <c r="C35" s="10">
        <v>200</v>
      </c>
      <c r="D35" s="33">
        <v>73.506200000000007</v>
      </c>
      <c r="E35" s="33">
        <v>70.650000000000006</v>
      </c>
      <c r="F35" s="33">
        <f t="shared" si="16"/>
        <v>-571.24000000000024</v>
      </c>
      <c r="G35" s="33">
        <f t="shared" si="17"/>
        <v>14701.240000000002</v>
      </c>
      <c r="H35" s="167">
        <f t="shared" si="18"/>
        <v>-3.885658624714651E-2</v>
      </c>
      <c r="I35" s="33"/>
      <c r="J35" s="33"/>
      <c r="K35" s="33"/>
      <c r="L35" s="534"/>
      <c r="W35" s="124"/>
      <c r="X35" s="10"/>
      <c r="Y35" s="10"/>
      <c r="Z35" s="10"/>
      <c r="AA35" s="10"/>
      <c r="AB35" s="87"/>
      <c r="AC35" s="10"/>
      <c r="AD35" s="2"/>
      <c r="AE35" s="128"/>
    </row>
    <row r="36" spans="1:31" x14ac:dyDescent="0.25">
      <c r="A36">
        <v>100</v>
      </c>
      <c r="B36" s="152">
        <v>43069</v>
      </c>
      <c r="C36" s="7">
        <v>150</v>
      </c>
      <c r="D36" s="37">
        <v>73.848799999999997</v>
      </c>
      <c r="E36" s="33">
        <v>72.760000000000005</v>
      </c>
      <c r="F36" s="33">
        <f t="shared" si="16"/>
        <v>-163.3199999999988</v>
      </c>
      <c r="G36" s="33">
        <f t="shared" si="17"/>
        <v>11077.32</v>
      </c>
      <c r="H36" s="167">
        <f t="shared" si="18"/>
        <v>-1.4743638352958912E-2</v>
      </c>
      <c r="I36" s="161" t="s">
        <v>717</v>
      </c>
      <c r="J36" s="33"/>
      <c r="K36" s="33"/>
      <c r="L36" s="534"/>
      <c r="W36" s="124"/>
      <c r="X36" s="10"/>
      <c r="Y36" s="10"/>
      <c r="Z36" s="10"/>
      <c r="AA36" s="10"/>
      <c r="AB36" s="87"/>
      <c r="AC36" s="10"/>
      <c r="AD36" s="2"/>
      <c r="AE36" s="128"/>
    </row>
    <row r="37" spans="1:31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  <c r="W37" s="124"/>
      <c r="X37" s="10"/>
      <c r="Y37" s="10"/>
      <c r="Z37" s="10"/>
      <c r="AA37" s="10"/>
      <c r="AB37" s="87"/>
      <c r="AC37" s="10"/>
      <c r="AD37" s="2"/>
      <c r="AE37" s="128"/>
    </row>
    <row r="38" spans="1:31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  <c r="W38" s="124"/>
      <c r="X38" s="10"/>
      <c r="Y38" s="10"/>
      <c r="Z38" s="10"/>
      <c r="AA38" s="10"/>
      <c r="AB38" s="87"/>
      <c r="AC38" s="10"/>
      <c r="AD38" s="2"/>
      <c r="AE38" s="128"/>
    </row>
    <row r="39" spans="1:31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  <c r="W39" s="124"/>
      <c r="X39" s="10"/>
      <c r="Y39" s="10"/>
      <c r="Z39" s="10"/>
      <c r="AA39" s="10"/>
      <c r="AB39" s="87"/>
      <c r="AC39" s="10"/>
      <c r="AD39" s="2"/>
      <c r="AE39" s="128"/>
    </row>
    <row r="40" spans="1:31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57" t="s">
        <v>54</v>
      </c>
      <c r="P40" s="557"/>
      <c r="W40" s="124"/>
      <c r="X40" s="10"/>
      <c r="Y40" s="10"/>
      <c r="Z40" s="10"/>
      <c r="AA40" s="10"/>
      <c r="AB40" s="87"/>
      <c r="AC40" s="10"/>
      <c r="AD40" s="2"/>
      <c r="AE40" s="128"/>
    </row>
    <row r="41" spans="1:31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78.704999999999998</v>
      </c>
      <c r="Q41" s="2"/>
      <c r="W41" s="124"/>
      <c r="X41" s="10"/>
      <c r="Y41" s="10"/>
      <c r="Z41" s="10"/>
      <c r="AA41" s="10"/>
      <c r="AB41" s="87"/>
      <c r="AC41" s="10"/>
      <c r="AD41" s="2"/>
      <c r="AE41" s="128"/>
    </row>
    <row r="42" spans="1:31" ht="20.25" thickBot="1" x14ac:dyDescent="0.3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19">O42*$Q$4</f>
        <v>77.989500000000007</v>
      </c>
      <c r="Q42" s="2"/>
      <c r="T42" s="83"/>
      <c r="W42" s="124"/>
      <c r="X42" s="10"/>
      <c r="Y42" s="10"/>
      <c r="Z42" s="10"/>
      <c r="AA42" s="10"/>
      <c r="AB42" s="87"/>
      <c r="AC42" s="10"/>
      <c r="AD42" s="2"/>
      <c r="AE42" s="128"/>
    </row>
    <row r="43" spans="1:31" ht="15.75" thickTop="1" x14ac:dyDescent="0.25">
      <c r="B43" s="152"/>
      <c r="C43" s="10"/>
      <c r="D43" s="33"/>
      <c r="E43" s="33"/>
      <c r="F43" s="33"/>
      <c r="G43" s="33"/>
      <c r="H43" s="167"/>
      <c r="I43" s="33"/>
      <c r="J43" s="33"/>
      <c r="K43" s="33"/>
      <c r="L43" s="33"/>
      <c r="O43" s="75">
        <v>1.08</v>
      </c>
      <c r="P43" s="75">
        <f t="shared" si="19"/>
        <v>77.274000000000001</v>
      </c>
      <c r="Q43" s="2"/>
      <c r="T43" s="119"/>
      <c r="U43" s="120"/>
      <c r="W43" s="124"/>
      <c r="X43" s="10"/>
      <c r="Y43" s="10"/>
      <c r="Z43" s="10"/>
      <c r="AA43" s="10"/>
      <c r="AB43" s="87"/>
      <c r="AC43" s="10"/>
      <c r="AD43" s="2"/>
      <c r="AE43" s="128"/>
    </row>
    <row r="44" spans="1:31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19"/>
        <v>76.558499999999995</v>
      </c>
      <c r="Q44" s="2"/>
      <c r="T44" s="85"/>
      <c r="U44" s="121"/>
      <c r="W44" s="124"/>
      <c r="X44" s="10"/>
      <c r="Y44" s="10"/>
      <c r="Z44" s="10"/>
      <c r="AA44" s="10"/>
      <c r="AB44" s="87"/>
      <c r="AC44" s="10"/>
      <c r="AD44" s="2"/>
      <c r="AE44" s="128"/>
    </row>
    <row r="45" spans="1:31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19"/>
        <v>75.843000000000004</v>
      </c>
      <c r="Q45" s="2"/>
      <c r="T45" s="85"/>
      <c r="U45" s="121"/>
      <c r="W45" s="124"/>
      <c r="X45" s="10"/>
      <c r="Y45" s="10"/>
      <c r="Z45" s="10"/>
      <c r="AA45" s="10"/>
      <c r="AB45" s="87"/>
      <c r="AC45" s="10"/>
      <c r="AD45" s="2"/>
      <c r="AE45" s="128"/>
    </row>
    <row r="46" spans="1:31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19"/>
        <v>75.127499999999998</v>
      </c>
      <c r="Q46" s="2"/>
      <c r="T46" s="85"/>
      <c r="U46" s="121"/>
      <c r="W46" s="124"/>
      <c r="X46" s="10"/>
      <c r="Y46" s="10"/>
      <c r="Z46" s="10"/>
      <c r="AA46" s="10"/>
      <c r="AB46" s="87"/>
      <c r="AC46" s="10"/>
      <c r="AD46" s="2"/>
      <c r="AE46" s="128"/>
    </row>
    <row r="47" spans="1:31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19"/>
        <v>74.412000000000006</v>
      </c>
      <c r="Q47" s="2"/>
      <c r="T47" s="85"/>
      <c r="U47" s="121"/>
      <c r="W47" s="124"/>
      <c r="X47" s="10"/>
      <c r="Y47" s="10"/>
      <c r="Z47" s="10"/>
      <c r="AA47" s="10"/>
      <c r="AB47" s="87"/>
      <c r="AC47" s="10"/>
      <c r="AD47" s="2"/>
      <c r="AE47" s="128"/>
    </row>
    <row r="48" spans="1:31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19"/>
        <v>73.6965</v>
      </c>
      <c r="Q48" s="2"/>
      <c r="T48" s="85"/>
      <c r="U48" s="121"/>
      <c r="W48" s="124"/>
      <c r="X48" s="10"/>
      <c r="Y48" s="10"/>
      <c r="Z48" s="10"/>
      <c r="AA48" s="10"/>
      <c r="AB48" s="87"/>
      <c r="AC48" s="10"/>
      <c r="AD48" s="2"/>
      <c r="AE48" s="128"/>
    </row>
    <row r="49" spans="1:31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19"/>
        <v>72.980999999999995</v>
      </c>
      <c r="Q49" s="2"/>
      <c r="T49" s="85"/>
      <c r="U49" s="121"/>
      <c r="W49" s="124"/>
      <c r="X49" s="10"/>
      <c r="Y49" s="10"/>
      <c r="Z49" s="10"/>
      <c r="AA49" s="10"/>
      <c r="AB49" s="87"/>
      <c r="AC49" s="10"/>
      <c r="AD49" s="2"/>
      <c r="AE49" s="128"/>
    </row>
    <row r="50" spans="1:31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19"/>
        <v>72.265500000000003</v>
      </c>
      <c r="Q50" s="2"/>
      <c r="T50" s="85"/>
      <c r="U50" s="121"/>
      <c r="W50" s="124"/>
      <c r="X50" s="10"/>
      <c r="Y50" s="10"/>
      <c r="Z50" s="10"/>
      <c r="AA50" s="10"/>
      <c r="AB50" s="87"/>
      <c r="AC50" s="10"/>
      <c r="AD50" s="2"/>
      <c r="AE50" s="128"/>
    </row>
    <row r="51" spans="1:31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19"/>
        <v>71.55</v>
      </c>
      <c r="Q51" s="2"/>
      <c r="T51" s="85"/>
      <c r="U51" s="121"/>
      <c r="W51" s="124"/>
      <c r="X51" s="10"/>
      <c r="Y51" s="10"/>
      <c r="Z51" s="10"/>
      <c r="AA51" s="10"/>
      <c r="AB51" s="87"/>
      <c r="AC51" s="10"/>
      <c r="AD51" s="2"/>
      <c r="AE51" s="128"/>
    </row>
    <row r="52" spans="1:31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19"/>
        <v>70.834499999999991</v>
      </c>
      <c r="Q52" s="2"/>
      <c r="T52" s="85"/>
      <c r="U52" s="121"/>
      <c r="W52" s="124"/>
      <c r="X52" s="10"/>
      <c r="Y52" s="10"/>
      <c r="Z52" s="10"/>
      <c r="AA52" s="10"/>
      <c r="AB52" s="87"/>
      <c r="AC52" s="10"/>
      <c r="AD52" s="2"/>
      <c r="AE52" s="128"/>
    </row>
    <row r="53" spans="1:31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19"/>
        <v>70.119</v>
      </c>
      <c r="Q53" s="2"/>
      <c r="T53" s="85"/>
      <c r="U53" s="122"/>
      <c r="W53" s="124"/>
      <c r="X53" s="10"/>
      <c r="Y53" s="10"/>
      <c r="Z53" s="10"/>
      <c r="AA53" s="10"/>
      <c r="AB53" s="87"/>
      <c r="AC53" s="10"/>
      <c r="AD53" s="2"/>
      <c r="AE53" s="128"/>
    </row>
    <row r="54" spans="1:31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19"/>
        <v>69.403499999999994</v>
      </c>
      <c r="T54" s="85"/>
      <c r="U54" s="122"/>
      <c r="W54" s="124"/>
      <c r="X54" s="10"/>
      <c r="Y54" s="10"/>
      <c r="Z54" s="10"/>
      <c r="AA54" s="10"/>
      <c r="AB54" s="87"/>
      <c r="AC54" s="10"/>
      <c r="AD54" s="2"/>
      <c r="AE54" s="128"/>
    </row>
    <row r="55" spans="1:31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19"/>
        <v>68.687999999999988</v>
      </c>
      <c r="T55" s="85"/>
      <c r="U55" s="121"/>
      <c r="W55" s="124"/>
      <c r="X55" s="10"/>
      <c r="Y55" s="10"/>
      <c r="Z55" s="10"/>
      <c r="AA55" s="10"/>
      <c r="AB55" s="87"/>
      <c r="AC55" s="10"/>
      <c r="AD55" s="2"/>
      <c r="AE55" s="128"/>
    </row>
    <row r="56" spans="1:31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19"/>
        <v>67.972499999999997</v>
      </c>
      <c r="T56" s="85"/>
      <c r="U56" s="121"/>
      <c r="W56" s="124"/>
      <c r="X56" s="10"/>
      <c r="Y56" s="10"/>
      <c r="Z56" s="10"/>
      <c r="AA56" s="10"/>
      <c r="AB56" s="87"/>
      <c r="AC56" s="10"/>
      <c r="AD56" s="2"/>
      <c r="AE56" s="128"/>
    </row>
    <row r="57" spans="1:31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19"/>
        <v>67.256999999999991</v>
      </c>
      <c r="T57" s="85"/>
      <c r="U57" s="121"/>
      <c r="W57" s="124"/>
      <c r="X57" s="10"/>
      <c r="Y57" s="10"/>
      <c r="Z57" s="10"/>
      <c r="AA57" s="10"/>
      <c r="AB57" s="87"/>
      <c r="AC57" s="10"/>
      <c r="AD57" s="2"/>
      <c r="AE57" s="128"/>
    </row>
    <row r="58" spans="1:31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19"/>
        <v>66.541499999999999</v>
      </c>
      <c r="T58" s="85"/>
      <c r="U58" s="121"/>
      <c r="W58" s="124"/>
      <c r="X58" s="10"/>
      <c r="Y58" s="10"/>
      <c r="Z58" s="10"/>
      <c r="AA58" s="10"/>
      <c r="AB58" s="87"/>
      <c r="AC58" s="10"/>
      <c r="AD58" s="2"/>
      <c r="AE58" s="128"/>
    </row>
    <row r="59" spans="1:31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19"/>
        <v>65.825999999999993</v>
      </c>
      <c r="W59" s="124"/>
      <c r="X59" s="10"/>
      <c r="Y59" s="10"/>
      <c r="Z59" s="10"/>
      <c r="AA59" s="10"/>
      <c r="AB59" s="87"/>
      <c r="AC59" s="10"/>
      <c r="AD59" s="2"/>
      <c r="AE59" s="128"/>
    </row>
    <row r="60" spans="1:31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19"/>
        <v>65.110500000000002</v>
      </c>
      <c r="W60" s="124"/>
      <c r="X60" s="10"/>
      <c r="Y60" s="10"/>
      <c r="Z60" s="10"/>
      <c r="AA60" s="10"/>
      <c r="AB60" s="87"/>
      <c r="AC60" s="10"/>
      <c r="AD60" s="2"/>
      <c r="AE60" s="128"/>
    </row>
    <row r="61" spans="1:31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19"/>
        <v>64.394999999999996</v>
      </c>
      <c r="W61" s="124"/>
      <c r="X61" s="10"/>
      <c r="Y61" s="10"/>
      <c r="Z61" s="10"/>
      <c r="AA61" s="10"/>
      <c r="AB61" s="87"/>
      <c r="AC61" s="10"/>
      <c r="AD61" s="2"/>
      <c r="AE61" s="128"/>
    </row>
    <row r="62" spans="1:31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  <c r="W62" s="124"/>
      <c r="X62" s="10"/>
      <c r="Y62" s="10"/>
      <c r="Z62" s="10"/>
      <c r="AA62" s="10"/>
      <c r="AB62" s="87"/>
      <c r="AC62" s="10"/>
      <c r="AD62" s="2"/>
      <c r="AE62" s="128"/>
    </row>
    <row r="63" spans="1:31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  <c r="W63" s="124"/>
      <c r="X63" s="10"/>
      <c r="Y63" s="10"/>
      <c r="Z63" s="10"/>
      <c r="AA63" s="10"/>
      <c r="AB63" s="87"/>
      <c r="AC63" s="10"/>
      <c r="AD63" s="2"/>
      <c r="AE63" s="128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24"/>
      <c r="X64" s="10"/>
      <c r="Y64" s="10"/>
      <c r="Z64" s="10"/>
      <c r="AA64" s="10"/>
      <c r="AB64" s="87"/>
      <c r="AC64" s="10"/>
      <c r="AD64" s="2"/>
      <c r="AE64" s="128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24"/>
      <c r="X65" s="10"/>
      <c r="Y65" s="10"/>
      <c r="Z65" s="10"/>
      <c r="AA65" s="10"/>
      <c r="AB65" s="87"/>
      <c r="AC65" s="10"/>
      <c r="AD65" s="2"/>
      <c r="AE65" s="128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0</v>
      </c>
      <c r="W66" s="124"/>
      <c r="X66" s="10"/>
      <c r="Y66" s="10"/>
      <c r="Z66" s="10"/>
      <c r="AA66" s="10"/>
      <c r="AB66" s="87"/>
      <c r="AC66" s="10"/>
      <c r="AD66" s="2"/>
      <c r="AE66" s="128"/>
    </row>
    <row r="67" spans="1:31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  <c r="W67" s="124"/>
      <c r="X67" s="10"/>
      <c r="Y67" s="10"/>
      <c r="Z67" s="10"/>
      <c r="AA67" s="10"/>
      <c r="AB67" s="87"/>
      <c r="AC67" s="10"/>
      <c r="AD67" s="2"/>
      <c r="AE67" s="128"/>
    </row>
    <row r="68" spans="1:31" x14ac:dyDescent="0.25">
      <c r="A68" s="371" t="s">
        <v>680</v>
      </c>
      <c r="B68" s="357"/>
      <c r="C68" s="358"/>
      <c r="D68" s="360"/>
      <c r="E68" s="360"/>
      <c r="F68" s="360"/>
      <c r="G68" s="357"/>
      <c r="H68" s="372"/>
      <c r="I68" s="360"/>
      <c r="J68" s="360"/>
      <c r="K68" s="360"/>
      <c r="L68" s="357"/>
      <c r="M68" s="360"/>
      <c r="W68" s="124"/>
      <c r="X68" s="10"/>
      <c r="Y68" s="10"/>
      <c r="Z68" s="10"/>
      <c r="AA68" s="10"/>
      <c r="AB68" s="87"/>
      <c r="AC68" s="10"/>
      <c r="AD68" s="2"/>
      <c r="AE68" s="128"/>
    </row>
    <row r="69" spans="1:31" x14ac:dyDescent="0.25">
      <c r="A69" s="373" t="s">
        <v>48</v>
      </c>
      <c r="B69" s="357"/>
      <c r="C69" s="358"/>
      <c r="D69" s="360"/>
      <c r="E69" s="360"/>
      <c r="F69" s="360"/>
      <c r="G69" s="357"/>
      <c r="H69" s="372"/>
      <c r="I69" s="360"/>
      <c r="J69" s="360"/>
      <c r="K69" s="360"/>
      <c r="L69" s="358"/>
      <c r="M69" s="358"/>
      <c r="AD69" s="2"/>
      <c r="AE69" s="128"/>
    </row>
    <row r="70" spans="1:31" x14ac:dyDescent="0.25">
      <c r="A70" s="358"/>
      <c r="B70" s="357"/>
      <c r="C70" s="358"/>
      <c r="D70" s="360"/>
      <c r="E70" s="360"/>
      <c r="F70" s="360"/>
      <c r="G70" s="357"/>
      <c r="H70" s="372"/>
      <c r="I70" s="360"/>
      <c r="J70" s="360"/>
      <c r="K70" s="360"/>
      <c r="L70" s="358"/>
      <c r="M70" s="358"/>
    </row>
    <row r="71" spans="1:31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31" x14ac:dyDescent="0.25">
      <c r="A72" s="358"/>
      <c r="B72" s="357"/>
      <c r="C72" s="358"/>
      <c r="D72" s="360"/>
      <c r="E72" s="360"/>
      <c r="F72" s="360"/>
      <c r="G72" s="358"/>
      <c r="H72" s="372"/>
      <c r="I72" s="360"/>
      <c r="J72" s="360"/>
      <c r="K72" s="360"/>
      <c r="L72" s="358"/>
      <c r="M72" s="358"/>
    </row>
    <row r="73" spans="1:31" x14ac:dyDescent="0.25">
      <c r="A73" s="358"/>
      <c r="B73" s="358"/>
      <c r="C73" s="358"/>
      <c r="D73" s="360"/>
      <c r="E73" s="360"/>
      <c r="F73" s="360"/>
      <c r="G73" s="358"/>
      <c r="H73" s="372"/>
      <c r="I73" s="360"/>
      <c r="J73" s="360"/>
      <c r="K73" s="360"/>
      <c r="L73" s="358"/>
      <c r="M73" s="358"/>
    </row>
    <row r="74" spans="1:31" x14ac:dyDescent="0.25">
      <c r="A74" s="358"/>
      <c r="B74" s="358"/>
      <c r="C74" s="358"/>
      <c r="D74" s="360"/>
      <c r="E74" s="360"/>
      <c r="F74" s="360"/>
      <c r="G74" s="358"/>
      <c r="H74" s="372"/>
      <c r="I74" s="360"/>
      <c r="J74" s="360"/>
      <c r="K74" s="360"/>
      <c r="L74" s="358"/>
      <c r="M74" s="358"/>
    </row>
    <row r="75" spans="1:31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31" x14ac:dyDescent="0.25">
      <c r="A76" s="358"/>
      <c r="B76" s="358"/>
      <c r="C76" s="358"/>
      <c r="D76" s="360"/>
      <c r="E76" s="360"/>
      <c r="F76" s="360"/>
      <c r="G76" s="358"/>
      <c r="H76" s="372"/>
      <c r="I76" s="360"/>
      <c r="J76" s="360"/>
      <c r="K76" s="360"/>
      <c r="L76" s="358"/>
      <c r="M76" s="358"/>
    </row>
    <row r="77" spans="1:31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31" x14ac:dyDescent="0.25">
      <c r="A78" s="358"/>
      <c r="B78" s="358"/>
      <c r="C78" s="358"/>
      <c r="D78" s="360"/>
      <c r="E78" s="360"/>
      <c r="F78" s="360"/>
      <c r="G78" s="358"/>
      <c r="H78" s="372"/>
      <c r="I78" s="360"/>
      <c r="J78" s="360"/>
      <c r="K78" s="360"/>
      <c r="L78" s="358"/>
      <c r="M78" s="358"/>
    </row>
    <row r="79" spans="1:31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31" x14ac:dyDescent="0.25">
      <c r="A80" s="358"/>
      <c r="B80" s="358"/>
      <c r="C80" s="358"/>
      <c r="D80" s="360"/>
      <c r="E80" s="360"/>
      <c r="F80" s="360"/>
      <c r="G80" s="358"/>
      <c r="H80" s="372"/>
      <c r="I80" s="360"/>
      <c r="J80" s="360"/>
      <c r="K80" s="360"/>
      <c r="L80" s="358"/>
      <c r="M80" s="358"/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SUM(C68:C72)</f>
        <v>0</v>
      </c>
      <c r="D84" s="376"/>
      <c r="E84" s="376"/>
      <c r="F84" s="376">
        <f>SUM(F68:F72)</f>
        <v>0</v>
      </c>
      <c r="G84" s="375"/>
      <c r="H84" s="397">
        <f>SUM(H68:H71)</f>
        <v>0</v>
      </c>
      <c r="I84" s="376"/>
      <c r="J84" s="376"/>
      <c r="K84" s="376">
        <f>SUM(K68:K71)</f>
        <v>0</v>
      </c>
      <c r="L84" s="375"/>
      <c r="M84" s="376">
        <f>SUM(M68:M76)</f>
        <v>0</v>
      </c>
    </row>
    <row r="85" spans="1:13" ht="15.75" thickBot="1" x14ac:dyDescent="0.3">
      <c r="A85" s="377" t="s">
        <v>143</v>
      </c>
      <c r="B85" s="378"/>
      <c r="C85" s="379">
        <f>SumByColor($A$19,C68:C83)</f>
        <v>0</v>
      </c>
      <c r="D85" s="379"/>
      <c r="E85" s="379"/>
      <c r="F85" s="380">
        <f>SumByColor($A$19,F68:F83)</f>
        <v>0</v>
      </c>
      <c r="G85" s="379"/>
      <c r="H85" s="379">
        <f>SumByColor($A$19,H68:H83)</f>
        <v>0</v>
      </c>
      <c r="I85" s="379"/>
      <c r="J85" s="379"/>
      <c r="K85" s="380">
        <f>SumByColor($A$19,K69:K83)</f>
        <v>0</v>
      </c>
      <c r="L85" s="379"/>
      <c r="M85" s="380">
        <f>SumByColor($A$19,M68:M83)</f>
        <v>0</v>
      </c>
    </row>
    <row r="88" spans="1:13" x14ac:dyDescent="0.25">
      <c r="B88" s="150" t="s">
        <v>85</v>
      </c>
      <c r="C88" s="150" t="s">
        <v>106</v>
      </c>
      <c r="D88" s="151" t="s">
        <v>105</v>
      </c>
      <c r="E88" s="153" t="s">
        <v>107</v>
      </c>
      <c r="F88" s="153" t="s">
        <v>43</v>
      </c>
      <c r="G88" s="165" t="s">
        <v>110</v>
      </c>
      <c r="H88" s="165" t="s">
        <v>61</v>
      </c>
      <c r="I88" s="165" t="s">
        <v>111</v>
      </c>
    </row>
    <row r="89" spans="1:13" x14ac:dyDescent="0.25">
      <c r="B89" s="152"/>
      <c r="C89" s="10"/>
      <c r="D89" s="33"/>
      <c r="E89" s="33"/>
      <c r="F89" s="33"/>
      <c r="G89" s="33"/>
      <c r="H89" s="167"/>
      <c r="I89" s="33"/>
    </row>
    <row r="90" spans="1:13" x14ac:dyDescent="0.25">
      <c r="B90" s="152"/>
      <c r="C90" s="10"/>
      <c r="D90" s="33"/>
      <c r="E90" s="33"/>
      <c r="F90" s="33"/>
      <c r="G90" s="33"/>
      <c r="H90" s="167"/>
      <c r="I90" s="33"/>
    </row>
    <row r="91" spans="1:13" x14ac:dyDescent="0.25">
      <c r="B91" s="152"/>
      <c r="C91" s="10"/>
      <c r="D91" s="33"/>
      <c r="E91" s="33"/>
      <c r="F91" s="33"/>
      <c r="G91" s="33"/>
      <c r="H91" s="167"/>
      <c r="I91" s="33"/>
    </row>
    <row r="92" spans="1:13" x14ac:dyDescent="0.25">
      <c r="B92" s="152"/>
      <c r="C92" s="10"/>
      <c r="D92" s="33"/>
      <c r="E92" s="33"/>
      <c r="F92" s="33"/>
      <c r="G92" s="33"/>
      <c r="H92" s="167"/>
      <c r="I92" s="33"/>
    </row>
    <row r="93" spans="1:13" x14ac:dyDescent="0.25">
      <c r="B93" s="152"/>
      <c r="C93" s="10"/>
      <c r="D93" s="33"/>
      <c r="E93" s="33"/>
      <c r="F93" s="33"/>
      <c r="G93" s="33"/>
      <c r="H93" s="167"/>
      <c r="I93" s="33"/>
    </row>
    <row r="94" spans="1:13" x14ac:dyDescent="0.25">
      <c r="B94" s="152"/>
      <c r="C94" s="10"/>
      <c r="D94" s="33"/>
      <c r="E94" s="33"/>
      <c r="F94" s="33"/>
      <c r="G94" s="33"/>
      <c r="H94" s="167"/>
      <c r="I94" s="33"/>
    </row>
    <row r="95" spans="1:13" x14ac:dyDescent="0.25">
      <c r="B95" s="152"/>
      <c r="C95" s="10"/>
      <c r="D95" s="33"/>
      <c r="E95" s="33"/>
      <c r="F95" s="33"/>
      <c r="G95" s="33"/>
      <c r="H95" s="167"/>
      <c r="I95" s="33"/>
    </row>
    <row r="96" spans="1:13" x14ac:dyDescent="0.25">
      <c r="B96" s="152"/>
      <c r="C96" s="10"/>
      <c r="D96" s="33"/>
      <c r="E96" s="33"/>
      <c r="F96" s="33"/>
      <c r="G96" s="33"/>
      <c r="H96" s="167"/>
      <c r="I96" s="33"/>
    </row>
    <row r="97" spans="2:9" x14ac:dyDescent="0.25">
      <c r="B97" s="152"/>
      <c r="C97" s="10"/>
      <c r="D97" s="33"/>
      <c r="E97" s="33"/>
      <c r="F97" s="33"/>
      <c r="G97" s="33"/>
      <c r="H97" s="167"/>
      <c r="I97" s="33"/>
    </row>
    <row r="98" spans="2:9" x14ac:dyDescent="0.25">
      <c r="B98" s="152"/>
      <c r="C98" s="10"/>
      <c r="D98" s="33"/>
      <c r="E98" s="33"/>
      <c r="F98" s="33"/>
      <c r="G98" s="33"/>
      <c r="H98" s="167"/>
      <c r="I98" s="33"/>
    </row>
    <row r="99" spans="2:9" x14ac:dyDescent="0.25">
      <c r="B99" s="152"/>
      <c r="C99" s="10"/>
      <c r="D99" s="33"/>
      <c r="E99" s="33"/>
      <c r="F99" s="33"/>
      <c r="G99" s="33"/>
      <c r="H99" s="167"/>
      <c r="I99" s="33"/>
    </row>
    <row r="100" spans="2:9" x14ac:dyDescent="0.25">
      <c r="B100" s="152"/>
      <c r="C100" s="10"/>
      <c r="D100" s="33"/>
      <c r="E100" s="33"/>
      <c r="F100" s="33"/>
      <c r="G100" s="33"/>
      <c r="H100" s="167"/>
      <c r="I100" s="33"/>
    </row>
    <row r="101" spans="2:9" x14ac:dyDescent="0.25">
      <c r="B101" s="152"/>
      <c r="C101" s="10"/>
      <c r="D101" s="33"/>
      <c r="E101" s="33"/>
      <c r="F101" s="33"/>
      <c r="G101" s="33"/>
      <c r="H101" s="167"/>
      <c r="I101" s="33"/>
    </row>
    <row r="102" spans="2:9" x14ac:dyDescent="0.25">
      <c r="B102" s="152"/>
      <c r="C102" s="10"/>
      <c r="D102" s="33"/>
      <c r="E102" s="33"/>
      <c r="F102" s="33"/>
      <c r="G102" s="33"/>
      <c r="H102" s="167"/>
      <c r="I102" s="33"/>
    </row>
    <row r="103" spans="2:9" x14ac:dyDescent="0.25">
      <c r="B103" s="152"/>
      <c r="C103" s="10"/>
      <c r="D103" s="33"/>
      <c r="E103" s="33"/>
      <c r="F103" s="33"/>
      <c r="G103" s="33"/>
      <c r="H103" s="167"/>
      <c r="I103" s="33"/>
    </row>
    <row r="104" spans="2:9" x14ac:dyDescent="0.25">
      <c r="B104" s="152"/>
      <c r="C104" s="10"/>
      <c r="D104" s="33"/>
      <c r="E104" s="33"/>
      <c r="F104" s="33"/>
      <c r="G104" s="33"/>
      <c r="H104" s="167"/>
      <c r="I104" s="33"/>
    </row>
    <row r="105" spans="2:9" x14ac:dyDescent="0.25">
      <c r="B105" s="152"/>
      <c r="C105" s="10"/>
      <c r="D105" s="33"/>
      <c r="E105" s="33"/>
      <c r="F105" s="33"/>
      <c r="G105" s="33"/>
      <c r="H105" s="167"/>
      <c r="I105" s="33"/>
    </row>
    <row r="106" spans="2:9" x14ac:dyDescent="0.25">
      <c r="B106" s="152"/>
      <c r="C106" s="10"/>
      <c r="D106" s="33"/>
      <c r="E106" s="33"/>
      <c r="F106" s="33"/>
      <c r="G106" s="33"/>
      <c r="H106" s="167"/>
      <c r="I106" s="33"/>
    </row>
    <row r="107" spans="2:9" x14ac:dyDescent="0.25">
      <c r="B107" s="152"/>
      <c r="C107" s="10"/>
      <c r="D107" s="33"/>
      <c r="E107" s="33"/>
      <c r="F107" s="33"/>
      <c r="G107" s="33"/>
      <c r="H107" s="167"/>
      <c r="I107" s="33"/>
    </row>
    <row r="108" spans="2:9" x14ac:dyDescent="0.25">
      <c r="B108" s="152"/>
      <c r="C108" s="10"/>
      <c r="D108" s="33"/>
      <c r="E108" s="33"/>
      <c r="F108" s="33"/>
      <c r="G108" s="33"/>
      <c r="H108" s="167"/>
      <c r="I108" s="33"/>
    </row>
    <row r="109" spans="2:9" x14ac:dyDescent="0.25">
      <c r="B109" s="152"/>
      <c r="C109" s="10"/>
      <c r="D109" s="33"/>
      <c r="E109" s="33"/>
      <c r="F109" s="33"/>
      <c r="G109" s="33"/>
      <c r="H109" s="167"/>
      <c r="I109" s="33"/>
    </row>
    <row r="110" spans="2:9" x14ac:dyDescent="0.25">
      <c r="B110" s="152"/>
      <c r="C110" s="10"/>
      <c r="D110" s="33"/>
      <c r="E110" s="33"/>
      <c r="F110" s="33"/>
      <c r="G110" s="33"/>
      <c r="H110" s="167"/>
      <c r="I110" s="3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05" priority="21">
      <formula>F47&gt;0</formula>
    </cfRule>
    <cfRule type="expression" dxfId="804" priority="22">
      <formula>F47&lt;0</formula>
    </cfRule>
  </conditionalFormatting>
  <conditionalFormatting sqref="Q7">
    <cfRule type="expression" dxfId="803" priority="19">
      <formula>Q7&gt;0</formula>
    </cfRule>
    <cfRule type="expression" dxfId="802" priority="20">
      <formula>Q7&lt;0</formula>
    </cfRule>
  </conditionalFormatting>
  <conditionalFormatting sqref="Q8">
    <cfRule type="expression" dxfId="801" priority="17">
      <formula>Q8&gt;0</formula>
    </cfRule>
    <cfRule type="expression" dxfId="800" priority="18">
      <formula>Q8&lt;0</formula>
    </cfRule>
  </conditionalFormatting>
  <conditionalFormatting sqref="F25:F46">
    <cfRule type="expression" dxfId="799" priority="15">
      <formula>F25&gt;0</formula>
    </cfRule>
    <cfRule type="expression" dxfId="798" priority="16">
      <formula>F25&lt;0</formula>
    </cfRule>
  </conditionalFormatting>
  <conditionalFormatting sqref="H25:H46">
    <cfRule type="expression" dxfId="797" priority="13">
      <formula>H25&gt;0</formula>
    </cfRule>
    <cfRule type="expression" dxfId="796" priority="14">
      <formula>H25&lt;0</formula>
    </cfRule>
  </conditionalFormatting>
  <conditionalFormatting sqref="F89:F110">
    <cfRule type="expression" dxfId="795" priority="11">
      <formula>F89&gt;0</formula>
    </cfRule>
    <cfRule type="expression" dxfId="794" priority="12">
      <formula>F89&lt;0</formula>
    </cfRule>
  </conditionalFormatting>
  <conditionalFormatting sqref="H89:H110">
    <cfRule type="expression" dxfId="793" priority="9">
      <formula>H89&gt;0</formula>
    </cfRule>
    <cfRule type="expression" dxfId="792" priority="10">
      <formula>H89&lt;0</formula>
    </cfRule>
  </conditionalFormatting>
  <conditionalFormatting sqref="Q10">
    <cfRule type="expression" dxfId="791" priority="7">
      <formula>Q10&gt;0</formula>
    </cfRule>
    <cfRule type="expression" dxfId="790" priority="8">
      <formula>Q10&lt;0</formula>
    </cfRule>
  </conditionalFormatting>
  <conditionalFormatting sqref="J25:J38">
    <cfRule type="expression" dxfId="789" priority="5">
      <formula>J25&gt;0</formula>
    </cfRule>
    <cfRule type="expression" dxfId="788" priority="6">
      <formula>J25&lt;0</formula>
    </cfRule>
  </conditionalFormatting>
  <conditionalFormatting sqref="K25:K38">
    <cfRule type="expression" dxfId="787" priority="3">
      <formula>K25&gt;0</formula>
    </cfRule>
    <cfRule type="expression" dxfId="786" priority="4">
      <formula>K25&lt;0</formula>
    </cfRule>
  </conditionalFormatting>
  <conditionalFormatting sqref="L25:L38">
    <cfRule type="expression" dxfId="785" priority="1">
      <formula>L25&gt;0</formula>
    </cfRule>
    <cfRule type="expression" dxfId="78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</row>
    <row r="2" spans="1:31" x14ac:dyDescent="0.25">
      <c r="A2" s="6" t="s">
        <v>680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/>
      <c r="W2" s="124"/>
      <c r="X2" s="10"/>
      <c r="Y2" s="10"/>
      <c r="Z2" s="10"/>
      <c r="AA2" s="10"/>
      <c r="AB2" s="87"/>
      <c r="AC2" s="10"/>
      <c r="AD2" s="2"/>
      <c r="AE2" s="128"/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0</v>
      </c>
      <c r="T3" s="1"/>
      <c r="W3" s="124"/>
      <c r="X3" s="10"/>
      <c r="Y3" s="10"/>
      <c r="Z3" s="10"/>
      <c r="AA3" s="10"/>
      <c r="AB3" s="87"/>
      <c r="AC3" s="10"/>
      <c r="AD3" s="2"/>
      <c r="AE3" s="128"/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56">
        <v>0</v>
      </c>
      <c r="T4" s="143"/>
      <c r="U4" s="1"/>
      <c r="W4" s="124"/>
      <c r="X4" s="10"/>
      <c r="Y4" s="10"/>
      <c r="Z4" s="10"/>
      <c r="AA4" s="10"/>
      <c r="AB4" s="87"/>
      <c r="AC4" s="10"/>
      <c r="AD4" s="2"/>
      <c r="AE4" s="128"/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/>
      <c r="X5" s="10"/>
      <c r="Y5" s="10"/>
      <c r="Z5" s="10"/>
      <c r="AA5" s="10"/>
      <c r="AB5" s="87"/>
      <c r="AC5" s="10"/>
      <c r="AD5" s="2"/>
      <c r="AE5" s="128"/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/>
      <c r="X6" s="10"/>
      <c r="Y6" s="10"/>
      <c r="Z6" s="10"/>
      <c r="AA6" s="10"/>
      <c r="AB6" s="87"/>
      <c r="AC6" s="10"/>
      <c r="AD6" s="2"/>
      <c r="AE6" s="128"/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559.89000000000033</v>
      </c>
      <c r="R7">
        <v>0</v>
      </c>
      <c r="W7" s="124"/>
      <c r="X7" s="10"/>
      <c r="Y7" s="10"/>
      <c r="Z7" s="10"/>
      <c r="AA7" s="10"/>
      <c r="AB7" s="87"/>
      <c r="AC7" s="10"/>
      <c r="AD7" s="2"/>
      <c r="AE7" s="128"/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/>
      <c r="X8" s="10"/>
      <c r="Y8" s="10"/>
      <c r="Z8" s="10"/>
      <c r="AA8" s="10"/>
      <c r="AB8" s="87"/>
      <c r="AC8" s="10"/>
      <c r="AD8" s="2"/>
      <c r="AE8" s="128"/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/>
      <c r="X9" s="10"/>
      <c r="Y9" s="10"/>
      <c r="Z9" s="10"/>
      <c r="AA9" s="10"/>
      <c r="AB9" s="87"/>
      <c r="AC9" s="10"/>
      <c r="AD9" s="2"/>
      <c r="AE9" s="128"/>
    </row>
    <row r="10" spans="1:31" x14ac:dyDescent="0.25">
      <c r="H10" s="64"/>
      <c r="O10" s="11" t="s">
        <v>155</v>
      </c>
      <c r="P10" s="27"/>
      <c r="Q10" s="2">
        <f>M66</f>
        <v>559.89000000000033</v>
      </c>
      <c r="W10" s="124"/>
      <c r="X10" s="10"/>
      <c r="Y10" s="10"/>
      <c r="Z10" s="10"/>
      <c r="AA10" s="10"/>
      <c r="AB10" s="87"/>
      <c r="AC10" s="10"/>
      <c r="AD10" s="2"/>
      <c r="AE10" s="128"/>
    </row>
    <row r="11" spans="1:31" x14ac:dyDescent="0.25">
      <c r="H11" s="64"/>
      <c r="O11" s="11" t="s">
        <v>133</v>
      </c>
      <c r="P11" s="27"/>
      <c r="Q11" s="128">
        <v>0</v>
      </c>
      <c r="W11" s="124"/>
      <c r="X11" s="10"/>
      <c r="Y11" s="10"/>
      <c r="Z11" s="10"/>
      <c r="AA11" s="10"/>
      <c r="AB11" s="87"/>
      <c r="AC11" s="10"/>
      <c r="AD11" s="2"/>
      <c r="AE11" s="128"/>
    </row>
    <row r="12" spans="1:31" x14ac:dyDescent="0.25">
      <c r="H12" s="64"/>
      <c r="W12" s="124"/>
      <c r="X12" s="10"/>
      <c r="Y12" s="10"/>
      <c r="Z12" s="10"/>
      <c r="AA12" s="10"/>
      <c r="AB12" s="87"/>
      <c r="AC12" s="10"/>
      <c r="AD12" s="2"/>
      <c r="AE12" s="128"/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/>
      <c r="AE13" s="128"/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/>
      <c r="AE14" s="128"/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/>
      <c r="AE15" s="128"/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/>
      <c r="AE16" s="128"/>
    </row>
    <row r="17" spans="1:31" x14ac:dyDescent="0.25">
      <c r="W17" s="124"/>
      <c r="X17" s="10"/>
      <c r="Y17" s="10"/>
      <c r="Z17" s="10"/>
      <c r="AA17" s="10"/>
      <c r="AB17" s="87"/>
      <c r="AC17" s="10"/>
      <c r="AD17" s="2"/>
      <c r="AE17" s="128"/>
    </row>
    <row r="18" spans="1:31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65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/>
      <c r="X18" s="10"/>
      <c r="Y18" s="10"/>
      <c r="Z18" s="10"/>
      <c r="AA18" s="10"/>
      <c r="AB18" s="87"/>
      <c r="AC18" s="10"/>
      <c r="AD18" s="2"/>
      <c r="AE18" s="128"/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SumByColor($A$19,K3:K17)</f>
        <v>0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/>
      <c r="AE19" s="128"/>
    </row>
    <row r="20" spans="1:31" x14ac:dyDescent="0.25">
      <c r="W20" s="124"/>
      <c r="X20" s="10"/>
      <c r="Y20" s="10"/>
      <c r="Z20" s="10"/>
      <c r="AA20" s="10"/>
      <c r="AB20" s="87"/>
      <c r="AC20" s="10"/>
      <c r="AD20" s="2"/>
      <c r="AE20" s="128"/>
    </row>
    <row r="21" spans="1:31" x14ac:dyDescent="0.25">
      <c r="W21" s="124"/>
      <c r="X21" s="10"/>
      <c r="Y21" s="10"/>
      <c r="Z21" s="10"/>
      <c r="AA21" s="10"/>
      <c r="AB21" s="87"/>
      <c r="AC21" s="10"/>
      <c r="AD21" s="2"/>
      <c r="AE21" s="128"/>
    </row>
    <row r="22" spans="1:31" x14ac:dyDescent="0.25">
      <c r="W22" s="124"/>
      <c r="X22" s="10"/>
      <c r="Y22" s="10"/>
      <c r="Z22" s="10"/>
      <c r="AA22" s="10"/>
      <c r="AB22" s="87"/>
      <c r="AC22" s="10"/>
      <c r="AD22" s="2"/>
      <c r="AE22" s="128"/>
    </row>
    <row r="23" spans="1:31" x14ac:dyDescent="0.25">
      <c r="W23" s="124"/>
      <c r="X23" s="10"/>
      <c r="Y23" s="10"/>
      <c r="Z23" s="10"/>
      <c r="AA23" s="10"/>
      <c r="AB23" s="87"/>
      <c r="AC23" s="10"/>
      <c r="AD23" s="2"/>
      <c r="AE23" s="128"/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615</v>
      </c>
      <c r="W24" s="124"/>
      <c r="X24" s="10"/>
      <c r="Y24" s="10"/>
      <c r="Z24" s="10"/>
      <c r="AA24" s="10"/>
      <c r="AB24" s="87"/>
      <c r="AC24" s="10"/>
      <c r="AD24" s="2"/>
      <c r="AE24" s="128"/>
    </row>
    <row r="25" spans="1:31" x14ac:dyDescent="0.25">
      <c r="B25" s="152">
        <v>42997</v>
      </c>
      <c r="C25" s="10">
        <v>8</v>
      </c>
      <c r="D25" s="33">
        <v>538</v>
      </c>
      <c r="E25" s="33">
        <v>535.19000000000005</v>
      </c>
      <c r="F25" s="33">
        <f t="shared" ref="F25" si="0">C25*(E25-D25)</f>
        <v>-22.479999999999563</v>
      </c>
      <c r="G25" s="33">
        <f t="shared" ref="G25" si="1">D25*C25</f>
        <v>4304</v>
      </c>
      <c r="H25" s="167">
        <f t="shared" ref="H25" si="2">(E25-D25)/D25</f>
        <v>-5.2230483271374448E-3</v>
      </c>
      <c r="I25" s="33">
        <v>22</v>
      </c>
      <c r="J25" s="33"/>
      <c r="K25" s="33"/>
      <c r="L25" s="33"/>
      <c r="W25" s="124"/>
      <c r="X25" s="10"/>
      <c r="Y25" s="10"/>
      <c r="Z25" s="10"/>
      <c r="AA25" s="10"/>
      <c r="AB25" s="87"/>
      <c r="AC25" s="10"/>
      <c r="AD25" s="2"/>
      <c r="AE25" s="128"/>
    </row>
    <row r="26" spans="1:31" x14ac:dyDescent="0.25">
      <c r="B26" s="152">
        <v>43031</v>
      </c>
      <c r="C26" s="10">
        <v>8</v>
      </c>
      <c r="D26" s="33">
        <v>538</v>
      </c>
      <c r="E26" s="33">
        <v>589</v>
      </c>
      <c r="F26" s="33">
        <f t="shared" ref="F26" si="3">C26*(E26-D26)</f>
        <v>408</v>
      </c>
      <c r="G26" s="33">
        <f t="shared" ref="G26" si="4">D26*C26</f>
        <v>4304</v>
      </c>
      <c r="H26" s="167">
        <f t="shared" ref="H26" si="5">(E26-D26)/D26</f>
        <v>9.4795539033457249E-2</v>
      </c>
      <c r="I26" s="33"/>
      <c r="J26" s="33"/>
      <c r="K26" s="33"/>
      <c r="L26" s="33"/>
      <c r="W26" s="124"/>
      <c r="X26" s="10"/>
      <c r="Y26" s="10"/>
      <c r="Z26" s="10"/>
      <c r="AA26" s="10"/>
      <c r="AB26" s="87"/>
      <c r="AC26" s="10"/>
      <c r="AD26" s="2"/>
      <c r="AE26" s="128"/>
    </row>
    <row r="27" spans="1:31" x14ac:dyDescent="0.25">
      <c r="B27" s="152">
        <v>43042</v>
      </c>
      <c r="C27" s="10">
        <v>0</v>
      </c>
      <c r="D27" s="33"/>
      <c r="E27" s="33"/>
      <c r="F27" s="33">
        <v>559.89</v>
      </c>
      <c r="G27" s="33"/>
      <c r="H27" s="167"/>
      <c r="I27" s="33"/>
      <c r="J27" s="33"/>
      <c r="K27" s="33"/>
      <c r="L27" s="142"/>
      <c r="W27" s="124"/>
      <c r="X27" s="10"/>
      <c r="Y27" s="10"/>
      <c r="Z27" s="10"/>
      <c r="AA27" s="10"/>
      <c r="AB27" s="87"/>
      <c r="AC27" s="10"/>
      <c r="AD27" s="2"/>
      <c r="AE27" s="128"/>
    </row>
    <row r="28" spans="1:31" x14ac:dyDescent="0.25">
      <c r="B28" s="152"/>
      <c r="C28" s="10"/>
      <c r="D28" s="33"/>
      <c r="E28" s="33"/>
      <c r="F28" s="33"/>
      <c r="G28" s="33"/>
      <c r="H28" s="167"/>
      <c r="I28" s="33"/>
      <c r="J28" s="33"/>
      <c r="K28" s="33"/>
      <c r="L28" s="142"/>
      <c r="W28" s="124"/>
      <c r="X28" s="10"/>
      <c r="Y28" s="10"/>
      <c r="Z28" s="10"/>
      <c r="AA28" s="10"/>
      <c r="AB28" s="87"/>
      <c r="AC28" s="10"/>
      <c r="AD28" s="2"/>
      <c r="AE28" s="128"/>
    </row>
    <row r="29" spans="1:31" x14ac:dyDescent="0.25">
      <c r="B29" s="152"/>
      <c r="C29" s="10"/>
      <c r="D29" s="33"/>
      <c r="E29" s="33"/>
      <c r="F29" s="33"/>
      <c r="G29" s="33"/>
      <c r="H29" s="167"/>
      <c r="I29" s="33"/>
      <c r="J29" s="33"/>
      <c r="K29" s="33"/>
      <c r="L29" s="142"/>
      <c r="W29" s="124"/>
      <c r="X29" s="10"/>
      <c r="Y29" s="10"/>
      <c r="Z29" s="10"/>
      <c r="AA29" s="10"/>
      <c r="AB29" s="87"/>
      <c r="AC29" s="10"/>
      <c r="AD29" s="2"/>
      <c r="AE29" s="128"/>
    </row>
    <row r="30" spans="1:31" x14ac:dyDescent="0.25">
      <c r="B30" s="152"/>
      <c r="C30" s="10"/>
      <c r="D30" s="33"/>
      <c r="E30" s="33"/>
      <c r="F30" s="33"/>
      <c r="G30" s="33"/>
      <c r="H30" s="167"/>
      <c r="I30" s="33"/>
      <c r="J30" s="33"/>
      <c r="K30" s="33"/>
      <c r="L30" s="142"/>
      <c r="W30" s="124"/>
      <c r="X30" s="10"/>
      <c r="Y30" s="10"/>
      <c r="Z30" s="10"/>
      <c r="AA30" s="10"/>
      <c r="AB30" s="87"/>
      <c r="AC30" s="10"/>
      <c r="AD30" s="2"/>
      <c r="AE30" s="128"/>
    </row>
    <row r="31" spans="1:31" x14ac:dyDescent="0.25">
      <c r="B31" s="152"/>
      <c r="C31" s="10"/>
      <c r="D31" s="33"/>
      <c r="E31" s="33"/>
      <c r="F31" s="33"/>
      <c r="G31" s="33"/>
      <c r="H31" s="167"/>
      <c r="I31" s="33"/>
      <c r="J31" s="33"/>
      <c r="K31" s="33"/>
      <c r="L31" s="142"/>
      <c r="W31" s="124"/>
      <c r="X31" s="10"/>
      <c r="Y31" s="10"/>
      <c r="Z31" s="10"/>
      <c r="AA31" s="10"/>
      <c r="AB31" s="87"/>
      <c r="AC31" s="10"/>
      <c r="AD31" s="2"/>
      <c r="AE31" s="128"/>
    </row>
    <row r="32" spans="1:31" x14ac:dyDescent="0.25">
      <c r="B32" s="152"/>
      <c r="C32" s="10"/>
      <c r="D32" s="33"/>
      <c r="E32" s="33"/>
      <c r="F32" s="33"/>
      <c r="G32" s="33"/>
      <c r="H32" s="167"/>
      <c r="I32" s="33"/>
      <c r="J32" s="33"/>
      <c r="K32" s="33"/>
      <c r="L32" s="142"/>
      <c r="W32" s="124"/>
      <c r="X32" s="10"/>
      <c r="Y32" s="10"/>
      <c r="Z32" s="10"/>
      <c r="AA32" s="10"/>
      <c r="AB32" s="87"/>
      <c r="AC32" s="10"/>
      <c r="AD32" s="2"/>
      <c r="AE32" s="128"/>
    </row>
    <row r="33" spans="1:31" x14ac:dyDescent="0.25">
      <c r="A33" s="23"/>
      <c r="B33" s="152"/>
      <c r="C33" s="10"/>
      <c r="D33" s="33"/>
      <c r="E33" s="33"/>
      <c r="F33" s="33"/>
      <c r="G33" s="33"/>
      <c r="H33" s="167"/>
      <c r="I33" s="33"/>
      <c r="J33" s="33"/>
      <c r="K33" s="33"/>
      <c r="L33" s="142"/>
      <c r="W33" s="124"/>
      <c r="X33" s="10"/>
      <c r="Y33" s="10"/>
      <c r="Z33" s="10"/>
      <c r="AA33" s="10"/>
      <c r="AB33" s="87"/>
      <c r="AC33" s="10"/>
      <c r="AD33" s="2"/>
      <c r="AE33" s="128"/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J34" s="33"/>
      <c r="K34" s="33"/>
      <c r="L34" s="142"/>
      <c r="W34" s="124"/>
      <c r="X34" s="10"/>
      <c r="Y34" s="10"/>
      <c r="Z34" s="10"/>
      <c r="AA34" s="10"/>
      <c r="AB34" s="87"/>
      <c r="AC34" s="10"/>
      <c r="AD34" s="2"/>
      <c r="AE34" s="128"/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J35" s="33"/>
      <c r="K35" s="33"/>
      <c r="L35" s="142"/>
      <c r="W35" s="124"/>
      <c r="X35" s="10"/>
      <c r="Y35" s="10"/>
      <c r="Z35" s="10"/>
      <c r="AA35" s="10"/>
      <c r="AB35" s="87"/>
      <c r="AC35" s="10"/>
      <c r="AD35" s="2"/>
      <c r="AE35" s="128"/>
    </row>
    <row r="36" spans="1:31" x14ac:dyDescent="0.25">
      <c r="B36" s="152"/>
      <c r="C36" s="10"/>
      <c r="D36" s="33"/>
      <c r="E36" s="33"/>
      <c r="F36" s="33"/>
      <c r="G36" s="33"/>
      <c r="H36" s="167"/>
      <c r="I36" s="33"/>
      <c r="J36" s="33"/>
      <c r="K36" s="33"/>
      <c r="L36" s="33"/>
      <c r="W36" s="124"/>
      <c r="X36" s="10"/>
      <c r="Y36" s="10"/>
      <c r="Z36" s="10"/>
      <c r="AA36" s="10"/>
      <c r="AB36" s="87"/>
      <c r="AC36" s="10"/>
      <c r="AD36" s="2"/>
      <c r="AE36" s="128"/>
    </row>
    <row r="37" spans="1:31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  <c r="W37" s="124"/>
      <c r="X37" s="10"/>
      <c r="Y37" s="10"/>
      <c r="Z37" s="10"/>
      <c r="AA37" s="10"/>
      <c r="AB37" s="87"/>
      <c r="AC37" s="10"/>
      <c r="AD37" s="2"/>
      <c r="AE37" s="128"/>
    </row>
    <row r="38" spans="1:31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  <c r="W38" s="124"/>
      <c r="X38" s="10"/>
      <c r="Y38" s="10"/>
      <c r="Z38" s="10"/>
      <c r="AA38" s="10"/>
      <c r="AB38" s="87"/>
      <c r="AC38" s="10"/>
      <c r="AD38" s="2"/>
      <c r="AE38" s="128"/>
    </row>
    <row r="39" spans="1:31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  <c r="W39" s="124"/>
      <c r="X39" s="10"/>
      <c r="Y39" s="10"/>
      <c r="Z39" s="10"/>
      <c r="AA39" s="10"/>
      <c r="AB39" s="87"/>
      <c r="AC39" s="10"/>
      <c r="AD39" s="2"/>
      <c r="AE39" s="128"/>
    </row>
    <row r="40" spans="1:31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57" t="s">
        <v>54</v>
      </c>
      <c r="P40" s="557"/>
      <c r="W40" s="124"/>
      <c r="X40" s="10"/>
      <c r="Y40" s="10"/>
      <c r="Z40" s="10"/>
      <c r="AA40" s="10"/>
      <c r="AB40" s="87"/>
      <c r="AC40" s="10"/>
      <c r="AD40" s="2"/>
      <c r="AE40" s="128"/>
    </row>
    <row r="41" spans="1:31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0</v>
      </c>
      <c r="Q41" s="2"/>
      <c r="W41" s="124"/>
      <c r="X41" s="10"/>
      <c r="Y41" s="10"/>
      <c r="Z41" s="10"/>
      <c r="AA41" s="10"/>
      <c r="AB41" s="87"/>
      <c r="AC41" s="10"/>
      <c r="AD41" s="2"/>
      <c r="AE41" s="128"/>
    </row>
    <row r="42" spans="1:31" ht="20.25" thickBot="1" x14ac:dyDescent="0.3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6">O42*$Q$4</f>
        <v>0</v>
      </c>
      <c r="Q42" s="2"/>
      <c r="T42" s="83"/>
      <c r="W42" s="124"/>
      <c r="X42" s="10"/>
      <c r="Y42" s="10"/>
      <c r="Z42" s="10"/>
      <c r="AA42" s="10"/>
      <c r="AB42" s="87"/>
      <c r="AC42" s="10"/>
      <c r="AD42" s="2"/>
      <c r="AE42" s="128"/>
    </row>
    <row r="43" spans="1:31" ht="15.75" thickTop="1" x14ac:dyDescent="0.25">
      <c r="B43" s="152"/>
      <c r="C43" s="10"/>
      <c r="D43" s="33"/>
      <c r="E43" s="33"/>
      <c r="F43" s="33"/>
      <c r="G43" s="33"/>
      <c r="H43" s="167"/>
      <c r="I43" s="33"/>
      <c r="J43" s="33"/>
      <c r="K43" s="33"/>
      <c r="L43" s="33"/>
      <c r="O43" s="75">
        <v>1.08</v>
      </c>
      <c r="P43" s="75">
        <f t="shared" si="6"/>
        <v>0</v>
      </c>
      <c r="Q43" s="2"/>
      <c r="T43" s="119"/>
      <c r="U43" s="120"/>
      <c r="W43" s="124"/>
      <c r="X43" s="10"/>
      <c r="Y43" s="10"/>
      <c r="Z43" s="10"/>
      <c r="AA43" s="10"/>
      <c r="AB43" s="87"/>
      <c r="AC43" s="10"/>
      <c r="AD43" s="2"/>
      <c r="AE43" s="128"/>
    </row>
    <row r="44" spans="1:31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6"/>
        <v>0</v>
      </c>
      <c r="Q44" s="2"/>
      <c r="T44" s="85"/>
      <c r="U44" s="121"/>
      <c r="W44" s="124"/>
      <c r="X44" s="10"/>
      <c r="Y44" s="10"/>
      <c r="Z44" s="10"/>
      <c r="AA44" s="10"/>
      <c r="AB44" s="87"/>
      <c r="AC44" s="10"/>
      <c r="AD44" s="2"/>
      <c r="AE44" s="128"/>
    </row>
    <row r="45" spans="1:31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6"/>
        <v>0</v>
      </c>
      <c r="Q45" s="2"/>
      <c r="T45" s="85"/>
      <c r="U45" s="121"/>
      <c r="W45" s="124"/>
      <c r="X45" s="10"/>
      <c r="Y45" s="10"/>
      <c r="Z45" s="10"/>
      <c r="AA45" s="10"/>
      <c r="AB45" s="87"/>
      <c r="AC45" s="10"/>
      <c r="AD45" s="2"/>
      <c r="AE45" s="128"/>
    </row>
    <row r="46" spans="1:31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6"/>
        <v>0</v>
      </c>
      <c r="Q46" s="2"/>
      <c r="T46" s="85"/>
      <c r="U46" s="121"/>
      <c r="W46" s="124"/>
      <c r="X46" s="10"/>
      <c r="Y46" s="10"/>
      <c r="Z46" s="10"/>
      <c r="AA46" s="10"/>
      <c r="AB46" s="87"/>
      <c r="AC46" s="10"/>
      <c r="AD46" s="2"/>
      <c r="AE46" s="128"/>
    </row>
    <row r="47" spans="1:31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6"/>
        <v>0</v>
      </c>
      <c r="Q47" s="2"/>
      <c r="T47" s="85"/>
      <c r="U47" s="121"/>
      <c r="W47" s="124"/>
      <c r="X47" s="10"/>
      <c r="Y47" s="10"/>
      <c r="Z47" s="10"/>
      <c r="AA47" s="10"/>
      <c r="AB47" s="87"/>
      <c r="AC47" s="10"/>
      <c r="AD47" s="2"/>
      <c r="AE47" s="128"/>
    </row>
    <row r="48" spans="1:31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6"/>
        <v>0</v>
      </c>
      <c r="Q48" s="2"/>
      <c r="T48" s="85"/>
      <c r="U48" s="121"/>
      <c r="W48" s="124"/>
      <c r="X48" s="10"/>
      <c r="Y48" s="10"/>
      <c r="Z48" s="10"/>
      <c r="AA48" s="10"/>
      <c r="AB48" s="87"/>
      <c r="AC48" s="10"/>
      <c r="AD48" s="2"/>
      <c r="AE48" s="128"/>
    </row>
    <row r="49" spans="1:31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6"/>
        <v>0</v>
      </c>
      <c r="Q49" s="2"/>
      <c r="T49" s="85"/>
      <c r="U49" s="121"/>
      <c r="W49" s="124"/>
      <c r="X49" s="10"/>
      <c r="Y49" s="10"/>
      <c r="Z49" s="10"/>
      <c r="AA49" s="10"/>
      <c r="AB49" s="87"/>
      <c r="AC49" s="10"/>
      <c r="AD49" s="2"/>
      <c r="AE49" s="128"/>
    </row>
    <row r="50" spans="1:31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6"/>
        <v>0</v>
      </c>
      <c r="Q50" s="2"/>
      <c r="T50" s="85"/>
      <c r="U50" s="121"/>
      <c r="W50" s="124"/>
      <c r="X50" s="10"/>
      <c r="Y50" s="10"/>
      <c r="Z50" s="10"/>
      <c r="AA50" s="10"/>
      <c r="AB50" s="87"/>
      <c r="AC50" s="10"/>
      <c r="AD50" s="2"/>
      <c r="AE50" s="128"/>
    </row>
    <row r="51" spans="1:31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6"/>
        <v>0</v>
      </c>
      <c r="Q51" s="2"/>
      <c r="T51" s="85"/>
      <c r="U51" s="121"/>
      <c r="W51" s="124"/>
      <c r="X51" s="10"/>
      <c r="Y51" s="10"/>
      <c r="Z51" s="10"/>
      <c r="AA51" s="10"/>
      <c r="AB51" s="87"/>
      <c r="AC51" s="10"/>
      <c r="AD51" s="2"/>
      <c r="AE51" s="128"/>
    </row>
    <row r="52" spans="1:31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6"/>
        <v>0</v>
      </c>
      <c r="Q52" s="2"/>
      <c r="T52" s="85"/>
      <c r="U52" s="121"/>
      <c r="W52" s="124"/>
      <c r="X52" s="10"/>
      <c r="Y52" s="10"/>
      <c r="Z52" s="10"/>
      <c r="AA52" s="10"/>
      <c r="AB52" s="87"/>
      <c r="AC52" s="10"/>
      <c r="AD52" s="2"/>
      <c r="AE52" s="128"/>
    </row>
    <row r="53" spans="1:31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6"/>
        <v>0</v>
      </c>
      <c r="Q53" s="2"/>
      <c r="T53" s="85"/>
      <c r="U53" s="122"/>
      <c r="W53" s="124"/>
      <c r="X53" s="10"/>
      <c r="Y53" s="10"/>
      <c r="Z53" s="10"/>
      <c r="AA53" s="10"/>
      <c r="AB53" s="87"/>
      <c r="AC53" s="10"/>
      <c r="AD53" s="2"/>
      <c r="AE53" s="128"/>
    </row>
    <row r="54" spans="1:31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6"/>
        <v>0</v>
      </c>
      <c r="T54" s="85"/>
      <c r="U54" s="122"/>
      <c r="W54" s="124"/>
      <c r="X54" s="10"/>
      <c r="Y54" s="10"/>
      <c r="Z54" s="10"/>
      <c r="AA54" s="10"/>
      <c r="AB54" s="87"/>
      <c r="AC54" s="10"/>
      <c r="AD54" s="2"/>
      <c r="AE54" s="128"/>
    </row>
    <row r="55" spans="1:31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6"/>
        <v>0</v>
      </c>
      <c r="T55" s="85"/>
      <c r="U55" s="121"/>
      <c r="W55" s="124"/>
      <c r="X55" s="10"/>
      <c r="Y55" s="10"/>
      <c r="Z55" s="10"/>
      <c r="AA55" s="10"/>
      <c r="AB55" s="87"/>
      <c r="AC55" s="10"/>
      <c r="AD55" s="2"/>
      <c r="AE55" s="128"/>
    </row>
    <row r="56" spans="1:31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6"/>
        <v>0</v>
      </c>
      <c r="T56" s="85"/>
      <c r="U56" s="121"/>
      <c r="W56" s="124"/>
      <c r="X56" s="10"/>
      <c r="Y56" s="10"/>
      <c r="Z56" s="10"/>
      <c r="AA56" s="10"/>
      <c r="AB56" s="87"/>
      <c r="AC56" s="10"/>
      <c r="AD56" s="2"/>
      <c r="AE56" s="128"/>
    </row>
    <row r="57" spans="1:31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6"/>
        <v>0</v>
      </c>
      <c r="T57" s="85"/>
      <c r="U57" s="121"/>
      <c r="W57" s="124"/>
      <c r="X57" s="10"/>
      <c r="Y57" s="10"/>
      <c r="Z57" s="10"/>
      <c r="AA57" s="10"/>
      <c r="AB57" s="87"/>
      <c r="AC57" s="10"/>
      <c r="AD57" s="2"/>
      <c r="AE57" s="128"/>
    </row>
    <row r="58" spans="1:31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6"/>
        <v>0</v>
      </c>
      <c r="T58" s="85"/>
      <c r="U58" s="121"/>
      <c r="W58" s="124"/>
      <c r="X58" s="10"/>
      <c r="Y58" s="10"/>
      <c r="Z58" s="10"/>
      <c r="AA58" s="10"/>
      <c r="AB58" s="87"/>
      <c r="AC58" s="10"/>
      <c r="AD58" s="2"/>
      <c r="AE58" s="128"/>
    </row>
    <row r="59" spans="1:31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6"/>
        <v>0</v>
      </c>
      <c r="W59" s="124"/>
      <c r="X59" s="10"/>
      <c r="Y59" s="10"/>
      <c r="Z59" s="10"/>
      <c r="AA59" s="10"/>
      <c r="AB59" s="87"/>
      <c r="AC59" s="10"/>
      <c r="AD59" s="2"/>
      <c r="AE59" s="128"/>
    </row>
    <row r="60" spans="1:31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6"/>
        <v>0</v>
      </c>
      <c r="W60" s="124"/>
      <c r="X60" s="10"/>
      <c r="Y60" s="10"/>
      <c r="Z60" s="10"/>
      <c r="AA60" s="10"/>
      <c r="AB60" s="87"/>
      <c r="AC60" s="10"/>
      <c r="AD60" s="2"/>
      <c r="AE60" s="128"/>
    </row>
    <row r="61" spans="1:31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6"/>
        <v>0</v>
      </c>
      <c r="W61" s="124"/>
      <c r="X61" s="10"/>
      <c r="Y61" s="10"/>
      <c r="Z61" s="10"/>
      <c r="AA61" s="10"/>
      <c r="AB61" s="87"/>
      <c r="AC61" s="10"/>
      <c r="AD61" s="2"/>
      <c r="AE61" s="128"/>
    </row>
    <row r="62" spans="1:31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  <c r="W62" s="124"/>
      <c r="X62" s="10"/>
      <c r="Y62" s="10"/>
      <c r="Z62" s="10"/>
      <c r="AA62" s="10"/>
      <c r="AB62" s="87"/>
      <c r="AC62" s="10"/>
      <c r="AD62" s="2"/>
      <c r="AE62" s="128"/>
    </row>
    <row r="63" spans="1:31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  <c r="W63" s="124"/>
      <c r="X63" s="10"/>
      <c r="Y63" s="10"/>
      <c r="Z63" s="10"/>
      <c r="AA63" s="10"/>
      <c r="AB63" s="87"/>
      <c r="AC63" s="10"/>
      <c r="AD63" s="2"/>
      <c r="AE63" s="128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24"/>
      <c r="X64" s="10"/>
      <c r="Y64" s="10"/>
      <c r="Z64" s="10"/>
      <c r="AA64" s="10"/>
      <c r="AB64" s="87"/>
      <c r="AC64" s="10"/>
      <c r="AD64" s="2"/>
      <c r="AE64" s="128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24"/>
      <c r="X65" s="10"/>
      <c r="Y65" s="10"/>
      <c r="Z65" s="10"/>
      <c r="AA65" s="10"/>
      <c r="AB65" s="87"/>
      <c r="AC65" s="10"/>
      <c r="AD65" s="2"/>
      <c r="AE65" s="128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559.89000000000033</v>
      </c>
      <c r="W66" s="124"/>
      <c r="X66" s="10"/>
      <c r="Y66" s="10"/>
      <c r="Z66" s="10"/>
      <c r="AA66" s="10"/>
      <c r="AB66" s="87"/>
      <c r="AC66" s="10"/>
      <c r="AD66" s="2"/>
      <c r="AE66" s="128"/>
    </row>
    <row r="67" spans="1:31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  <c r="W67" s="124"/>
      <c r="X67" s="10"/>
      <c r="Y67" s="10"/>
      <c r="Z67" s="10"/>
      <c r="AA67" s="10"/>
      <c r="AB67" s="87"/>
      <c r="AC67" s="10"/>
      <c r="AD67" s="2"/>
      <c r="AE67" s="128"/>
    </row>
    <row r="68" spans="1:31" x14ac:dyDescent="0.25">
      <c r="A68" s="371" t="s">
        <v>680</v>
      </c>
      <c r="B68" s="66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66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66"/>
      <c r="M68" s="360"/>
      <c r="W68" s="124"/>
      <c r="X68" s="10"/>
      <c r="Y68" s="10"/>
      <c r="Z68" s="10"/>
      <c r="AA68" s="10"/>
      <c r="AB68" s="87"/>
      <c r="AC68" s="10"/>
      <c r="AD68" s="2"/>
      <c r="AE68" s="128"/>
    </row>
    <row r="69" spans="1:31" x14ac:dyDescent="0.25">
      <c r="A69" s="373" t="s">
        <v>48</v>
      </c>
      <c r="B69" s="357"/>
      <c r="C69" s="358"/>
      <c r="D69" s="360"/>
      <c r="E69" s="360"/>
      <c r="F69" s="360"/>
      <c r="G69" s="357"/>
      <c r="H69" s="372"/>
      <c r="I69" s="360"/>
      <c r="J69" s="360"/>
      <c r="K69" s="360"/>
      <c r="L69" s="358"/>
      <c r="M69" s="358"/>
      <c r="AD69" s="2"/>
      <c r="AE69" s="128"/>
    </row>
    <row r="70" spans="1:31" x14ac:dyDescent="0.25">
      <c r="A70" s="358"/>
      <c r="B70" s="357"/>
      <c r="C70" s="358"/>
      <c r="D70" s="360"/>
      <c r="E70" s="360"/>
      <c r="F70" s="360"/>
      <c r="G70" s="357"/>
      <c r="H70" s="372"/>
      <c r="I70" s="360"/>
      <c r="J70" s="360"/>
      <c r="K70" s="360"/>
      <c r="L70" s="358"/>
      <c r="M70" s="358"/>
    </row>
    <row r="71" spans="1:31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31" x14ac:dyDescent="0.25">
      <c r="A72" s="358"/>
      <c r="B72" s="357"/>
      <c r="C72" s="358"/>
      <c r="D72" s="360"/>
      <c r="E72" s="360"/>
      <c r="F72" s="360"/>
      <c r="G72" s="358"/>
      <c r="H72" s="372"/>
      <c r="I72" s="360"/>
      <c r="J72" s="360"/>
      <c r="K72" s="360"/>
      <c r="L72" s="358"/>
      <c r="M72" s="358"/>
    </row>
    <row r="73" spans="1:31" x14ac:dyDescent="0.25">
      <c r="A73" s="358"/>
      <c r="B73" s="358"/>
      <c r="C73" s="358"/>
      <c r="D73" s="360"/>
      <c r="E73" s="360"/>
      <c r="F73" s="360"/>
      <c r="G73" s="358"/>
      <c r="H73" s="372"/>
      <c r="I73" s="360"/>
      <c r="J73" s="360"/>
      <c r="K73" s="360"/>
      <c r="L73" s="358"/>
      <c r="M73" s="358"/>
    </row>
    <row r="74" spans="1:31" x14ac:dyDescent="0.25">
      <c r="A74" s="358"/>
      <c r="B74" s="358"/>
      <c r="C74" s="358"/>
      <c r="D74" s="360"/>
      <c r="E74" s="360"/>
      <c r="F74" s="360"/>
      <c r="G74" s="358"/>
      <c r="H74" s="372"/>
      <c r="I74" s="360"/>
      <c r="J74" s="360"/>
      <c r="K74" s="360"/>
      <c r="L74" s="358"/>
      <c r="M74" s="358"/>
    </row>
    <row r="75" spans="1:31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31" x14ac:dyDescent="0.25">
      <c r="A76" s="358"/>
      <c r="B76" s="358"/>
      <c r="C76" s="358"/>
      <c r="D76" s="360"/>
      <c r="E76" s="360"/>
      <c r="F76" s="360"/>
      <c r="G76" s="358"/>
      <c r="H76" s="372"/>
      <c r="I76" s="360"/>
      <c r="J76" s="360"/>
      <c r="K76" s="360"/>
      <c r="L76" s="358"/>
      <c r="M76" s="358"/>
    </row>
    <row r="77" spans="1:31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31" x14ac:dyDescent="0.25">
      <c r="A78" s="358"/>
      <c r="B78" s="358"/>
      <c r="C78" s="358"/>
      <c r="D78" s="360"/>
      <c r="E78" s="360"/>
      <c r="F78" s="360"/>
      <c r="G78" s="358"/>
      <c r="H78" s="372"/>
      <c r="I78" s="360"/>
      <c r="J78" s="360"/>
      <c r="K78" s="360"/>
      <c r="L78" s="358"/>
      <c r="M78" s="358"/>
    </row>
    <row r="79" spans="1:31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31" x14ac:dyDescent="0.25">
      <c r="A80" s="358"/>
      <c r="B80" s="358"/>
      <c r="C80" s="358"/>
      <c r="D80" s="360"/>
      <c r="E80" s="360"/>
      <c r="F80" s="360"/>
      <c r="G80" s="358"/>
      <c r="H80" s="372"/>
      <c r="I80" s="360"/>
      <c r="J80" s="360"/>
      <c r="K80" s="360"/>
      <c r="L80" s="358"/>
      <c r="M80" s="358"/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SUM(C68:C72)</f>
        <v>8</v>
      </c>
      <c r="D84" s="376"/>
      <c r="E84" s="376"/>
      <c r="F84" s="376">
        <f>SUM(F68:F72)</f>
        <v>4304</v>
      </c>
      <c r="G84" s="375"/>
      <c r="H84" s="397">
        <f>SUM(H68:H71)</f>
        <v>8</v>
      </c>
      <c r="I84" s="376"/>
      <c r="J84" s="376"/>
      <c r="K84" s="376">
        <f>SUM(K68:K71)</f>
        <v>4863.8900000000003</v>
      </c>
      <c r="L84" s="375"/>
      <c r="M84" s="376">
        <f>SUM(M68:M76)</f>
        <v>0</v>
      </c>
    </row>
    <row r="85" spans="1:13" ht="15.75" thickBot="1" x14ac:dyDescent="0.3">
      <c r="A85" s="377" t="s">
        <v>143</v>
      </c>
      <c r="B85" s="378"/>
      <c r="C85" s="379">
        <f>SumByColor($A$19,C68:C83)</f>
        <v>0</v>
      </c>
      <c r="D85" s="379"/>
      <c r="E85" s="379"/>
      <c r="F85" s="380">
        <f>SumByColor($A$19,F68:F83)</f>
        <v>0</v>
      </c>
      <c r="G85" s="379"/>
      <c r="H85" s="379">
        <f>SumByColor($A$19,H68:H83)</f>
        <v>0</v>
      </c>
      <c r="I85" s="379"/>
      <c r="J85" s="379"/>
      <c r="K85" s="380">
        <f>SumByColor($A$19,K69:K83)</f>
        <v>0</v>
      </c>
      <c r="L85" s="379"/>
      <c r="M85" s="380">
        <f>SumByColor($A$19,M68:M83)</f>
        <v>0</v>
      </c>
    </row>
    <row r="88" spans="1:13" x14ac:dyDescent="0.25">
      <c r="B88" s="150" t="s">
        <v>85</v>
      </c>
      <c r="C88" s="150" t="s">
        <v>106</v>
      </c>
      <c r="D88" s="151" t="s">
        <v>105</v>
      </c>
      <c r="E88" s="153" t="s">
        <v>107</v>
      </c>
      <c r="F88" s="153" t="s">
        <v>43</v>
      </c>
      <c r="G88" s="165" t="s">
        <v>110</v>
      </c>
      <c r="H88" s="165" t="s">
        <v>61</v>
      </c>
      <c r="I88" s="165" t="s">
        <v>111</v>
      </c>
    </row>
    <row r="89" spans="1:13" x14ac:dyDescent="0.25">
      <c r="B89" s="152"/>
      <c r="C89" s="10"/>
      <c r="D89" s="33"/>
      <c r="E89" s="33"/>
      <c r="F89" s="33"/>
      <c r="G89" s="33"/>
      <c r="H89" s="167"/>
      <c r="I89" s="33"/>
    </row>
    <row r="90" spans="1:13" x14ac:dyDescent="0.25">
      <c r="B90" s="152"/>
      <c r="C90" s="10"/>
      <c r="D90" s="33"/>
      <c r="E90" s="33"/>
      <c r="F90" s="33"/>
      <c r="G90" s="33"/>
      <c r="H90" s="167"/>
      <c r="I90" s="33"/>
    </row>
    <row r="91" spans="1:13" x14ac:dyDescent="0.25">
      <c r="B91" s="152"/>
      <c r="C91" s="10"/>
      <c r="D91" s="33"/>
      <c r="E91" s="33"/>
      <c r="F91" s="33"/>
      <c r="G91" s="33"/>
      <c r="H91" s="167"/>
      <c r="I91" s="33"/>
    </row>
    <row r="92" spans="1:13" x14ac:dyDescent="0.25">
      <c r="B92" s="152"/>
      <c r="C92" s="10"/>
      <c r="D92" s="33"/>
      <c r="E92" s="33"/>
      <c r="F92" s="33"/>
      <c r="G92" s="33"/>
      <c r="H92" s="167"/>
      <c r="I92" s="33"/>
    </row>
    <row r="93" spans="1:13" x14ac:dyDescent="0.25">
      <c r="B93" s="152"/>
      <c r="C93" s="10"/>
      <c r="D93" s="33"/>
      <c r="E93" s="33"/>
      <c r="F93" s="33"/>
      <c r="G93" s="33"/>
      <c r="H93" s="167"/>
      <c r="I93" s="33"/>
    </row>
    <row r="94" spans="1:13" x14ac:dyDescent="0.25">
      <c r="B94" s="152"/>
      <c r="C94" s="10"/>
      <c r="D94" s="33"/>
      <c r="E94" s="33"/>
      <c r="F94" s="33"/>
      <c r="G94" s="33"/>
      <c r="H94" s="167"/>
      <c r="I94" s="33"/>
    </row>
    <row r="95" spans="1:13" x14ac:dyDescent="0.25">
      <c r="B95" s="152"/>
      <c r="C95" s="10"/>
      <c r="D95" s="33"/>
      <c r="E95" s="33"/>
      <c r="F95" s="33"/>
      <c r="G95" s="33"/>
      <c r="H95" s="167"/>
      <c r="I95" s="33"/>
    </row>
    <row r="96" spans="1:13" x14ac:dyDescent="0.25">
      <c r="B96" s="152"/>
      <c r="C96" s="10"/>
      <c r="D96" s="33"/>
      <c r="E96" s="33"/>
      <c r="F96" s="33"/>
      <c r="G96" s="33"/>
      <c r="H96" s="167"/>
      <c r="I96" s="33"/>
    </row>
    <row r="97" spans="2:9" x14ac:dyDescent="0.25">
      <c r="B97" s="152"/>
      <c r="C97" s="10"/>
      <c r="D97" s="33"/>
      <c r="E97" s="33"/>
      <c r="F97" s="33"/>
      <c r="G97" s="33"/>
      <c r="H97" s="167"/>
      <c r="I97" s="33"/>
    </row>
    <row r="98" spans="2:9" x14ac:dyDescent="0.25">
      <c r="B98" s="152"/>
      <c r="C98" s="10"/>
      <c r="D98" s="33"/>
      <c r="E98" s="33"/>
      <c r="F98" s="33"/>
      <c r="G98" s="33"/>
      <c r="H98" s="167"/>
      <c r="I98" s="33"/>
    </row>
    <row r="99" spans="2:9" x14ac:dyDescent="0.25">
      <c r="B99" s="152"/>
      <c r="C99" s="10"/>
      <c r="D99" s="33"/>
      <c r="E99" s="33"/>
      <c r="F99" s="33"/>
      <c r="G99" s="33"/>
      <c r="H99" s="167"/>
      <c r="I99" s="33"/>
    </row>
    <row r="100" spans="2:9" x14ac:dyDescent="0.25">
      <c r="B100" s="152"/>
      <c r="C100" s="10"/>
      <c r="D100" s="33"/>
      <c r="E100" s="33"/>
      <c r="F100" s="33"/>
      <c r="G100" s="33"/>
      <c r="H100" s="167"/>
      <c r="I100" s="33"/>
    </row>
    <row r="101" spans="2:9" x14ac:dyDescent="0.25">
      <c r="B101" s="152"/>
      <c r="C101" s="10"/>
      <c r="D101" s="33"/>
      <c r="E101" s="33"/>
      <c r="F101" s="33"/>
      <c r="G101" s="33"/>
      <c r="H101" s="167"/>
      <c r="I101" s="33"/>
    </row>
    <row r="102" spans="2:9" x14ac:dyDescent="0.25">
      <c r="B102" s="152"/>
      <c r="C102" s="10"/>
      <c r="D102" s="33"/>
      <c r="E102" s="33"/>
      <c r="F102" s="33"/>
      <c r="G102" s="33"/>
      <c r="H102" s="167"/>
      <c r="I102" s="33"/>
    </row>
    <row r="103" spans="2:9" x14ac:dyDescent="0.25">
      <c r="B103" s="152"/>
      <c r="C103" s="10"/>
      <c r="D103" s="33"/>
      <c r="E103" s="33"/>
      <c r="F103" s="33"/>
      <c r="G103" s="33"/>
      <c r="H103" s="167"/>
      <c r="I103" s="33"/>
    </row>
    <row r="104" spans="2:9" x14ac:dyDescent="0.25">
      <c r="B104" s="152"/>
      <c r="C104" s="10"/>
      <c r="D104" s="33"/>
      <c r="E104" s="33"/>
      <c r="F104" s="33"/>
      <c r="G104" s="33"/>
      <c r="H104" s="167"/>
      <c r="I104" s="33"/>
    </row>
    <row r="105" spans="2:9" x14ac:dyDescent="0.25">
      <c r="B105" s="152"/>
      <c r="C105" s="10"/>
      <c r="D105" s="33"/>
      <c r="E105" s="33"/>
      <c r="F105" s="33"/>
      <c r="G105" s="33"/>
      <c r="H105" s="167"/>
      <c r="I105" s="33"/>
    </row>
    <row r="106" spans="2:9" x14ac:dyDescent="0.25">
      <c r="B106" s="152"/>
      <c r="C106" s="10"/>
      <c r="D106" s="33"/>
      <c r="E106" s="33"/>
      <c r="F106" s="33"/>
      <c r="G106" s="33"/>
      <c r="H106" s="167"/>
      <c r="I106" s="33"/>
    </row>
    <row r="107" spans="2:9" x14ac:dyDescent="0.25">
      <c r="B107" s="152"/>
      <c r="C107" s="10"/>
      <c r="D107" s="33"/>
      <c r="E107" s="33"/>
      <c r="F107" s="33"/>
      <c r="G107" s="33"/>
      <c r="H107" s="167"/>
      <c r="I107" s="33"/>
    </row>
    <row r="108" spans="2:9" x14ac:dyDescent="0.25">
      <c r="B108" s="152"/>
      <c r="C108" s="10"/>
      <c r="D108" s="33"/>
      <c r="E108" s="33"/>
      <c r="F108" s="33"/>
      <c r="G108" s="33"/>
      <c r="H108" s="167"/>
      <c r="I108" s="33"/>
    </row>
    <row r="109" spans="2:9" x14ac:dyDescent="0.25">
      <c r="B109" s="152"/>
      <c r="C109" s="10"/>
      <c r="D109" s="33"/>
      <c r="E109" s="33"/>
      <c r="F109" s="33"/>
      <c r="G109" s="33"/>
      <c r="H109" s="167"/>
      <c r="I109" s="33"/>
    </row>
    <row r="110" spans="2:9" x14ac:dyDescent="0.25">
      <c r="B110" s="152"/>
      <c r="C110" s="10"/>
      <c r="D110" s="33"/>
      <c r="E110" s="33"/>
      <c r="F110" s="33"/>
      <c r="G110" s="33"/>
      <c r="H110" s="167"/>
      <c r="I110" s="3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83" priority="21">
      <formula>F47&gt;0</formula>
    </cfRule>
    <cfRule type="expression" dxfId="782" priority="22">
      <formula>F47&lt;0</formula>
    </cfRule>
  </conditionalFormatting>
  <conditionalFormatting sqref="Q7">
    <cfRule type="expression" dxfId="781" priority="19">
      <formula>Q7&gt;0</formula>
    </cfRule>
    <cfRule type="expression" dxfId="780" priority="20">
      <formula>Q7&lt;0</formula>
    </cfRule>
  </conditionalFormatting>
  <conditionalFormatting sqref="Q8">
    <cfRule type="expression" dxfId="779" priority="17">
      <formula>Q8&gt;0</formula>
    </cfRule>
    <cfRule type="expression" dxfId="778" priority="18">
      <formula>Q8&lt;0</formula>
    </cfRule>
  </conditionalFormatting>
  <conditionalFormatting sqref="F25:F46">
    <cfRule type="expression" dxfId="777" priority="15">
      <formula>F25&gt;0</formula>
    </cfRule>
    <cfRule type="expression" dxfId="776" priority="16">
      <formula>F25&lt;0</formula>
    </cfRule>
  </conditionalFormatting>
  <conditionalFormatting sqref="H25:H46">
    <cfRule type="expression" dxfId="775" priority="13">
      <formula>H25&gt;0</formula>
    </cfRule>
    <cfRule type="expression" dxfId="774" priority="14">
      <formula>H25&lt;0</formula>
    </cfRule>
  </conditionalFormatting>
  <conditionalFormatting sqref="F89:F110">
    <cfRule type="expression" dxfId="773" priority="11">
      <formula>F89&gt;0</formula>
    </cfRule>
    <cfRule type="expression" dxfId="772" priority="12">
      <formula>F89&lt;0</formula>
    </cfRule>
  </conditionalFormatting>
  <conditionalFormatting sqref="H89:H110">
    <cfRule type="expression" dxfId="771" priority="9">
      <formula>H89&gt;0</formula>
    </cfRule>
    <cfRule type="expression" dxfId="770" priority="10">
      <formula>H89&lt;0</formula>
    </cfRule>
  </conditionalFormatting>
  <conditionalFormatting sqref="Q10">
    <cfRule type="expression" dxfId="769" priority="7">
      <formula>Q10&gt;0</formula>
    </cfRule>
    <cfRule type="expression" dxfId="768" priority="8">
      <formula>Q10&lt;0</formula>
    </cfRule>
  </conditionalFormatting>
  <conditionalFormatting sqref="J25:J38">
    <cfRule type="expression" dxfId="767" priority="5">
      <formula>J25&gt;0</formula>
    </cfRule>
    <cfRule type="expression" dxfId="766" priority="6">
      <formula>J25&lt;0</formula>
    </cfRule>
  </conditionalFormatting>
  <conditionalFormatting sqref="K25:K38">
    <cfRule type="expression" dxfId="765" priority="3">
      <formula>K25&gt;0</formula>
    </cfRule>
    <cfRule type="expression" dxfId="764" priority="4">
      <formula>K25&lt;0</formula>
    </cfRule>
  </conditionalFormatting>
  <conditionalFormatting sqref="L25:L38">
    <cfRule type="expression" dxfId="763" priority="1">
      <formula>L25&gt;0</formula>
    </cfRule>
    <cfRule type="expression" dxfId="76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8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27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67</v>
      </c>
      <c r="F1" s="15" t="s">
        <v>38</v>
      </c>
      <c r="G1" s="15" t="s">
        <v>3</v>
      </c>
      <c r="H1" s="15" t="s">
        <v>6</v>
      </c>
      <c r="I1" s="38" t="s">
        <v>7</v>
      </c>
      <c r="J1" s="38" t="s">
        <v>68</v>
      </c>
      <c r="K1" s="38" t="s">
        <v>39</v>
      </c>
      <c r="L1" s="15" t="s">
        <v>21</v>
      </c>
      <c r="M1" s="15" t="s">
        <v>22</v>
      </c>
      <c r="U1" s="118"/>
      <c r="W1" s="123" t="s">
        <v>85</v>
      </c>
      <c r="X1" s="123" t="s">
        <v>86</v>
      </c>
      <c r="Y1" s="123" t="s">
        <v>87</v>
      </c>
      <c r="Z1" s="123" t="s">
        <v>88</v>
      </c>
      <c r="AA1" s="123" t="s">
        <v>89</v>
      </c>
      <c r="AB1" s="123" t="s">
        <v>90</v>
      </c>
      <c r="AC1" s="123" t="s">
        <v>91</v>
      </c>
      <c r="AD1" s="16" t="s">
        <v>97</v>
      </c>
      <c r="AE1" s="16" t="s">
        <v>99</v>
      </c>
    </row>
    <row r="2" spans="1:42" x14ac:dyDescent="0.25">
      <c r="A2" s="6" t="s">
        <v>144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6"/>
      <c r="U2" s="118"/>
      <c r="V2" s="16"/>
      <c r="W2" s="131">
        <v>42830</v>
      </c>
      <c r="X2" s="132">
        <v>54.97</v>
      </c>
      <c r="Y2" s="132">
        <v>55.8</v>
      </c>
      <c r="Z2" s="10">
        <v>54.5</v>
      </c>
      <c r="AA2" s="10">
        <v>54.98</v>
      </c>
      <c r="AB2" s="87">
        <v>7658500</v>
      </c>
      <c r="AC2" s="10">
        <v>54.98</v>
      </c>
      <c r="AE2" s="128"/>
    </row>
    <row r="3" spans="1:42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W3" s="124">
        <v>42829</v>
      </c>
      <c r="X3" s="10">
        <v>55.15</v>
      </c>
      <c r="Y3" s="10">
        <v>55.3</v>
      </c>
      <c r="Z3" s="10">
        <v>54.83</v>
      </c>
      <c r="AA3" s="10">
        <v>55.04</v>
      </c>
      <c r="AB3" s="87">
        <v>8829800</v>
      </c>
      <c r="AC3" s="10">
        <v>55.04</v>
      </c>
      <c r="AE3" s="128"/>
      <c r="AL3" s="170"/>
      <c r="AO3" s="170"/>
    </row>
    <row r="4" spans="1:42" x14ac:dyDescent="0.25">
      <c r="B4" s="4"/>
      <c r="C4" s="4"/>
      <c r="D4" s="4"/>
      <c r="E4" s="4"/>
      <c r="F4" s="4"/>
      <c r="G4" s="66"/>
      <c r="H4" s="149"/>
      <c r="I4" s="3"/>
      <c r="J4" s="3"/>
      <c r="K4" s="3"/>
      <c r="L4" s="4"/>
      <c r="M4" s="4"/>
      <c r="O4" s="11" t="s">
        <v>44</v>
      </c>
      <c r="Q4" s="160">
        <v>0</v>
      </c>
      <c r="R4" s="336">
        <v>0</v>
      </c>
      <c r="T4" s="1"/>
      <c r="W4" s="124">
        <v>42828</v>
      </c>
      <c r="X4" s="10">
        <v>55.74</v>
      </c>
      <c r="Y4" s="10">
        <v>55.8</v>
      </c>
      <c r="Z4" s="10">
        <v>55.15</v>
      </c>
      <c r="AA4" s="10">
        <v>55.56</v>
      </c>
      <c r="AB4" s="87">
        <v>7078000</v>
      </c>
      <c r="AC4" s="10">
        <v>55.56</v>
      </c>
      <c r="AE4" s="128"/>
      <c r="AL4" s="170"/>
      <c r="AO4" s="170"/>
    </row>
    <row r="5" spans="1:42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56</v>
      </c>
      <c r="Y5" s="10">
        <v>56.03</v>
      </c>
      <c r="Z5" s="10">
        <v>55.65</v>
      </c>
      <c r="AA5" s="10">
        <v>55.73</v>
      </c>
      <c r="AB5" s="87">
        <v>5903600</v>
      </c>
      <c r="AC5" s="10">
        <v>55.73</v>
      </c>
      <c r="AE5" s="128"/>
      <c r="AL5" s="170"/>
      <c r="AO5" s="170"/>
    </row>
    <row r="6" spans="1:42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56.48</v>
      </c>
      <c r="Y6" s="10">
        <v>56.6</v>
      </c>
      <c r="Z6" s="10">
        <v>55.81</v>
      </c>
      <c r="AA6" s="10">
        <v>56.04</v>
      </c>
      <c r="AB6" s="87">
        <v>7193300</v>
      </c>
      <c r="AC6" s="10">
        <v>56.04</v>
      </c>
      <c r="AE6" s="128"/>
      <c r="AL6" s="170"/>
      <c r="AO6" s="170"/>
    </row>
    <row r="7" spans="1:42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785.90999999999985</v>
      </c>
      <c r="R7">
        <v>0</v>
      </c>
      <c r="W7" s="124">
        <v>42823</v>
      </c>
      <c r="X7" s="10">
        <v>56.41</v>
      </c>
      <c r="Y7" s="10">
        <v>57.1</v>
      </c>
      <c r="Z7" s="10">
        <v>56.35</v>
      </c>
      <c r="AA7" s="10">
        <v>56.68</v>
      </c>
      <c r="AB7" s="87">
        <v>7407000</v>
      </c>
      <c r="AC7" s="10">
        <v>56.68</v>
      </c>
      <c r="AE7" s="128"/>
    </row>
    <row r="8" spans="1:42" x14ac:dyDescent="0.25">
      <c r="B8" s="4"/>
      <c r="C8" s="4"/>
      <c r="D8" s="4"/>
      <c r="E8" s="4"/>
      <c r="F8" s="4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87">
        <v>7772900</v>
      </c>
      <c r="AC8" s="10">
        <v>56.62</v>
      </c>
      <c r="AE8" s="128"/>
      <c r="AL8" s="170"/>
      <c r="AO8" s="170"/>
      <c r="AP8" s="170"/>
    </row>
    <row r="9" spans="1:42" x14ac:dyDescent="0.25">
      <c r="H9" s="64"/>
      <c r="O9" s="11" t="s">
        <v>156</v>
      </c>
      <c r="Q9" s="128">
        <f>IF(Q2=0, 0, Q8/Q6)</f>
        <v>0</v>
      </c>
      <c r="W9" s="124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87">
        <v>8557200</v>
      </c>
      <c r="AC9" s="10">
        <v>55.93</v>
      </c>
      <c r="AE9" s="128"/>
    </row>
    <row r="10" spans="1:42" x14ac:dyDescent="0.25">
      <c r="H10" s="64"/>
      <c r="O10" s="11" t="s">
        <v>155</v>
      </c>
      <c r="P10" s="27"/>
      <c r="Q10" s="2">
        <f>M36</f>
        <v>785.90999999999985</v>
      </c>
      <c r="T10" s="11"/>
      <c r="W10" s="124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87">
        <v>14042600</v>
      </c>
      <c r="AC10" s="10">
        <v>56.36</v>
      </c>
      <c r="AE10" s="128"/>
      <c r="AL10" s="170"/>
      <c r="AO10" s="170"/>
    </row>
    <row r="11" spans="1:42" x14ac:dyDescent="0.25">
      <c r="H11" s="64"/>
      <c r="O11" s="11" t="s">
        <v>133</v>
      </c>
      <c r="P11" s="27"/>
      <c r="Q11" s="128">
        <f>IF(U58="N/A (N/A)", 0, VALUE(TRIM(CLEAN(MID(U58, FIND("(", U58)+1, 5)))))</f>
        <v>1.29E-2</v>
      </c>
      <c r="T11" s="1"/>
      <c r="W11" s="124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87">
        <v>22472800</v>
      </c>
      <c r="AC11" s="10">
        <v>55.37</v>
      </c>
      <c r="AE11" s="128"/>
    </row>
    <row r="12" spans="1:42" x14ac:dyDescent="0.25">
      <c r="H12" s="64"/>
      <c r="W12" s="124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87">
        <v>37267800</v>
      </c>
      <c r="AC12" s="10">
        <v>53.92</v>
      </c>
      <c r="AE12" s="128"/>
      <c r="AL12" s="170"/>
      <c r="AO12" s="170"/>
    </row>
    <row r="13" spans="1:42" x14ac:dyDescent="0.25">
      <c r="H13" s="64"/>
      <c r="T13" s="1"/>
      <c r="W13" s="124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87">
        <v>14001200</v>
      </c>
      <c r="AC13" s="10">
        <v>58.01</v>
      </c>
      <c r="AE13" s="128"/>
    </row>
    <row r="14" spans="1:42" x14ac:dyDescent="0.25">
      <c r="H14" s="64"/>
      <c r="W14" s="124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87">
        <v>13165000</v>
      </c>
      <c r="AC14" s="10">
        <v>58.68</v>
      </c>
      <c r="AE14" s="128"/>
      <c r="AL14" s="170"/>
      <c r="AO14" s="170"/>
      <c r="AP14" s="170"/>
    </row>
    <row r="15" spans="1:42" x14ac:dyDescent="0.25">
      <c r="H15" s="64"/>
      <c r="W15" s="124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87">
        <v>10738200</v>
      </c>
      <c r="AC15" s="10">
        <v>57.8</v>
      </c>
      <c r="AE15" s="128"/>
    </row>
    <row r="16" spans="1:42" x14ac:dyDescent="0.25">
      <c r="H16" s="64"/>
      <c r="O16" s="2"/>
      <c r="P16" s="2"/>
      <c r="Q16" s="2"/>
      <c r="T16" s="62"/>
      <c r="W16" s="124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87">
        <v>9882200</v>
      </c>
      <c r="AC16" s="10">
        <v>57.6</v>
      </c>
      <c r="AE16" s="128"/>
    </row>
    <row r="17" spans="1:41" x14ac:dyDescent="0.25">
      <c r="H17" s="64"/>
      <c r="O17" s="2"/>
      <c r="P17" s="2"/>
      <c r="Q17" s="2"/>
      <c r="W17" s="124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87">
        <v>9925300</v>
      </c>
      <c r="AC17" s="10">
        <v>57.66</v>
      </c>
      <c r="AE17" s="128"/>
    </row>
    <row r="18" spans="1:41" x14ac:dyDescent="0.25">
      <c r="A18" s="21" t="s">
        <v>57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24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87">
        <v>9266500</v>
      </c>
      <c r="AC18" s="10">
        <v>57.28</v>
      </c>
      <c r="AE18" s="128"/>
      <c r="AL18" s="170"/>
      <c r="AO18" s="170"/>
    </row>
    <row r="19" spans="1:4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SumByColor($A$19,F2:F5)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O19" s="2"/>
      <c r="P19" s="2"/>
      <c r="Q19" s="2"/>
      <c r="W19" s="124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87">
        <v>7172400</v>
      </c>
      <c r="AC19" s="10">
        <v>56.67</v>
      </c>
      <c r="AE19" s="128"/>
    </row>
    <row r="20" spans="1:41" x14ac:dyDescent="0.25">
      <c r="O20" s="2"/>
      <c r="P20" s="2"/>
      <c r="Q20" s="2"/>
      <c r="W20" s="124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87">
        <v>8819900</v>
      </c>
      <c r="AC20" s="10">
        <v>56.43</v>
      </c>
      <c r="AE20" s="128"/>
    </row>
    <row r="21" spans="1:41" x14ac:dyDescent="0.25">
      <c r="O21" s="2"/>
      <c r="P21" s="2"/>
      <c r="Q21" s="2"/>
      <c r="W21" s="124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87">
        <v>6139800</v>
      </c>
      <c r="AC21" s="10">
        <v>56.36</v>
      </c>
      <c r="AE21" s="128"/>
    </row>
    <row r="22" spans="1:41" x14ac:dyDescent="0.25">
      <c r="B22" s="150" t="s">
        <v>85</v>
      </c>
      <c r="C22" s="150" t="s">
        <v>106</v>
      </c>
      <c r="D22" s="151" t="s">
        <v>105</v>
      </c>
      <c r="E22" s="153" t="s">
        <v>107</v>
      </c>
      <c r="F22" s="154" t="s">
        <v>43</v>
      </c>
      <c r="G22" s="165" t="s">
        <v>110</v>
      </c>
      <c r="H22" s="165" t="s">
        <v>111</v>
      </c>
      <c r="I22" s="165" t="s">
        <v>413</v>
      </c>
      <c r="J22" s="165" t="s">
        <v>109</v>
      </c>
      <c r="K22" s="165" t="s">
        <v>611</v>
      </c>
      <c r="O22" s="2"/>
      <c r="P22" s="2"/>
      <c r="Q22" s="2"/>
      <c r="W22" s="124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87">
        <v>7585000</v>
      </c>
      <c r="AC22" s="10">
        <v>56.51</v>
      </c>
      <c r="AE22" s="128"/>
    </row>
    <row r="23" spans="1:41" x14ac:dyDescent="0.25">
      <c r="B23" s="152">
        <v>42873</v>
      </c>
      <c r="C23" s="10">
        <v>50</v>
      </c>
      <c r="D23" s="159">
        <v>51.65</v>
      </c>
      <c r="E23" s="33">
        <v>51.8</v>
      </c>
      <c r="F23" s="33">
        <f>C23*(E23-D23)</f>
        <v>7.4999999999999289</v>
      </c>
      <c r="G23" s="33">
        <f>IF(C23=0, 0,D23*C23)</f>
        <v>2582.5</v>
      </c>
      <c r="H23" s="33"/>
      <c r="I23" s="33"/>
      <c r="J23" s="33">
        <v>483</v>
      </c>
      <c r="K23" s="10">
        <f>(G23-J23)/C23</f>
        <v>41.99</v>
      </c>
      <c r="O23" s="2"/>
      <c r="P23" s="2"/>
      <c r="Q23" s="2"/>
      <c r="W23" s="124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87">
        <v>7061500</v>
      </c>
      <c r="AC23" s="10">
        <v>56.55</v>
      </c>
      <c r="AE23" s="128"/>
    </row>
    <row r="24" spans="1:41" x14ac:dyDescent="0.25">
      <c r="B24" s="152"/>
      <c r="C24" s="10"/>
      <c r="D24" s="159"/>
      <c r="E24" s="33"/>
      <c r="F24" s="33"/>
      <c r="G24" s="33"/>
      <c r="H24" s="33"/>
      <c r="I24" s="33"/>
      <c r="J24" s="33"/>
      <c r="K24" s="33"/>
      <c r="O24" s="2"/>
      <c r="P24" s="2"/>
      <c r="Q24" s="2"/>
      <c r="W24" s="124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87">
        <v>6890100</v>
      </c>
      <c r="AC24" s="10">
        <v>56.77</v>
      </c>
      <c r="AE24" s="128"/>
    </row>
    <row r="25" spans="1:41" x14ac:dyDescent="0.25">
      <c r="B25" s="152"/>
      <c r="C25" s="10"/>
      <c r="D25" s="159"/>
      <c r="E25" s="33"/>
      <c r="F25" s="33"/>
      <c r="G25" s="33"/>
      <c r="H25" s="33"/>
      <c r="I25" s="33"/>
      <c r="J25" s="33"/>
      <c r="K25" s="33"/>
      <c r="O25" s="2"/>
      <c r="P25" s="2"/>
      <c r="Q25" s="2"/>
      <c r="W25" s="124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87">
        <v>9181600</v>
      </c>
      <c r="AC25" s="10">
        <v>56.7</v>
      </c>
      <c r="AE25" s="128"/>
    </row>
    <row r="26" spans="1:41" x14ac:dyDescent="0.25">
      <c r="B26" s="152"/>
      <c r="C26" s="10"/>
      <c r="D26" s="159"/>
      <c r="E26" s="33"/>
      <c r="F26" s="33"/>
      <c r="G26" s="33"/>
      <c r="H26" s="33"/>
      <c r="I26" s="33"/>
      <c r="J26" s="33"/>
      <c r="K26" s="33"/>
      <c r="O26" s="2"/>
      <c r="P26" s="2"/>
      <c r="Q26" s="2"/>
      <c r="W26" s="124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87">
        <v>6438400</v>
      </c>
      <c r="AC26" s="10">
        <v>57.8</v>
      </c>
      <c r="AE26" s="128"/>
    </row>
    <row r="27" spans="1:41" x14ac:dyDescent="0.25">
      <c r="B27" s="152"/>
      <c r="C27" s="10"/>
      <c r="D27" s="159"/>
      <c r="E27" s="33"/>
      <c r="F27" s="33"/>
      <c r="G27" s="33"/>
      <c r="H27" s="33"/>
      <c r="I27" s="33"/>
      <c r="J27" s="33"/>
      <c r="K27" s="33"/>
      <c r="O27" s="2"/>
      <c r="P27" s="2"/>
      <c r="Q27" s="2"/>
      <c r="W27" s="124">
        <v>42796</v>
      </c>
      <c r="X27" s="10" t="s">
        <v>208</v>
      </c>
      <c r="Y27" s="10"/>
      <c r="Z27" s="10"/>
      <c r="AA27" s="10"/>
      <c r="AB27" s="87"/>
      <c r="AC27" s="10"/>
      <c r="AE27" s="128"/>
    </row>
    <row r="28" spans="1:41" x14ac:dyDescent="0.25">
      <c r="B28" s="152"/>
      <c r="C28" s="10"/>
      <c r="D28" s="159"/>
      <c r="E28" s="33"/>
      <c r="F28" s="33"/>
      <c r="G28" s="33"/>
      <c r="H28" s="168"/>
      <c r="I28" s="33"/>
      <c r="J28" s="33"/>
      <c r="K28" s="33"/>
      <c r="O28" s="2"/>
      <c r="P28" s="2"/>
      <c r="Q28" s="2"/>
      <c r="W28" s="124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87">
        <v>8558900</v>
      </c>
      <c r="AC28" s="10">
        <v>57.77</v>
      </c>
      <c r="AE28" s="128"/>
    </row>
    <row r="29" spans="1:41" x14ac:dyDescent="0.25">
      <c r="B29" s="152"/>
      <c r="C29" s="10"/>
      <c r="D29" s="159"/>
      <c r="E29" s="33"/>
      <c r="F29" s="33"/>
      <c r="G29" s="33"/>
      <c r="H29" s="168"/>
      <c r="I29" s="33"/>
      <c r="J29" s="33"/>
      <c r="K29" s="33"/>
      <c r="W29" s="124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87">
        <v>7951300</v>
      </c>
      <c r="AC29" s="10">
        <v>56.98</v>
      </c>
      <c r="AE29" s="128"/>
    </row>
    <row r="30" spans="1:41" x14ac:dyDescent="0.25">
      <c r="B30" s="152"/>
      <c r="C30" s="10"/>
      <c r="D30" s="159"/>
      <c r="E30" s="33"/>
      <c r="F30" s="33"/>
      <c r="G30" s="33"/>
      <c r="H30" s="168"/>
      <c r="I30" s="33"/>
      <c r="J30" s="33"/>
      <c r="K30" s="33"/>
      <c r="W30" s="124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87">
        <v>4375700</v>
      </c>
      <c r="AC30" s="10">
        <v>57.51</v>
      </c>
      <c r="AE30" s="128"/>
    </row>
    <row r="31" spans="1:41" x14ac:dyDescent="0.25">
      <c r="B31" s="152"/>
      <c r="C31" s="10"/>
      <c r="D31" s="159"/>
      <c r="E31" s="33"/>
      <c r="F31" s="33"/>
      <c r="G31" s="33"/>
      <c r="H31" s="168"/>
      <c r="I31" s="33"/>
      <c r="J31" s="33"/>
      <c r="K31" s="33"/>
      <c r="W31" s="124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87">
        <v>9684500</v>
      </c>
      <c r="AC31" s="10">
        <v>57.68</v>
      </c>
      <c r="AE31" s="128"/>
    </row>
    <row r="32" spans="1:41" x14ac:dyDescent="0.25">
      <c r="B32" s="152"/>
      <c r="C32" s="10"/>
      <c r="D32" s="159"/>
      <c r="E32" s="33"/>
      <c r="F32" s="33"/>
      <c r="G32" s="33"/>
      <c r="H32" s="168"/>
      <c r="I32" s="33"/>
      <c r="J32" s="33"/>
      <c r="K32" s="33"/>
      <c r="W32" s="124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87">
        <v>12316300</v>
      </c>
      <c r="AC32" s="10">
        <v>57.21</v>
      </c>
      <c r="AE32" s="128"/>
    </row>
    <row r="33" spans="1:41" x14ac:dyDescent="0.25">
      <c r="B33" s="152"/>
      <c r="C33" s="10"/>
      <c r="D33" s="159"/>
      <c r="E33" s="33"/>
      <c r="F33" s="33"/>
      <c r="G33" s="33"/>
      <c r="H33" s="168"/>
      <c r="I33" s="33"/>
      <c r="J33" s="33"/>
      <c r="K33" s="33"/>
      <c r="W33" s="124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87">
        <v>10914100</v>
      </c>
      <c r="AC33" s="10">
        <v>58.06</v>
      </c>
      <c r="AE33" s="128"/>
    </row>
    <row r="34" spans="1:41" x14ac:dyDescent="0.25">
      <c r="B34" s="152"/>
      <c r="C34" s="10"/>
      <c r="D34" s="159"/>
      <c r="E34" s="33"/>
      <c r="F34" s="33"/>
      <c r="G34" s="33"/>
      <c r="H34" s="168"/>
      <c r="I34" s="33"/>
      <c r="J34" s="33"/>
      <c r="K34" s="33"/>
      <c r="W34" s="124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87">
        <v>10955000</v>
      </c>
      <c r="AC34" s="10">
        <v>57.18</v>
      </c>
      <c r="AE34" s="128"/>
    </row>
    <row r="35" spans="1:41" x14ac:dyDescent="0.25">
      <c r="W35" s="124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87">
        <v>12638000</v>
      </c>
      <c r="AC35" s="10">
        <v>56.57</v>
      </c>
      <c r="AE35" s="128"/>
    </row>
    <row r="36" spans="1:41" x14ac:dyDescent="0.25">
      <c r="L36" t="s">
        <v>43</v>
      </c>
      <c r="M36" s="2">
        <f>M54+K54-F54</f>
        <v>785.90999999999985</v>
      </c>
      <c r="W36" s="124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87">
        <v>8374200</v>
      </c>
      <c r="AC36" s="10">
        <v>56.12</v>
      </c>
      <c r="AE36" s="128"/>
      <c r="AL36" s="170"/>
    </row>
    <row r="37" spans="1:41" x14ac:dyDescent="0.25">
      <c r="A37" s="25" t="s">
        <v>1</v>
      </c>
      <c r="B37" s="25" t="s">
        <v>2</v>
      </c>
      <c r="C37" s="25" t="s">
        <v>4</v>
      </c>
      <c r="D37" s="25" t="s">
        <v>5</v>
      </c>
      <c r="E37" s="25" t="s">
        <v>67</v>
      </c>
      <c r="F37" s="25" t="s">
        <v>38</v>
      </c>
      <c r="G37" s="25" t="s">
        <v>3</v>
      </c>
      <c r="H37" s="25" t="s">
        <v>6</v>
      </c>
      <c r="I37" s="330" t="s">
        <v>7</v>
      </c>
      <c r="J37" s="330" t="s">
        <v>68</v>
      </c>
      <c r="K37" s="330" t="s">
        <v>39</v>
      </c>
      <c r="L37" s="25" t="s">
        <v>21</v>
      </c>
      <c r="M37" s="25" t="s">
        <v>22</v>
      </c>
      <c r="W37" s="124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87">
        <v>6652000</v>
      </c>
      <c r="AC37" s="10">
        <v>56.46</v>
      </c>
      <c r="AE37" s="128"/>
    </row>
    <row r="38" spans="1:41" x14ac:dyDescent="0.25">
      <c r="A38" s="188" t="s">
        <v>144</v>
      </c>
      <c r="B38" s="404">
        <v>42472</v>
      </c>
      <c r="C38" s="184">
        <v>50</v>
      </c>
      <c r="D38" s="185">
        <v>56.99</v>
      </c>
      <c r="E38" s="185">
        <v>0</v>
      </c>
      <c r="F38" s="185">
        <f t="shared" ref="F38:F46" si="0">C38*D38+E38</f>
        <v>2849.5</v>
      </c>
      <c r="G38" s="404">
        <v>42550</v>
      </c>
      <c r="H38" s="190">
        <v>50</v>
      </c>
      <c r="I38" s="185">
        <v>54.95</v>
      </c>
      <c r="J38" s="185">
        <v>7.01</v>
      </c>
      <c r="K38" s="185">
        <f>I38*H38-J38</f>
        <v>2740.49</v>
      </c>
      <c r="L38" s="189">
        <v>42556</v>
      </c>
      <c r="M38" s="185">
        <v>11.2</v>
      </c>
      <c r="W38" s="124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87">
        <v>8891400</v>
      </c>
      <c r="AC38" s="10">
        <v>56.27</v>
      </c>
      <c r="AE38" s="128"/>
    </row>
    <row r="39" spans="1:41" x14ac:dyDescent="0.25">
      <c r="A39" s="191" t="s">
        <v>48</v>
      </c>
      <c r="B39" s="404">
        <v>42521</v>
      </c>
      <c r="C39" s="184">
        <v>20</v>
      </c>
      <c r="D39" s="185">
        <v>55.21</v>
      </c>
      <c r="E39" s="185">
        <v>0</v>
      </c>
      <c r="F39" s="185">
        <f t="shared" si="0"/>
        <v>1104.2</v>
      </c>
      <c r="G39" s="404"/>
      <c r="H39" s="190"/>
      <c r="I39" s="185"/>
      <c r="J39" s="185"/>
      <c r="K39" s="185"/>
      <c r="L39" s="184"/>
      <c r="M39" s="184"/>
      <c r="W39" s="124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87">
        <v>7679800</v>
      </c>
      <c r="AC39" s="10">
        <v>55.92</v>
      </c>
      <c r="AE39" s="128"/>
    </row>
    <row r="40" spans="1:41" x14ac:dyDescent="0.25">
      <c r="A40" s="184"/>
      <c r="B40" s="404">
        <v>42524</v>
      </c>
      <c r="C40" s="184">
        <v>30</v>
      </c>
      <c r="D40" s="185">
        <v>53.75</v>
      </c>
      <c r="E40" s="185">
        <v>0</v>
      </c>
      <c r="F40" s="185">
        <f t="shared" si="0"/>
        <v>1612.5</v>
      </c>
      <c r="G40" s="404"/>
      <c r="H40" s="190"/>
      <c r="I40" s="185"/>
      <c r="J40" s="185"/>
      <c r="K40" s="185"/>
      <c r="L40" s="184"/>
      <c r="M40" s="184"/>
      <c r="W40" s="124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87">
        <v>14973400</v>
      </c>
      <c r="AC40" s="10">
        <v>56.05</v>
      </c>
      <c r="AE40" s="128"/>
    </row>
    <row r="41" spans="1:41" x14ac:dyDescent="0.25">
      <c r="A41" s="184"/>
      <c r="B41" s="404">
        <v>42524</v>
      </c>
      <c r="C41" s="184">
        <v>20</v>
      </c>
      <c r="D41" s="185">
        <v>53.4</v>
      </c>
      <c r="E41" s="185">
        <v>0</v>
      </c>
      <c r="F41" s="185">
        <f t="shared" si="0"/>
        <v>1068</v>
      </c>
      <c r="G41" s="404">
        <v>42563</v>
      </c>
      <c r="H41" s="190">
        <v>70</v>
      </c>
      <c r="I41" s="185">
        <v>57.78</v>
      </c>
      <c r="J41" s="185">
        <v>0.09</v>
      </c>
      <c r="K41" s="185">
        <f>I41*H41-J41</f>
        <v>4044.5099999999998</v>
      </c>
      <c r="L41" s="184"/>
      <c r="M41" s="184"/>
      <c r="W41" s="124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87">
        <v>14345400</v>
      </c>
      <c r="AC41" s="10">
        <v>55.14</v>
      </c>
      <c r="AE41" s="128"/>
    </row>
    <row r="42" spans="1:41" ht="20.25" thickBot="1" x14ac:dyDescent="0.35">
      <c r="A42" s="184"/>
      <c r="B42" s="404">
        <v>42545</v>
      </c>
      <c r="C42" s="184">
        <v>30</v>
      </c>
      <c r="D42" s="185">
        <v>52.38</v>
      </c>
      <c r="E42" s="185">
        <v>0</v>
      </c>
      <c r="F42" s="185">
        <f t="shared" si="0"/>
        <v>1571.4</v>
      </c>
      <c r="G42" s="404">
        <v>42593</v>
      </c>
      <c r="H42" s="190">
        <v>30</v>
      </c>
      <c r="I42" s="185">
        <v>56.38</v>
      </c>
      <c r="J42" s="185">
        <v>0.04</v>
      </c>
      <c r="K42" s="185">
        <f>I42*H42-J42</f>
        <v>1691.3600000000001</v>
      </c>
      <c r="L42" s="184"/>
      <c r="M42" s="184"/>
      <c r="T42" s="83" t="s">
        <v>84</v>
      </c>
      <c r="W42" s="124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87">
        <v>9281100</v>
      </c>
      <c r="AC42" s="10">
        <v>53.71</v>
      </c>
      <c r="AE42" s="128"/>
      <c r="AL42" s="170"/>
      <c r="AO42" s="170"/>
    </row>
    <row r="43" spans="1:41" ht="15.75" thickTop="1" x14ac:dyDescent="0.25">
      <c r="A43" s="184"/>
      <c r="B43" s="443">
        <v>42640</v>
      </c>
      <c r="C43" s="236">
        <v>20</v>
      </c>
      <c r="D43" s="237">
        <v>52.68</v>
      </c>
      <c r="E43" s="237">
        <v>0</v>
      </c>
      <c r="F43" s="237">
        <f t="shared" si="0"/>
        <v>1053.5999999999999</v>
      </c>
      <c r="G43" s="443">
        <v>42724</v>
      </c>
      <c r="H43" s="236">
        <v>20</v>
      </c>
      <c r="I43" s="237">
        <v>54.68</v>
      </c>
      <c r="J43" s="237">
        <v>0.02</v>
      </c>
      <c r="K43" s="237">
        <f>H43*I43-J43</f>
        <v>1093.58</v>
      </c>
      <c r="L43" s="235">
        <v>42739</v>
      </c>
      <c r="M43" s="237">
        <v>7.2</v>
      </c>
      <c r="T43" s="119" t="s">
        <v>69</v>
      </c>
      <c r="U43" s="120">
        <v>55.04</v>
      </c>
      <c r="W43" s="124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87">
        <v>6446900</v>
      </c>
      <c r="AC43" s="10">
        <v>52.65</v>
      </c>
      <c r="AE43" s="128"/>
    </row>
    <row r="44" spans="1:41" ht="20.25" thickBot="1" x14ac:dyDescent="0.35">
      <c r="A44" s="184"/>
      <c r="B44" s="443">
        <v>42640</v>
      </c>
      <c r="C44" s="236">
        <v>20</v>
      </c>
      <c r="D44" s="237">
        <v>52.68</v>
      </c>
      <c r="E44" s="237">
        <v>0</v>
      </c>
      <c r="F44" s="237">
        <f t="shared" si="0"/>
        <v>1053.5999999999999</v>
      </c>
      <c r="G44" s="443">
        <v>42741</v>
      </c>
      <c r="H44" s="240">
        <v>20</v>
      </c>
      <c r="I44" s="237">
        <v>53.94</v>
      </c>
      <c r="J44" s="237">
        <v>0.12</v>
      </c>
      <c r="K44" s="237">
        <f>H44*I44-J44</f>
        <v>1078.68</v>
      </c>
      <c r="L44" s="236"/>
      <c r="M44" s="236"/>
      <c r="O44" s="557" t="s">
        <v>54</v>
      </c>
      <c r="P44" s="557"/>
      <c r="T44" s="85" t="s">
        <v>70</v>
      </c>
      <c r="U44" s="121">
        <v>54.97</v>
      </c>
      <c r="W44" s="124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87">
        <v>7355200</v>
      </c>
      <c r="AC44" s="10">
        <v>52.64</v>
      </c>
      <c r="AE44" s="128"/>
    </row>
    <row r="45" spans="1:41" ht="15.75" thickTop="1" x14ac:dyDescent="0.25">
      <c r="A45" s="184"/>
      <c r="B45" s="460">
        <v>42724</v>
      </c>
      <c r="C45" s="385">
        <v>20</v>
      </c>
      <c r="D45" s="386">
        <v>52.68</v>
      </c>
      <c r="E45" s="386">
        <v>0</v>
      </c>
      <c r="F45" s="386">
        <f t="shared" si="0"/>
        <v>1053.5999999999999</v>
      </c>
      <c r="G45" s="460">
        <v>42774</v>
      </c>
      <c r="H45" s="387">
        <v>20</v>
      </c>
      <c r="I45" s="386">
        <v>53.88</v>
      </c>
      <c r="J45" s="386">
        <v>0.02</v>
      </c>
      <c r="K45" s="386">
        <f>I45*H45-J45</f>
        <v>1077.5800000000002</v>
      </c>
      <c r="L45" s="381"/>
      <c r="M45" s="386"/>
      <c r="O45" s="75">
        <v>1.1000000000000001</v>
      </c>
      <c r="P45" s="75">
        <f>O45*$Q$4</f>
        <v>0</v>
      </c>
      <c r="T45" s="85" t="s">
        <v>71</v>
      </c>
      <c r="U45" s="121" t="s">
        <v>100</v>
      </c>
      <c r="W45" s="124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87">
        <v>8850400</v>
      </c>
      <c r="AC45" s="10">
        <v>52.2</v>
      </c>
      <c r="AE45" s="128"/>
    </row>
    <row r="46" spans="1:41" x14ac:dyDescent="0.25">
      <c r="A46" s="184"/>
      <c r="B46" s="460">
        <v>42766</v>
      </c>
      <c r="C46" s="385">
        <v>20</v>
      </c>
      <c r="D46" s="386">
        <v>51.72</v>
      </c>
      <c r="E46" s="386">
        <v>0</v>
      </c>
      <c r="F46" s="386">
        <f t="shared" si="0"/>
        <v>1034.4000000000001</v>
      </c>
      <c r="G46" s="460">
        <v>42803</v>
      </c>
      <c r="H46" s="387">
        <v>20</v>
      </c>
      <c r="I46" s="386">
        <v>56.41</v>
      </c>
      <c r="J46" s="386">
        <v>0.12</v>
      </c>
      <c r="K46" s="386">
        <f>I46*H46-J46</f>
        <v>1128.08</v>
      </c>
      <c r="L46" s="385"/>
      <c r="M46" s="385"/>
      <c r="O46" s="75">
        <v>1.0900000000000001</v>
      </c>
      <c r="P46" s="75">
        <f t="shared" ref="P46:P65" si="1">O46*$Q$4</f>
        <v>0</v>
      </c>
      <c r="T46" s="85" t="s">
        <v>72</v>
      </c>
      <c r="U46" s="121" t="s">
        <v>100</v>
      </c>
      <c r="W46" s="124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87">
        <v>7874200</v>
      </c>
      <c r="AC46" s="10">
        <v>52.64</v>
      </c>
      <c r="AE46" s="128"/>
    </row>
    <row r="47" spans="1:41" x14ac:dyDescent="0.25">
      <c r="A47" s="184"/>
      <c r="B47" s="404"/>
      <c r="C47" s="184"/>
      <c r="D47" s="184"/>
      <c r="E47" s="184"/>
      <c r="F47" s="184"/>
      <c r="G47" s="404"/>
      <c r="H47" s="190"/>
      <c r="I47" s="185"/>
      <c r="J47" s="185"/>
      <c r="K47" s="185"/>
      <c r="L47" s="189">
        <v>42829</v>
      </c>
      <c r="M47" s="185">
        <v>3.6</v>
      </c>
      <c r="O47" s="75">
        <v>1.08</v>
      </c>
      <c r="P47" s="75">
        <f t="shared" si="1"/>
        <v>0</v>
      </c>
      <c r="T47" s="85" t="s">
        <v>73</v>
      </c>
      <c r="U47" s="121">
        <v>62.36</v>
      </c>
      <c r="W47" s="124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87">
        <v>8810900</v>
      </c>
      <c r="AC47" s="10">
        <v>52.86</v>
      </c>
      <c r="AE47" s="128"/>
    </row>
    <row r="48" spans="1:41" x14ac:dyDescent="0.25">
      <c r="A48" s="184"/>
      <c r="B48" s="66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66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189">
        <v>42921</v>
      </c>
      <c r="M48" s="185">
        <v>9</v>
      </c>
      <c r="O48" s="75">
        <v>1.07</v>
      </c>
      <c r="P48" s="75">
        <f t="shared" si="1"/>
        <v>0</v>
      </c>
      <c r="T48" s="85" t="s">
        <v>74</v>
      </c>
      <c r="U48" s="121">
        <v>0.43128899999999998</v>
      </c>
      <c r="W48" s="124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87">
        <v>12342900</v>
      </c>
      <c r="AC48" s="10">
        <v>52.74</v>
      </c>
      <c r="AE48" s="128"/>
    </row>
    <row r="49" spans="1:41" x14ac:dyDescent="0.25">
      <c r="A49" s="184"/>
      <c r="B49" s="404"/>
      <c r="C49" s="184"/>
      <c r="D49" s="184"/>
      <c r="E49" s="184"/>
      <c r="F49" s="184"/>
      <c r="G49" s="404"/>
      <c r="H49" s="190"/>
      <c r="I49" s="185"/>
      <c r="J49" s="185"/>
      <c r="K49" s="185"/>
      <c r="L49" s="184"/>
      <c r="M49" s="184"/>
      <c r="O49" s="75">
        <v>1.06</v>
      </c>
      <c r="P49" s="75">
        <f t="shared" si="1"/>
        <v>0</v>
      </c>
      <c r="T49" s="85" t="s">
        <v>93</v>
      </c>
      <c r="U49" s="121" t="s">
        <v>441</v>
      </c>
      <c r="W49" s="124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87">
        <v>9770800</v>
      </c>
      <c r="AC49" s="10">
        <v>52.92</v>
      </c>
      <c r="AE49" s="128"/>
    </row>
    <row r="50" spans="1:41" x14ac:dyDescent="0.25">
      <c r="A50" s="184"/>
      <c r="B50" s="404"/>
      <c r="C50" s="184"/>
      <c r="D50" s="184"/>
      <c r="E50" s="184"/>
      <c r="F50" s="184"/>
      <c r="G50" s="404"/>
      <c r="H50" s="190"/>
      <c r="I50" s="185"/>
      <c r="J50" s="185"/>
      <c r="K50" s="185"/>
      <c r="L50" s="184"/>
      <c r="M50" s="184"/>
      <c r="O50" s="75">
        <v>1.05</v>
      </c>
      <c r="P50" s="75">
        <f t="shared" si="1"/>
        <v>0</v>
      </c>
      <c r="T50" s="85"/>
      <c r="U50" s="121"/>
      <c r="W50" s="124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87">
        <v>7362000</v>
      </c>
      <c r="AC50" s="10">
        <v>53.02</v>
      </c>
      <c r="AE50" s="128"/>
      <c r="AL50" s="170"/>
      <c r="AO50" s="170"/>
    </row>
    <row r="51" spans="1:41" x14ac:dyDescent="0.25">
      <c r="A51" s="184"/>
      <c r="B51" s="404"/>
      <c r="C51" s="184"/>
      <c r="D51" s="184"/>
      <c r="E51" s="184"/>
      <c r="F51" s="184"/>
      <c r="G51" s="404"/>
      <c r="H51" s="190"/>
      <c r="I51" s="185"/>
      <c r="J51" s="185"/>
      <c r="K51" s="185"/>
      <c r="L51" s="184"/>
      <c r="M51" s="184"/>
      <c r="O51" s="75">
        <v>1.04</v>
      </c>
      <c r="P51" s="75">
        <f t="shared" si="1"/>
        <v>0</v>
      </c>
      <c r="T51" s="85" t="s">
        <v>76</v>
      </c>
      <c r="U51" s="121" t="s">
        <v>530</v>
      </c>
      <c r="W51" s="124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87">
        <v>6202000</v>
      </c>
      <c r="AC51" s="10">
        <v>53.48</v>
      </c>
      <c r="AE51" s="128"/>
    </row>
    <row r="52" spans="1:41" x14ac:dyDescent="0.25">
      <c r="A52" s="184"/>
      <c r="B52" s="404"/>
      <c r="C52" s="184"/>
      <c r="D52" s="184"/>
      <c r="E52" s="184"/>
      <c r="F52" s="184"/>
      <c r="G52" s="404"/>
      <c r="H52" s="190"/>
      <c r="I52" s="185"/>
      <c r="J52" s="185"/>
      <c r="K52" s="185"/>
      <c r="L52" s="184"/>
      <c r="M52" s="184"/>
      <c r="O52" s="75">
        <v>1.03</v>
      </c>
      <c r="P52" s="75">
        <f t="shared" si="1"/>
        <v>0</v>
      </c>
      <c r="T52" s="85" t="s">
        <v>77</v>
      </c>
      <c r="U52" s="121" t="s">
        <v>531</v>
      </c>
      <c r="W52" s="124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87">
        <v>6675000</v>
      </c>
      <c r="AC52" s="10">
        <v>53.69</v>
      </c>
      <c r="AE52" s="128"/>
    </row>
    <row r="53" spans="1:41" x14ac:dyDescent="0.25">
      <c r="A53" s="184"/>
      <c r="B53" s="404"/>
      <c r="C53" s="184"/>
      <c r="D53" s="184"/>
      <c r="E53" s="184"/>
      <c r="F53" s="184"/>
      <c r="G53" s="404"/>
      <c r="H53" s="190"/>
      <c r="I53" s="185"/>
      <c r="J53" s="185"/>
      <c r="K53" s="185"/>
      <c r="L53" s="184"/>
      <c r="M53" s="184"/>
      <c r="O53" s="75">
        <v>1.02</v>
      </c>
      <c r="P53" s="75">
        <f t="shared" si="1"/>
        <v>0</v>
      </c>
      <c r="T53" s="85" t="s">
        <v>78</v>
      </c>
      <c r="U53" s="122">
        <v>7722093</v>
      </c>
      <c r="W53" s="124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87">
        <v>6321300</v>
      </c>
      <c r="AC53" s="10">
        <v>53.28</v>
      </c>
      <c r="AE53" s="128"/>
    </row>
    <row r="54" spans="1:41" x14ac:dyDescent="0.25">
      <c r="A54" s="25" t="s">
        <v>57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75">
        <v>1.01</v>
      </c>
      <c r="P54" s="75">
        <f t="shared" si="1"/>
        <v>0</v>
      </c>
      <c r="T54" s="85" t="s">
        <v>81</v>
      </c>
      <c r="U54" s="122">
        <v>9541230</v>
      </c>
      <c r="W54" s="124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87">
        <v>7025700</v>
      </c>
      <c r="AC54" s="10">
        <v>53.07</v>
      </c>
      <c r="AE54" s="128"/>
      <c r="AL54" s="170"/>
      <c r="AO54" s="170"/>
    </row>
    <row r="55" spans="1:41" ht="15.75" thickBot="1" x14ac:dyDescent="0.3">
      <c r="A55" s="306" t="s">
        <v>143</v>
      </c>
      <c r="B55" s="307"/>
      <c r="C55" s="308">
        <f>SumByColor($A$19,C38:C53)</f>
        <v>0</v>
      </c>
      <c r="D55" s="308"/>
      <c r="E55" s="308"/>
      <c r="F55" s="309">
        <f>SumByColor($A$19,F38:F41)</f>
        <v>0</v>
      </c>
      <c r="G55" s="308"/>
      <c r="H55" s="308">
        <f>SumByColor($A$19,H38:H53)</f>
        <v>0</v>
      </c>
      <c r="I55" s="308"/>
      <c r="J55" s="308"/>
      <c r="K55" s="309">
        <f>SumByColor($A$19,K38:K53)</f>
        <v>0</v>
      </c>
      <c r="L55" s="308"/>
      <c r="M55" s="309">
        <f>SumByColor($A$19,M38:M53)</f>
        <v>0</v>
      </c>
      <c r="O55" s="75">
        <v>1</v>
      </c>
      <c r="P55" s="75">
        <f t="shared" si="1"/>
        <v>0</v>
      </c>
      <c r="T55" s="85" t="s">
        <v>79</v>
      </c>
      <c r="U55" s="121" t="s">
        <v>532</v>
      </c>
      <c r="W55" s="124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87">
        <v>7861000</v>
      </c>
      <c r="AC55" s="10">
        <v>53.03</v>
      </c>
      <c r="AE55" s="128"/>
    </row>
    <row r="56" spans="1:41" x14ac:dyDescent="0.25">
      <c r="O56" s="75">
        <v>0.99</v>
      </c>
      <c r="P56" s="75">
        <f t="shared" si="1"/>
        <v>0</v>
      </c>
      <c r="T56" s="85" t="s">
        <v>82</v>
      </c>
      <c r="U56" s="121">
        <v>22.94</v>
      </c>
      <c r="W56" s="124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87">
        <v>8320600</v>
      </c>
      <c r="AC56" s="10">
        <v>52.77</v>
      </c>
      <c r="AE56" s="128"/>
    </row>
    <row r="57" spans="1:41" x14ac:dyDescent="0.25">
      <c r="O57" s="75">
        <v>0.98</v>
      </c>
      <c r="P57" s="75">
        <f t="shared" si="1"/>
        <v>0</v>
      </c>
      <c r="T57" s="85" t="s">
        <v>83</v>
      </c>
      <c r="U57" s="121">
        <v>2.4</v>
      </c>
      <c r="W57" s="124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87">
        <v>6743100</v>
      </c>
      <c r="AC57" s="10">
        <v>53.1</v>
      </c>
      <c r="AE57" s="128"/>
    </row>
    <row r="58" spans="1:41" x14ac:dyDescent="0.25">
      <c r="O58" s="75">
        <v>0.97</v>
      </c>
      <c r="P58" s="75">
        <f t="shared" si="1"/>
        <v>0</v>
      </c>
      <c r="T58" s="85" t="s">
        <v>80</v>
      </c>
      <c r="U58" s="121" t="s">
        <v>461</v>
      </c>
      <c r="W58" s="124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87">
        <v>9888500</v>
      </c>
      <c r="AC58" s="10">
        <v>53.48</v>
      </c>
      <c r="AE58" s="128"/>
      <c r="AL58" s="170"/>
      <c r="AO58" s="170"/>
    </row>
    <row r="59" spans="1:41" x14ac:dyDescent="0.25">
      <c r="O59" s="75">
        <v>0.96</v>
      </c>
      <c r="P59" s="75">
        <f t="shared" si="1"/>
        <v>0</v>
      </c>
      <c r="W59" s="124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87">
        <v>6694400</v>
      </c>
      <c r="AC59" s="10">
        <v>52.76</v>
      </c>
      <c r="AE59" s="128"/>
    </row>
    <row r="60" spans="1:41" x14ac:dyDescent="0.25">
      <c r="O60" s="75">
        <v>0.95</v>
      </c>
      <c r="P60" s="75">
        <f t="shared" si="1"/>
        <v>0</v>
      </c>
      <c r="W60" s="124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87">
        <v>7368700</v>
      </c>
      <c r="AC60" s="10">
        <v>52.24</v>
      </c>
      <c r="AE60" s="128"/>
    </row>
    <row r="61" spans="1:41" x14ac:dyDescent="0.25">
      <c r="O61" s="75">
        <v>0.94</v>
      </c>
      <c r="P61" s="75">
        <f t="shared" si="1"/>
        <v>0</v>
      </c>
      <c r="W61" s="124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87">
        <v>8208300</v>
      </c>
      <c r="AC61" s="10">
        <v>52.53</v>
      </c>
      <c r="AE61" s="128"/>
    </row>
    <row r="62" spans="1:41" x14ac:dyDescent="0.25">
      <c r="O62" s="75">
        <v>0.93</v>
      </c>
      <c r="P62" s="75">
        <f t="shared" si="1"/>
        <v>0</v>
      </c>
      <c r="W62" s="124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87">
        <v>8041900</v>
      </c>
      <c r="AC62" s="10">
        <v>52.95</v>
      </c>
      <c r="AE62" s="128"/>
    </row>
    <row r="63" spans="1:41" x14ac:dyDescent="0.25">
      <c r="O63" s="75">
        <v>0.92</v>
      </c>
      <c r="P63" s="75">
        <f t="shared" si="1"/>
        <v>0</v>
      </c>
      <c r="W63" s="124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87">
        <v>8724800</v>
      </c>
      <c r="AC63" s="10">
        <v>53.21</v>
      </c>
      <c r="AE63" s="128"/>
    </row>
    <row r="64" spans="1:41" x14ac:dyDescent="0.25">
      <c r="O64" s="75">
        <v>0.91</v>
      </c>
      <c r="P64" s="75">
        <f t="shared" si="1"/>
        <v>0</v>
      </c>
      <c r="W64" s="124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87">
        <v>12532400</v>
      </c>
      <c r="AC64" s="10">
        <v>53.74</v>
      </c>
      <c r="AE64" s="128"/>
    </row>
    <row r="65" spans="15:31" x14ac:dyDescent="0.25">
      <c r="O65" s="75">
        <v>0.9</v>
      </c>
      <c r="P65" s="75">
        <f t="shared" si="1"/>
        <v>0</v>
      </c>
      <c r="W65" s="124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87">
        <v>8682200</v>
      </c>
      <c r="AC65" s="10">
        <v>52.9</v>
      </c>
      <c r="AE65" s="128"/>
    </row>
    <row r="66" spans="15:31" x14ac:dyDescent="0.25">
      <c r="W66" s="124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87">
        <v>13759500</v>
      </c>
      <c r="AC66" s="10">
        <v>52.91</v>
      </c>
      <c r="AE66" s="128"/>
    </row>
    <row r="67" spans="15:31" x14ac:dyDescent="0.25">
      <c r="W67" s="124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87">
        <v>13295600</v>
      </c>
      <c r="AC67" s="10">
        <v>51.82</v>
      </c>
      <c r="AE67" s="128"/>
    </row>
    <row r="68" spans="15:31" x14ac:dyDescent="0.25">
      <c r="W68" s="124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87">
        <v>7384300</v>
      </c>
      <c r="AC68" s="10">
        <v>50.67</v>
      </c>
      <c r="AE68" s="128"/>
    </row>
    <row r="69" spans="15:31" x14ac:dyDescent="0.25">
      <c r="W69" s="207" t="s">
        <v>92</v>
      </c>
      <c r="AB69" s="17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61" priority="57">
      <formula>F27&gt;0</formula>
    </cfRule>
    <cfRule type="expression" dxfId="760" priority="58">
      <formula>F27&lt;0</formula>
    </cfRule>
  </conditionalFormatting>
  <conditionalFormatting sqref="H28:H33">
    <cfRule type="expression" dxfId="759" priority="53">
      <formula>H28&gt;0</formula>
    </cfRule>
    <cfRule type="expression" dxfId="758" priority="54">
      <formula>H28&lt;0</formula>
    </cfRule>
  </conditionalFormatting>
  <conditionalFormatting sqref="F24:F26">
    <cfRule type="expression" dxfId="757" priority="39">
      <formula>F24&gt;0</formula>
    </cfRule>
    <cfRule type="expression" dxfId="756" priority="40">
      <formula>F24&lt;0</formula>
    </cfRule>
  </conditionalFormatting>
  <conditionalFormatting sqref="Q8">
    <cfRule type="expression" dxfId="755" priority="33">
      <formula>Q8&gt;0</formula>
    </cfRule>
    <cfRule type="expression" dxfId="754" priority="34">
      <formula>Q8&lt;0</formula>
    </cfRule>
  </conditionalFormatting>
  <conditionalFormatting sqref="Q7">
    <cfRule type="expression" dxfId="753" priority="35">
      <formula>Q7&gt;0</formula>
    </cfRule>
    <cfRule type="expression" dxfId="752" priority="36">
      <formula>Q7&lt;0</formula>
    </cfRule>
  </conditionalFormatting>
  <conditionalFormatting sqref="F34">
    <cfRule type="expression" dxfId="751" priority="31">
      <formula>F34&gt;0</formula>
    </cfRule>
    <cfRule type="expression" dxfId="750" priority="32">
      <formula>F34&lt;0</formula>
    </cfRule>
  </conditionalFormatting>
  <conditionalFormatting sqref="H34">
    <cfRule type="expression" dxfId="749" priority="29">
      <formula>H34&gt;0</formula>
    </cfRule>
    <cfRule type="expression" dxfId="748" priority="30">
      <formula>H34&lt;0</formula>
    </cfRule>
  </conditionalFormatting>
  <conditionalFormatting sqref="M36">
    <cfRule type="expression" dxfId="747" priority="19">
      <formula>M36&gt;0</formula>
    </cfRule>
    <cfRule type="expression" dxfId="746" priority="20">
      <formula>M36&lt;0</formula>
    </cfRule>
  </conditionalFormatting>
  <conditionalFormatting sqref="Q10">
    <cfRule type="expression" dxfId="745" priority="15">
      <formula>Q10&gt;0</formula>
    </cfRule>
    <cfRule type="expression" dxfId="744" priority="16">
      <formula>Q10&lt;0</formula>
    </cfRule>
  </conditionalFormatting>
  <conditionalFormatting sqref="F23">
    <cfRule type="expression" dxfId="743" priority="13">
      <formula>F23&gt;0</formula>
    </cfRule>
    <cfRule type="expression" dxfId="742" priority="14">
      <formula>F23&lt;0</formula>
    </cfRule>
  </conditionalFormatting>
  <conditionalFormatting sqref="I25:J25">
    <cfRule type="expression" dxfId="741" priority="9">
      <formula>I25&gt;0</formula>
    </cfRule>
    <cfRule type="expression" dxfId="740" priority="10">
      <formula>I25&lt;0</formula>
    </cfRule>
  </conditionalFormatting>
  <conditionalFormatting sqref="I26:J27">
    <cfRule type="expression" dxfId="739" priority="7">
      <formula>I26&gt;0</formula>
    </cfRule>
    <cfRule type="expression" dxfId="738" priority="8">
      <formula>I26&lt;0</formula>
    </cfRule>
  </conditionalFormatting>
  <conditionalFormatting sqref="K25:K27">
    <cfRule type="expression" dxfId="737" priority="5">
      <formula>K25&gt;0</formula>
    </cfRule>
    <cfRule type="expression" dxfId="736" priority="6">
      <formula>K25&lt;0</formula>
    </cfRule>
  </conditionalFormatting>
  <conditionalFormatting sqref="I23:J23">
    <cfRule type="expression" dxfId="735" priority="3">
      <formula>I23&gt;0</formula>
    </cfRule>
    <cfRule type="expression" dxfId="73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513"/>
      <c r="U1" s="538" t="s">
        <v>707</v>
      </c>
      <c r="V1" s="538" t="s">
        <v>659</v>
      </c>
      <c r="W1" s="538" t="s">
        <v>706</v>
      </c>
      <c r="X1" s="513"/>
      <c r="Y1" s="513"/>
    </row>
    <row r="2" spans="1:25" x14ac:dyDescent="0.25">
      <c r="A2" s="6" t="s">
        <v>165</v>
      </c>
      <c r="B2" s="301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301">
        <v>42809</v>
      </c>
      <c r="H2" s="7">
        <v>100</v>
      </c>
      <c r="I2" s="37">
        <v>28.91</v>
      </c>
      <c r="J2" s="37">
        <v>0.06</v>
      </c>
      <c r="K2" s="37">
        <f t="shared" ref="K2:K7" si="1">I2*H2-J2</f>
        <v>2890.94</v>
      </c>
      <c r="L2" s="66">
        <v>42810</v>
      </c>
      <c r="M2" s="37">
        <v>27.5</v>
      </c>
      <c r="O2" s="11" t="s">
        <v>35</v>
      </c>
      <c r="Q2">
        <f>C18-H18</f>
        <v>500</v>
      </c>
      <c r="T2" s="514" t="s">
        <v>708</v>
      </c>
      <c r="U2" s="537">
        <v>42948</v>
      </c>
      <c r="V2" s="537">
        <v>43039</v>
      </c>
      <c r="W2" s="483"/>
      <c r="X2" s="483"/>
      <c r="Y2" s="483"/>
    </row>
    <row r="3" spans="1:25" x14ac:dyDescent="0.25">
      <c r="A3" s="22" t="s">
        <v>48</v>
      </c>
      <c r="B3" s="301">
        <v>42808</v>
      </c>
      <c r="C3" s="7">
        <v>100</v>
      </c>
      <c r="D3" s="37">
        <v>28.48</v>
      </c>
      <c r="E3" s="37">
        <v>0</v>
      </c>
      <c r="F3" s="37">
        <f t="shared" si="0"/>
        <v>2848</v>
      </c>
      <c r="G3" s="301">
        <v>42898</v>
      </c>
      <c r="H3" s="74">
        <v>200</v>
      </c>
      <c r="I3" s="37">
        <v>24.18</v>
      </c>
      <c r="J3" s="37">
        <v>0.11</v>
      </c>
      <c r="K3" s="37">
        <f t="shared" si="1"/>
        <v>4835.8900000000003</v>
      </c>
      <c r="L3" s="66">
        <v>42902</v>
      </c>
      <c r="M3" s="37">
        <v>90</v>
      </c>
      <c r="O3" s="11" t="s">
        <v>36</v>
      </c>
      <c r="Q3" s="166">
        <f>IF(Q2=0, Q4, (F18-K18-M18)/Q2)</f>
        <v>23.481479999999998</v>
      </c>
      <c r="T3" s="515" t="s">
        <v>654</v>
      </c>
      <c r="U3" s="483"/>
      <c r="V3" s="483"/>
      <c r="W3" s="483"/>
      <c r="X3" s="483"/>
      <c r="Y3" s="483"/>
    </row>
    <row r="4" spans="1:25" x14ac:dyDescent="0.25">
      <c r="B4" s="301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301">
        <v>42926</v>
      </c>
      <c r="H4" s="74">
        <v>200</v>
      </c>
      <c r="I4" s="37">
        <v>24.15</v>
      </c>
      <c r="J4" s="37">
        <v>0.11</v>
      </c>
      <c r="K4" s="37">
        <f t="shared" si="1"/>
        <v>4829.8900000000003</v>
      </c>
      <c r="L4" s="66">
        <v>42999</v>
      </c>
      <c r="M4" s="37">
        <v>135</v>
      </c>
      <c r="O4" s="11" t="s">
        <v>44</v>
      </c>
      <c r="Q4" s="48">
        <v>23.62</v>
      </c>
      <c r="R4" s="336">
        <v>0</v>
      </c>
      <c r="T4" s="516" t="s">
        <v>672</v>
      </c>
      <c r="U4" s="520">
        <v>320</v>
      </c>
      <c r="V4" s="520">
        <v>310</v>
      </c>
      <c r="W4" s="520">
        <v>320</v>
      </c>
      <c r="X4" s="483"/>
      <c r="Y4" s="483"/>
    </row>
    <row r="5" spans="1:25" x14ac:dyDescent="0.25">
      <c r="B5" s="301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301">
        <v>42941</v>
      </c>
      <c r="H5" s="74">
        <v>200</v>
      </c>
      <c r="I5" s="37">
        <v>25</v>
      </c>
      <c r="J5" s="37">
        <v>0.12</v>
      </c>
      <c r="K5" s="37">
        <f t="shared" si="1"/>
        <v>4999.88</v>
      </c>
      <c r="L5" s="4"/>
      <c r="O5" s="11" t="s">
        <v>45</v>
      </c>
      <c r="Q5" s="3">
        <f>Q4*Q2</f>
        <v>11810</v>
      </c>
      <c r="T5" s="517" t="s">
        <v>665</v>
      </c>
      <c r="U5" s="520">
        <v>340</v>
      </c>
      <c r="V5" s="520">
        <v>330</v>
      </c>
      <c r="W5" s="520">
        <v>350</v>
      </c>
      <c r="X5" s="483"/>
      <c r="Y5" s="483"/>
    </row>
    <row r="6" spans="1:25" x14ac:dyDescent="0.25">
      <c r="B6" s="301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301">
        <v>42984</v>
      </c>
      <c r="H6" s="74">
        <v>100</v>
      </c>
      <c r="I6" s="37">
        <v>19.78</v>
      </c>
      <c r="J6" s="37">
        <v>0.05</v>
      </c>
      <c r="K6" s="37">
        <f t="shared" si="1"/>
        <v>1977.95</v>
      </c>
      <c r="L6" s="4"/>
      <c r="O6" s="11" t="s">
        <v>42</v>
      </c>
      <c r="Q6" s="2">
        <f>Q3*Q2</f>
        <v>11740.739999999998</v>
      </c>
      <c r="T6" s="518" t="s">
        <v>657</v>
      </c>
      <c r="U6" s="520">
        <v>336</v>
      </c>
      <c r="V6" s="535">
        <v>329</v>
      </c>
      <c r="W6" s="535"/>
      <c r="X6" s="483"/>
      <c r="Y6" s="483"/>
    </row>
    <row r="7" spans="1:25" x14ac:dyDescent="0.25">
      <c r="B7" s="301">
        <v>42867</v>
      </c>
      <c r="C7" s="7">
        <v>200</v>
      </c>
      <c r="D7" s="37">
        <v>22.98</v>
      </c>
      <c r="E7" s="37">
        <v>0</v>
      </c>
      <c r="F7" s="37">
        <f t="shared" si="0"/>
        <v>4596</v>
      </c>
      <c r="G7" s="301">
        <v>43068</v>
      </c>
      <c r="H7" s="74">
        <v>300</v>
      </c>
      <c r="I7" s="37">
        <v>24.59</v>
      </c>
      <c r="J7" s="37">
        <v>0.17</v>
      </c>
      <c r="K7" s="37">
        <f t="shared" si="1"/>
        <v>7376.83</v>
      </c>
      <c r="L7" s="4"/>
      <c r="O7" s="11" t="s">
        <v>136</v>
      </c>
      <c r="Q7" s="2">
        <f>Q10+Q8</f>
        <v>1521.5200000000004</v>
      </c>
      <c r="R7">
        <v>500</v>
      </c>
      <c r="T7" s="518" t="s">
        <v>694</v>
      </c>
      <c r="U7" s="520">
        <v>343</v>
      </c>
      <c r="V7" s="520">
        <v>326</v>
      </c>
      <c r="W7" s="520"/>
      <c r="X7" s="483"/>
      <c r="Y7" s="483"/>
    </row>
    <row r="8" spans="1:25" x14ac:dyDescent="0.25">
      <c r="B8" s="301">
        <v>42900</v>
      </c>
      <c r="C8" s="7">
        <v>200</v>
      </c>
      <c r="D8" s="37">
        <v>23.18</v>
      </c>
      <c r="E8" s="37">
        <v>0</v>
      </c>
      <c r="F8" s="37">
        <f t="shared" si="0"/>
        <v>4636</v>
      </c>
      <c r="G8" s="4"/>
      <c r="H8" s="149"/>
      <c r="I8" s="3"/>
      <c r="J8" s="3"/>
      <c r="K8" s="3"/>
      <c r="L8" s="4"/>
      <c r="O8" s="11" t="s">
        <v>137</v>
      </c>
      <c r="P8" s="27"/>
      <c r="Q8" s="2">
        <f>K18+M18-F18+Q2*Q4</f>
        <v>69.260000000002037</v>
      </c>
      <c r="T8" s="518" t="s">
        <v>666</v>
      </c>
      <c r="U8" s="520">
        <v>2.2999999999999998</v>
      </c>
      <c r="V8" s="520">
        <v>2.2000000000000002</v>
      </c>
      <c r="W8" s="520">
        <v>2.2999999999999998</v>
      </c>
      <c r="X8" s="483"/>
      <c r="Y8" s="483"/>
    </row>
    <row r="9" spans="1:25" x14ac:dyDescent="0.25">
      <c r="B9" s="66">
        <v>42927</v>
      </c>
      <c r="C9" s="7">
        <v>200</v>
      </c>
      <c r="D9" s="37">
        <v>23.3</v>
      </c>
      <c r="E9" s="37">
        <v>0</v>
      </c>
      <c r="F9" s="37">
        <f t="shared" si="0"/>
        <v>4660</v>
      </c>
      <c r="G9" s="4"/>
      <c r="H9" s="149"/>
      <c r="I9" s="3"/>
      <c r="J9" s="3"/>
      <c r="K9" s="3"/>
      <c r="O9" s="11" t="s">
        <v>156</v>
      </c>
      <c r="Q9" s="128">
        <f>IF(Q2=0, 0, Q8/Q6)</f>
        <v>5.8991170914271199E-3</v>
      </c>
      <c r="T9" s="518" t="s">
        <v>667</v>
      </c>
      <c r="U9" s="520">
        <v>2.6</v>
      </c>
      <c r="V9" s="520">
        <v>2.5</v>
      </c>
      <c r="W9" s="520">
        <v>2.6</v>
      </c>
      <c r="X9" s="483"/>
      <c r="Y9" s="483"/>
    </row>
    <row r="10" spans="1:25" x14ac:dyDescent="0.25">
      <c r="B10" s="66">
        <v>42942</v>
      </c>
      <c r="C10" s="7">
        <v>200</v>
      </c>
      <c r="D10" s="37">
        <v>24.28</v>
      </c>
      <c r="E10" s="37">
        <v>0</v>
      </c>
      <c r="F10" s="37">
        <f t="shared" si="0"/>
        <v>4856</v>
      </c>
      <c r="G10" s="4"/>
      <c r="H10" s="149"/>
      <c r="I10" s="3"/>
      <c r="J10" s="3"/>
      <c r="K10" s="3"/>
      <c r="O10" s="11" t="s">
        <v>155</v>
      </c>
      <c r="P10" s="27"/>
      <c r="Q10" s="2">
        <f>M110</f>
        <v>1452.2599999999984</v>
      </c>
      <c r="T10" s="518" t="s">
        <v>683</v>
      </c>
      <c r="U10" s="520">
        <v>2.6</v>
      </c>
      <c r="V10" s="520">
        <v>2.1</v>
      </c>
      <c r="W10" s="520"/>
      <c r="X10" s="483"/>
      <c r="Y10" s="483"/>
    </row>
    <row r="11" spans="1:25" x14ac:dyDescent="0.25">
      <c r="B11" s="301">
        <v>42948</v>
      </c>
      <c r="C11" s="7">
        <v>100</v>
      </c>
      <c r="D11" s="37">
        <v>22.88</v>
      </c>
      <c r="E11" s="37">
        <v>0</v>
      </c>
      <c r="F11" s="37">
        <f t="shared" si="0"/>
        <v>2288</v>
      </c>
      <c r="H11" s="64"/>
      <c r="O11" s="11" t="s">
        <v>133</v>
      </c>
      <c r="P11" s="27"/>
      <c r="Q11" s="128">
        <f>R11/Q4</f>
        <v>2.5402201524132091E-2</v>
      </c>
      <c r="R11">
        <v>0.6</v>
      </c>
      <c r="T11" s="483"/>
      <c r="U11" s="520"/>
      <c r="V11" s="483"/>
      <c r="W11" s="483"/>
      <c r="X11" s="483"/>
      <c r="Y11" s="483"/>
    </row>
    <row r="12" spans="1:25" x14ac:dyDescent="0.25">
      <c r="B12" s="301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64"/>
      <c r="T12" s="518" t="s">
        <v>660</v>
      </c>
      <c r="U12" s="520"/>
      <c r="V12" s="526">
        <v>7.0000000000000007E-2</v>
      </c>
      <c r="W12" s="526" t="s">
        <v>709</v>
      </c>
      <c r="X12" s="483"/>
      <c r="Y12" s="483"/>
    </row>
    <row r="13" spans="1:25" x14ac:dyDescent="0.25">
      <c r="B13" s="66">
        <v>42983</v>
      </c>
      <c r="C13" s="7">
        <v>100</v>
      </c>
      <c r="D13" s="37">
        <v>19.61</v>
      </c>
      <c r="E13" s="37">
        <v>-0.38</v>
      </c>
      <c r="F13" s="37">
        <f t="shared" si="0"/>
        <v>1960.62</v>
      </c>
      <c r="H13" s="64"/>
      <c r="T13" s="518" t="s">
        <v>668</v>
      </c>
      <c r="U13" s="520"/>
      <c r="V13" s="526">
        <v>0.09</v>
      </c>
      <c r="W13" s="526"/>
      <c r="X13" s="483"/>
      <c r="Y13" s="483"/>
    </row>
    <row r="14" spans="1:25" x14ac:dyDescent="0.25">
      <c r="C14" s="4"/>
      <c r="H14" s="64"/>
      <c r="T14" s="518" t="s">
        <v>692</v>
      </c>
      <c r="U14" s="527">
        <v>0.08</v>
      </c>
      <c r="V14" s="536">
        <v>0.09</v>
      </c>
      <c r="W14" s="536"/>
      <c r="X14" s="483"/>
      <c r="Y14" s="483"/>
    </row>
    <row r="15" spans="1:25" x14ac:dyDescent="0.25">
      <c r="H15" s="64"/>
      <c r="T15" s="518" t="s">
        <v>661</v>
      </c>
      <c r="U15" s="520"/>
      <c r="V15" s="483"/>
      <c r="W15" s="483"/>
      <c r="X15" s="483"/>
      <c r="Y15" s="483"/>
    </row>
    <row r="16" spans="1:25" x14ac:dyDescent="0.25">
      <c r="H16" s="64"/>
      <c r="T16" s="518" t="s">
        <v>662</v>
      </c>
      <c r="U16" s="520"/>
      <c r="V16" s="483"/>
      <c r="W16" s="483"/>
      <c r="X16" s="483"/>
      <c r="Y16" s="483"/>
    </row>
    <row r="17" spans="1:27" x14ac:dyDescent="0.25">
      <c r="T17" s="518" t="s">
        <v>676</v>
      </c>
      <c r="U17" s="520">
        <v>76</v>
      </c>
      <c r="V17" s="520">
        <v>67</v>
      </c>
      <c r="W17" s="520"/>
      <c r="X17" s="483"/>
      <c r="Y17" s="483"/>
    </row>
    <row r="18" spans="1:27" x14ac:dyDescent="0.25">
      <c r="A18" s="25" t="s">
        <v>57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SUM(H2:H8)</f>
        <v>1100</v>
      </c>
      <c r="I18" s="18"/>
      <c r="J18" s="18"/>
      <c r="K18" s="18">
        <f>SUM(K2:K8)</f>
        <v>26911.380000000005</v>
      </c>
      <c r="L18" s="14"/>
      <c r="M18" s="18">
        <f>SUM(M2:M10)</f>
        <v>252.5</v>
      </c>
      <c r="T18" s="483"/>
      <c r="U18" s="520"/>
      <c r="V18" s="483"/>
      <c r="W18" s="483"/>
      <c r="X18" s="483"/>
      <c r="Y18" s="483"/>
    </row>
    <row r="19" spans="1:27" ht="15.75" thickBot="1" x14ac:dyDescent="0.3">
      <c r="A19" s="214" t="s">
        <v>143</v>
      </c>
      <c r="B19" s="215"/>
      <c r="C19" s="216">
        <f>SumByColor($A$19,C2:C17)</f>
        <v>1100</v>
      </c>
      <c r="D19" s="216"/>
      <c r="E19" s="216"/>
      <c r="F19" s="217">
        <f>SumByColor($A$19,F2:F17)</f>
        <v>25845</v>
      </c>
      <c r="G19" s="216"/>
      <c r="H19" s="216">
        <f>SumByColor($A$19,H2:H17)</f>
        <v>1100</v>
      </c>
      <c r="I19" s="216"/>
      <c r="J19" s="216"/>
      <c r="K19" s="217">
        <f>SumByColor($A$19,K2:K17)</f>
        <v>26912</v>
      </c>
      <c r="L19" s="216"/>
      <c r="M19" s="217">
        <f>SumByColor($A$19,M2:M17)</f>
        <v>253</v>
      </c>
      <c r="T19" s="518" t="s">
        <v>673</v>
      </c>
      <c r="U19" s="523" t="s">
        <v>675</v>
      </c>
      <c r="V19" s="518" t="s">
        <v>675</v>
      </c>
      <c r="W19" s="518" t="s">
        <v>675</v>
      </c>
      <c r="X19" s="483"/>
      <c r="Y19" s="483"/>
    </row>
    <row r="20" spans="1:27" x14ac:dyDescent="0.25">
      <c r="T20" s="518" t="s">
        <v>674</v>
      </c>
      <c r="U20" s="526">
        <v>0.84</v>
      </c>
      <c r="V20" s="536">
        <v>0.8</v>
      </c>
      <c r="W20" s="536"/>
      <c r="X20" s="483"/>
      <c r="Y20" s="483"/>
    </row>
    <row r="21" spans="1:27" x14ac:dyDescent="0.25">
      <c r="T21" s="518" t="s">
        <v>694</v>
      </c>
      <c r="U21" s="526">
        <v>0.82</v>
      </c>
      <c r="V21" s="526">
        <v>0.84</v>
      </c>
      <c r="W21" s="526"/>
      <c r="X21" s="483"/>
      <c r="Y21" s="483"/>
    </row>
    <row r="22" spans="1:27" x14ac:dyDescent="0.25">
      <c r="B22" s="345" t="s">
        <v>85</v>
      </c>
      <c r="C22" s="345" t="s">
        <v>106</v>
      </c>
      <c r="D22" s="346" t="s">
        <v>105</v>
      </c>
      <c r="E22" s="347" t="s">
        <v>107</v>
      </c>
      <c r="F22" s="347" t="s">
        <v>43</v>
      </c>
      <c r="G22" s="349" t="s">
        <v>110</v>
      </c>
      <c r="H22" s="349" t="s">
        <v>61</v>
      </c>
      <c r="I22" s="349" t="s">
        <v>111</v>
      </c>
      <c r="J22" s="349" t="s">
        <v>413</v>
      </c>
      <c r="K22" s="349" t="s">
        <v>109</v>
      </c>
      <c r="T22" s="525" t="s">
        <v>691</v>
      </c>
      <c r="U22" s="520">
        <v>975</v>
      </c>
      <c r="V22" s="520">
        <v>799</v>
      </c>
      <c r="W22" s="520"/>
      <c r="X22" s="483"/>
      <c r="Y22" s="483"/>
    </row>
    <row r="23" spans="1:27" x14ac:dyDescent="0.25">
      <c r="B23" s="381">
        <v>42754</v>
      </c>
      <c r="C23" s="385">
        <v>100</v>
      </c>
      <c r="D23" s="386">
        <v>27.58</v>
      </c>
      <c r="E23" s="386">
        <v>30.25</v>
      </c>
      <c r="F23" s="386">
        <f t="shared" ref="F23:F28" si="2">C23*(E23-D23)</f>
        <v>267.00000000000017</v>
      </c>
      <c r="G23" s="386">
        <f t="shared" ref="G23:G28" si="3">D23*C23</f>
        <v>2758</v>
      </c>
      <c r="H23" s="424">
        <f t="shared" ref="H23:H28" si="4">(E23-D23)/D23</f>
        <v>9.6809282088469978E-2</v>
      </c>
      <c r="I23" s="386"/>
      <c r="J23" s="386"/>
      <c r="K23" s="386"/>
      <c r="T23" s="483"/>
      <c r="U23" s="520"/>
      <c r="V23" s="483"/>
      <c r="W23" s="483"/>
      <c r="X23" s="483"/>
      <c r="Y23" s="483"/>
    </row>
    <row r="24" spans="1:27" x14ac:dyDescent="0.25">
      <c r="B24" s="381">
        <v>42758</v>
      </c>
      <c r="C24" s="385">
        <v>100</v>
      </c>
      <c r="D24" s="386">
        <v>27.180700000000002</v>
      </c>
      <c r="E24" s="386">
        <v>31.55</v>
      </c>
      <c r="F24" s="386">
        <f t="shared" si="2"/>
        <v>436.92999999999989</v>
      </c>
      <c r="G24" s="386">
        <f t="shared" si="3"/>
        <v>2718.07</v>
      </c>
      <c r="H24" s="424">
        <f t="shared" si="4"/>
        <v>0.16075009105725749</v>
      </c>
      <c r="I24" s="386"/>
      <c r="J24" s="386"/>
      <c r="K24" s="386"/>
      <c r="T24" s="515" t="s">
        <v>655</v>
      </c>
      <c r="U24" s="520"/>
      <c r="V24" s="483"/>
      <c r="W24" s="483"/>
      <c r="X24" s="483"/>
      <c r="Y24" s="483"/>
    </row>
    <row r="25" spans="1:27" x14ac:dyDescent="0.25">
      <c r="A25" t="s">
        <v>278</v>
      </c>
      <c r="B25" s="152">
        <v>42758</v>
      </c>
      <c r="C25" s="10">
        <v>100</v>
      </c>
      <c r="D25" s="33">
        <v>31.18</v>
      </c>
      <c r="E25" s="33">
        <v>31.55</v>
      </c>
      <c r="F25" s="33">
        <f t="shared" si="2"/>
        <v>37.000000000000099</v>
      </c>
      <c r="G25" s="33">
        <f t="shared" si="3"/>
        <v>3118</v>
      </c>
      <c r="H25" s="167">
        <f t="shared" si="4"/>
        <v>1.1866581141757569E-2</v>
      </c>
      <c r="I25" s="33"/>
      <c r="J25" s="33"/>
      <c r="K25" s="33"/>
      <c r="T25" s="516" t="s">
        <v>669</v>
      </c>
      <c r="U25" s="520">
        <v>170</v>
      </c>
      <c r="V25" s="520">
        <v>165</v>
      </c>
      <c r="W25" s="520">
        <v>175</v>
      </c>
      <c r="X25" s="483"/>
      <c r="Y25" s="483"/>
    </row>
    <row r="26" spans="1:27" x14ac:dyDescent="0.25">
      <c r="A26" t="s">
        <v>278</v>
      </c>
      <c r="B26" s="152">
        <v>42760</v>
      </c>
      <c r="C26" s="10">
        <v>100</v>
      </c>
      <c r="D26" s="33">
        <v>31.18</v>
      </c>
      <c r="E26" s="33">
        <v>33.26</v>
      </c>
      <c r="F26" s="33">
        <f t="shared" si="2"/>
        <v>207.99999999999983</v>
      </c>
      <c r="G26" s="33">
        <f t="shared" si="3"/>
        <v>3118</v>
      </c>
      <c r="H26" s="167">
        <f t="shared" si="4"/>
        <v>6.6709429121231498E-2</v>
      </c>
      <c r="I26" s="33"/>
      <c r="J26" s="33"/>
      <c r="K26" s="33"/>
      <c r="T26" s="517" t="s">
        <v>670</v>
      </c>
      <c r="U26" s="520">
        <v>185</v>
      </c>
      <c r="V26" s="520">
        <v>180</v>
      </c>
      <c r="W26" s="520">
        <v>195</v>
      </c>
      <c r="X26" s="483"/>
      <c r="Y26" s="483"/>
      <c r="AA26" s="2"/>
    </row>
    <row r="27" spans="1:27" x14ac:dyDescent="0.25">
      <c r="A27" t="s">
        <v>267</v>
      </c>
      <c r="B27" s="152">
        <v>42787</v>
      </c>
      <c r="C27" s="10">
        <v>100</v>
      </c>
      <c r="D27" s="33">
        <v>31.18</v>
      </c>
      <c r="E27" s="33">
        <v>33.64</v>
      </c>
      <c r="F27" s="33">
        <f t="shared" si="2"/>
        <v>246.00000000000009</v>
      </c>
      <c r="G27" s="33">
        <f t="shared" si="3"/>
        <v>3118</v>
      </c>
      <c r="H27" s="167">
        <f t="shared" si="4"/>
        <v>7.8896728672225816E-2</v>
      </c>
      <c r="I27" s="33"/>
      <c r="J27" s="33"/>
      <c r="K27" s="33"/>
      <c r="T27" s="518" t="s">
        <v>657</v>
      </c>
      <c r="U27" s="520">
        <v>179</v>
      </c>
      <c r="V27" s="535">
        <v>182</v>
      </c>
      <c r="W27" s="535"/>
      <c r="X27" s="483"/>
      <c r="Y27" s="483"/>
      <c r="AA27" s="2"/>
    </row>
    <row r="28" spans="1:27" x14ac:dyDescent="0.25">
      <c r="A28">
        <v>100</v>
      </c>
      <c r="B28" s="152">
        <v>42808</v>
      </c>
      <c r="C28" s="173">
        <v>200</v>
      </c>
      <c r="D28" s="174">
        <v>29.83</v>
      </c>
      <c r="E28" s="33">
        <v>28.6</v>
      </c>
      <c r="F28" s="33">
        <f t="shared" si="2"/>
        <v>-245.99999999999937</v>
      </c>
      <c r="G28" s="33">
        <f t="shared" si="3"/>
        <v>5966</v>
      </c>
      <c r="H28" s="167">
        <f t="shared" si="4"/>
        <v>-4.1233657391887259E-2</v>
      </c>
      <c r="I28" s="33"/>
      <c r="J28" s="33">
        <v>30.72</v>
      </c>
      <c r="K28" s="33">
        <v>1207</v>
      </c>
      <c r="T28" s="518" t="s">
        <v>694</v>
      </c>
      <c r="U28" s="520">
        <v>178</v>
      </c>
      <c r="V28" s="520">
        <v>160</v>
      </c>
      <c r="W28" s="520"/>
      <c r="X28" s="483"/>
      <c r="Y28" s="483"/>
      <c r="Z28" s="2"/>
      <c r="AA28" s="2"/>
    </row>
    <row r="29" spans="1:27" x14ac:dyDescent="0.25">
      <c r="A29">
        <v>0</v>
      </c>
      <c r="B29" s="152">
        <v>42809</v>
      </c>
      <c r="C29" s="10">
        <v>100</v>
      </c>
      <c r="D29" s="33">
        <v>30.750599999999999</v>
      </c>
      <c r="E29" s="33">
        <v>29.14</v>
      </c>
      <c r="F29" s="33">
        <f t="shared" ref="F29" si="5">C29*(E29-D29)</f>
        <v>-161.0599999999998</v>
      </c>
      <c r="G29" s="33">
        <f t="shared" ref="G29" si="6">D29*C29</f>
        <v>3075.06</v>
      </c>
      <c r="H29" s="167">
        <f t="shared" ref="H29" si="7">(E29-D29)/D29</f>
        <v>-5.2376213797454295E-2</v>
      </c>
      <c r="I29" s="33"/>
      <c r="J29" s="33"/>
      <c r="K29" s="33">
        <v>1291</v>
      </c>
      <c r="T29" s="518" t="s">
        <v>666</v>
      </c>
      <c r="U29" s="520">
        <v>2</v>
      </c>
      <c r="V29" s="520">
        <v>1.9</v>
      </c>
      <c r="W29" s="520">
        <v>1.9</v>
      </c>
      <c r="X29" s="483"/>
      <c r="Y29" s="483"/>
      <c r="Z29" s="2"/>
      <c r="AA29" s="2"/>
    </row>
    <row r="30" spans="1:27" x14ac:dyDescent="0.25">
      <c r="A30">
        <v>0</v>
      </c>
      <c r="B30" s="152">
        <v>42811</v>
      </c>
      <c r="C30" s="10">
        <v>100</v>
      </c>
      <c r="D30" s="33">
        <v>30.4756</v>
      </c>
      <c r="E30" s="33">
        <v>29.17</v>
      </c>
      <c r="F30" s="33">
        <f t="shared" ref="F30:F43" si="8">C30*(E30-D30)</f>
        <v>-130.55999999999983</v>
      </c>
      <c r="G30" s="33">
        <f t="shared" ref="G30:G43" si="9">D30*C30</f>
        <v>3047.56</v>
      </c>
      <c r="H30" s="167">
        <f t="shared" ref="H30:H43" si="10">(E30-D30)/D30</f>
        <v>-4.2840830041081988E-2</v>
      </c>
      <c r="I30" s="33"/>
      <c r="J30" s="33">
        <v>30</v>
      </c>
      <c r="K30" s="33">
        <v>1321</v>
      </c>
      <c r="T30" s="518" t="s">
        <v>667</v>
      </c>
      <c r="U30" s="520">
        <v>2.2999999999999998</v>
      </c>
      <c r="V30" s="520">
        <v>2.2000000000000002</v>
      </c>
      <c r="W30" s="520">
        <v>2.2000000000000002</v>
      </c>
      <c r="X30" s="483"/>
      <c r="Y30" s="483"/>
      <c r="Z30" s="2"/>
      <c r="AA30" s="2"/>
    </row>
    <row r="31" spans="1:27" x14ac:dyDescent="0.25">
      <c r="A31">
        <v>0</v>
      </c>
      <c r="B31" s="152">
        <v>42836</v>
      </c>
      <c r="C31" s="173">
        <v>200</v>
      </c>
      <c r="D31" s="174">
        <v>29.412800000000001</v>
      </c>
      <c r="E31" s="33">
        <v>28.69</v>
      </c>
      <c r="F31" s="33">
        <f t="shared" si="8"/>
        <v>-144.55999999999989</v>
      </c>
      <c r="G31" s="33">
        <f t="shared" si="9"/>
        <v>5882.56</v>
      </c>
      <c r="H31" s="167">
        <f t="shared" si="10"/>
        <v>-2.4574334983408566E-2</v>
      </c>
      <c r="I31" s="33">
        <v>29</v>
      </c>
      <c r="J31" s="33"/>
      <c r="K31" s="33">
        <v>1308</v>
      </c>
      <c r="T31" s="518" t="s">
        <v>658</v>
      </c>
      <c r="U31" s="520">
        <v>2.2000000000000002</v>
      </c>
      <c r="V31" s="535">
        <v>2.2000000000000002</v>
      </c>
      <c r="W31" s="535"/>
      <c r="X31" s="483"/>
      <c r="Y31" s="483"/>
      <c r="Z31" s="2"/>
    </row>
    <row r="32" spans="1:27" x14ac:dyDescent="0.25">
      <c r="A32">
        <v>100</v>
      </c>
      <c r="B32" s="152">
        <v>42857</v>
      </c>
      <c r="C32" s="10">
        <v>300</v>
      </c>
      <c r="D32" s="33">
        <v>27.9452</v>
      </c>
      <c r="E32" s="33">
        <v>24.95</v>
      </c>
      <c r="F32" s="33">
        <f t="shared" si="8"/>
        <v>-898.56000000000017</v>
      </c>
      <c r="G32" s="33">
        <f t="shared" si="9"/>
        <v>8383.56</v>
      </c>
      <c r="H32" s="167">
        <f t="shared" si="10"/>
        <v>-0.10718119748650932</v>
      </c>
      <c r="I32" s="33"/>
      <c r="J32" s="33"/>
      <c r="K32" s="33">
        <v>554</v>
      </c>
      <c r="T32" s="483"/>
      <c r="U32" s="520"/>
      <c r="V32" s="483"/>
      <c r="W32" s="483"/>
      <c r="X32" s="483"/>
      <c r="Y32" s="483"/>
      <c r="Z32" s="2"/>
      <c r="AA32" s="2"/>
    </row>
    <row r="33" spans="1:26" x14ac:dyDescent="0.25">
      <c r="A33">
        <v>100</v>
      </c>
      <c r="B33" s="152">
        <v>42858</v>
      </c>
      <c r="C33" s="7">
        <v>400</v>
      </c>
      <c r="D33" s="37">
        <v>26.953900000000001</v>
      </c>
      <c r="E33" s="33">
        <v>23.98</v>
      </c>
      <c r="F33" s="33">
        <f t="shared" si="8"/>
        <v>-1189.5600000000002</v>
      </c>
      <c r="G33" s="33">
        <f t="shared" si="9"/>
        <v>10781.56</v>
      </c>
      <c r="H33" s="167">
        <f t="shared" si="10"/>
        <v>-0.11033282753145186</v>
      </c>
      <c r="I33" s="33"/>
      <c r="J33" s="33"/>
      <c r="K33" s="33"/>
      <c r="T33" s="518" t="s">
        <v>660</v>
      </c>
      <c r="U33" s="520"/>
      <c r="V33" s="526">
        <v>0.15</v>
      </c>
      <c r="W33" s="539" t="s">
        <v>710</v>
      </c>
      <c r="X33" s="483"/>
      <c r="Y33" s="483"/>
    </row>
    <row r="34" spans="1:26" x14ac:dyDescent="0.25">
      <c r="A34">
        <v>100</v>
      </c>
      <c r="B34" s="152">
        <v>42862</v>
      </c>
      <c r="C34" s="10">
        <v>400</v>
      </c>
      <c r="D34" s="33">
        <v>26.953900000000001</v>
      </c>
      <c r="E34" s="33">
        <v>23.45</v>
      </c>
      <c r="F34" s="33">
        <f t="shared" si="8"/>
        <v>-1401.5600000000006</v>
      </c>
      <c r="G34" s="33">
        <f t="shared" si="9"/>
        <v>10781.56</v>
      </c>
      <c r="H34" s="167">
        <f t="shared" si="10"/>
        <v>-0.12999603025907203</v>
      </c>
      <c r="I34" s="33"/>
      <c r="J34" s="33"/>
      <c r="K34" s="33">
        <v>50</v>
      </c>
      <c r="T34" s="518" t="s">
        <v>668</v>
      </c>
      <c r="U34" s="520"/>
      <c r="V34" s="526">
        <v>0.18</v>
      </c>
      <c r="W34" s="526"/>
      <c r="X34" s="483"/>
      <c r="Y34" s="483"/>
      <c r="Z34" s="2"/>
    </row>
    <row r="35" spans="1:26" x14ac:dyDescent="0.25">
      <c r="A35">
        <v>200</v>
      </c>
      <c r="B35" s="152">
        <v>42867</v>
      </c>
      <c r="C35" s="10">
        <v>600</v>
      </c>
      <c r="D35" s="33">
        <v>25.63</v>
      </c>
      <c r="E35" s="33">
        <v>22.91</v>
      </c>
      <c r="F35" s="33">
        <f t="shared" si="8"/>
        <v>-1631.9999999999993</v>
      </c>
      <c r="G35" s="33">
        <f t="shared" si="9"/>
        <v>15378</v>
      </c>
      <c r="H35" s="167">
        <f t="shared" si="10"/>
        <v>-0.10612563402262969</v>
      </c>
      <c r="I35" s="33"/>
      <c r="J35" s="33"/>
      <c r="K35" s="33">
        <v>-179</v>
      </c>
      <c r="T35" s="518" t="s">
        <v>692</v>
      </c>
      <c r="U35" s="526">
        <v>0.23</v>
      </c>
      <c r="V35" s="536">
        <v>0.21</v>
      </c>
      <c r="W35" s="536"/>
      <c r="X35" s="483"/>
      <c r="Y35" s="483"/>
    </row>
    <row r="36" spans="1:26" x14ac:dyDescent="0.25">
      <c r="B36" s="152">
        <v>42898</v>
      </c>
      <c r="C36" s="10">
        <v>400</v>
      </c>
      <c r="D36" s="33">
        <v>26.354199999999999</v>
      </c>
      <c r="E36" s="33">
        <v>23.55</v>
      </c>
      <c r="F36" s="33">
        <f t="shared" si="8"/>
        <v>-1121.6799999999992</v>
      </c>
      <c r="G36" s="33">
        <f t="shared" si="9"/>
        <v>10541.68</v>
      </c>
      <c r="H36" s="167">
        <f t="shared" si="10"/>
        <v>-0.1064042922949662</v>
      </c>
      <c r="I36" s="33"/>
      <c r="J36" s="33"/>
      <c r="K36" s="33">
        <v>331</v>
      </c>
      <c r="T36" s="518" t="s">
        <v>661</v>
      </c>
      <c r="U36" s="520"/>
      <c r="V36" s="483"/>
      <c r="W36" s="483"/>
      <c r="X36" s="483"/>
      <c r="Y36" s="483"/>
    </row>
    <row r="37" spans="1:26" x14ac:dyDescent="0.25">
      <c r="A37">
        <v>400</v>
      </c>
      <c r="B37" s="152">
        <v>42900</v>
      </c>
      <c r="C37" s="10">
        <v>600</v>
      </c>
      <c r="D37" s="33">
        <v>25.296099999999999</v>
      </c>
      <c r="E37" s="33">
        <v>22.74</v>
      </c>
      <c r="F37" s="33">
        <f t="shared" si="8"/>
        <v>-1533.6600000000003</v>
      </c>
      <c r="G37" s="33">
        <f t="shared" si="9"/>
        <v>15177.66</v>
      </c>
      <c r="H37" s="167">
        <f t="shared" si="10"/>
        <v>-0.10104719699874687</v>
      </c>
      <c r="I37" s="33"/>
      <c r="J37" s="33"/>
      <c r="K37" s="33">
        <v>-81.41</v>
      </c>
      <c r="T37" s="518" t="s">
        <v>662</v>
      </c>
      <c r="U37" s="520"/>
      <c r="V37" s="483"/>
      <c r="W37" s="483"/>
      <c r="X37" s="483"/>
      <c r="Y37" s="483"/>
    </row>
    <row r="38" spans="1:26" x14ac:dyDescent="0.25">
      <c r="A38">
        <v>400</v>
      </c>
      <c r="B38" s="152">
        <v>42904</v>
      </c>
      <c r="C38" s="10">
        <v>600</v>
      </c>
      <c r="D38" s="33">
        <v>25.146100000000001</v>
      </c>
      <c r="E38" s="33">
        <v>22.71</v>
      </c>
      <c r="F38" s="33">
        <f t="shared" si="8"/>
        <v>-1461.6599999999999</v>
      </c>
      <c r="G38" s="33">
        <f t="shared" si="9"/>
        <v>15087.66</v>
      </c>
      <c r="H38" s="167">
        <f t="shared" si="10"/>
        <v>-9.6877845868743054E-2</v>
      </c>
      <c r="I38" s="33"/>
      <c r="J38" s="33"/>
      <c r="K38" s="33">
        <v>-9.41</v>
      </c>
      <c r="T38" s="518" t="s">
        <v>693</v>
      </c>
      <c r="U38" s="520">
        <v>110</v>
      </c>
      <c r="V38" s="535">
        <v>99</v>
      </c>
      <c r="W38" s="535"/>
      <c r="X38" s="483"/>
      <c r="Y38" s="483"/>
    </row>
    <row r="39" spans="1:26" x14ac:dyDescent="0.25">
      <c r="A39">
        <v>200</v>
      </c>
      <c r="B39" s="152">
        <v>42926</v>
      </c>
      <c r="C39" s="10">
        <v>400</v>
      </c>
      <c r="D39" s="33">
        <v>25.644500000000001</v>
      </c>
      <c r="E39" s="33">
        <v>24.11</v>
      </c>
      <c r="F39" s="33">
        <f t="shared" si="8"/>
        <v>-613.80000000000052</v>
      </c>
      <c r="G39" s="33">
        <f t="shared" si="9"/>
        <v>10257.800000000001</v>
      </c>
      <c r="H39" s="167">
        <f t="shared" si="10"/>
        <v>-5.9837392033379525E-2</v>
      </c>
      <c r="I39" s="33"/>
      <c r="J39" s="33"/>
      <c r="K39" s="33">
        <v>836</v>
      </c>
      <c r="T39" s="518" t="s">
        <v>673</v>
      </c>
      <c r="U39" s="523" t="s">
        <v>684</v>
      </c>
      <c r="V39" s="518" t="s">
        <v>675</v>
      </c>
      <c r="W39" s="518" t="s">
        <v>711</v>
      </c>
      <c r="X39" s="483"/>
      <c r="Y39" s="483"/>
    </row>
    <row r="40" spans="1:26" ht="20.25" thickBot="1" x14ac:dyDescent="0.35">
      <c r="B40" s="152">
        <v>42940</v>
      </c>
      <c r="C40" s="10">
        <v>600</v>
      </c>
      <c r="D40" s="33">
        <v>24.86</v>
      </c>
      <c r="E40" s="33">
        <v>24.22</v>
      </c>
      <c r="F40" s="33">
        <f t="shared" si="8"/>
        <v>-384.00000000000034</v>
      </c>
      <c r="G40" s="33">
        <f t="shared" si="9"/>
        <v>14916</v>
      </c>
      <c r="H40" s="167">
        <f t="shared" si="10"/>
        <v>-2.5744167337087714E-2</v>
      </c>
      <c r="I40" s="33"/>
      <c r="J40" s="33"/>
      <c r="K40" s="33">
        <v>1066</v>
      </c>
      <c r="O40" s="557" t="s">
        <v>54</v>
      </c>
      <c r="P40" s="557"/>
      <c r="T40" s="518" t="s">
        <v>674</v>
      </c>
      <c r="U40" s="526">
        <v>0.93</v>
      </c>
      <c r="V40" s="536">
        <v>0.87</v>
      </c>
      <c r="W40" s="536"/>
      <c r="X40" s="483"/>
      <c r="Y40" s="483"/>
    </row>
    <row r="41" spans="1:26" ht="15.75" thickTop="1" x14ac:dyDescent="0.25">
      <c r="A41">
        <v>200</v>
      </c>
      <c r="B41" s="152">
        <v>42941</v>
      </c>
      <c r="C41" s="7">
        <v>400</v>
      </c>
      <c r="D41" s="37">
        <v>24.794799999999999</v>
      </c>
      <c r="E41" s="33">
        <v>24.22</v>
      </c>
      <c r="F41" s="33">
        <f t="shared" si="8"/>
        <v>-229.9199999999999</v>
      </c>
      <c r="G41" s="33">
        <f t="shared" si="9"/>
        <v>9917.92</v>
      </c>
      <c r="H41" s="167">
        <f t="shared" si="10"/>
        <v>-2.3182280155516471E-2</v>
      </c>
      <c r="I41" s="33"/>
      <c r="J41" s="33"/>
      <c r="K41" s="33">
        <v>1222</v>
      </c>
      <c r="O41" s="75">
        <v>1.1000000000000001</v>
      </c>
      <c r="P41" s="75">
        <f>O41*$Q$4</f>
        <v>25.982000000000003</v>
      </c>
      <c r="Q41" s="2"/>
      <c r="T41" s="483"/>
      <c r="U41" s="520"/>
      <c r="V41" s="483"/>
      <c r="W41" s="483"/>
      <c r="X41" s="483"/>
      <c r="Y41" s="483"/>
    </row>
    <row r="42" spans="1:26" x14ac:dyDescent="0.25">
      <c r="A42">
        <v>200</v>
      </c>
      <c r="B42" s="152">
        <v>42942</v>
      </c>
      <c r="C42" s="10">
        <v>600</v>
      </c>
      <c r="D42" s="33">
        <v>24.623000000000001</v>
      </c>
      <c r="E42" s="33">
        <v>23.6</v>
      </c>
      <c r="F42" s="33">
        <f t="shared" si="8"/>
        <v>-613.79999999999984</v>
      </c>
      <c r="G42" s="33">
        <f t="shared" si="9"/>
        <v>14773.800000000001</v>
      </c>
      <c r="H42" s="167">
        <f t="shared" si="10"/>
        <v>-4.1546521544897033E-2</v>
      </c>
      <c r="I42" s="33"/>
      <c r="J42" s="33"/>
      <c r="K42" s="33">
        <v>838</v>
      </c>
      <c r="O42" s="75">
        <v>1.0900000000000001</v>
      </c>
      <c r="P42" s="75">
        <f t="shared" ref="P42:P61" si="11">O42*$Q$4</f>
        <v>25.745800000000003</v>
      </c>
      <c r="Q42" s="2"/>
      <c r="T42" s="525" t="s">
        <v>691</v>
      </c>
      <c r="U42" s="520">
        <v>468</v>
      </c>
      <c r="V42" s="535">
        <v>474</v>
      </c>
      <c r="W42" s="535"/>
      <c r="X42" s="483"/>
      <c r="Y42" s="483"/>
    </row>
    <row r="43" spans="1:26" x14ac:dyDescent="0.25">
      <c r="B43" s="152">
        <v>42948</v>
      </c>
      <c r="C43" s="10">
        <v>800</v>
      </c>
      <c r="D43" s="33">
        <v>24.087399999999999</v>
      </c>
      <c r="E43" s="33">
        <v>22.75</v>
      </c>
      <c r="F43" s="33">
        <f t="shared" si="8"/>
        <v>-1069.9199999999992</v>
      </c>
      <c r="G43" s="33">
        <f t="shared" si="9"/>
        <v>19269.919999999998</v>
      </c>
      <c r="H43" s="167">
        <f t="shared" si="10"/>
        <v>-5.5522804453780765E-2</v>
      </c>
      <c r="I43" s="33"/>
      <c r="J43" s="33"/>
      <c r="K43" s="33"/>
      <c r="O43" s="75">
        <v>1.08</v>
      </c>
      <c r="P43" s="75">
        <f t="shared" si="11"/>
        <v>25.509600000000002</v>
      </c>
      <c r="Q43" s="2"/>
      <c r="T43" s="483"/>
      <c r="U43" s="520"/>
      <c r="V43" s="483"/>
      <c r="W43" s="483"/>
      <c r="X43" s="483"/>
      <c r="Y43" s="483"/>
    </row>
    <row r="44" spans="1:26" x14ac:dyDescent="0.25">
      <c r="A44">
        <v>800</v>
      </c>
      <c r="B44" s="152">
        <v>42983</v>
      </c>
      <c r="C44" s="10">
        <v>900</v>
      </c>
      <c r="D44" s="33">
        <v>23.59</v>
      </c>
      <c r="E44" s="33">
        <v>19.46</v>
      </c>
      <c r="F44" s="33">
        <f t="shared" ref="F44" si="12">C44*(E44-D44)</f>
        <v>-3716.9999999999991</v>
      </c>
      <c r="G44" s="33">
        <f t="shared" ref="G44" si="13">D44*C44</f>
        <v>21231</v>
      </c>
      <c r="H44" s="167">
        <f t="shared" ref="H44" si="14">(E44-D44)/D44</f>
        <v>-0.17507418397626109</v>
      </c>
      <c r="I44" s="33"/>
      <c r="J44" s="33"/>
      <c r="K44" s="33">
        <v>-2264</v>
      </c>
      <c r="O44" s="75">
        <v>1.07</v>
      </c>
      <c r="P44" s="75">
        <f t="shared" si="11"/>
        <v>25.273400000000002</v>
      </c>
      <c r="Q44" s="2"/>
      <c r="T44" s="515" t="s">
        <v>656</v>
      </c>
      <c r="U44" s="520"/>
      <c r="V44" s="483"/>
      <c r="W44" s="483"/>
      <c r="X44" s="483"/>
      <c r="Y44" s="483"/>
    </row>
    <row r="45" spans="1:26" x14ac:dyDescent="0.25">
      <c r="A45">
        <v>700</v>
      </c>
      <c r="B45" s="152">
        <v>42984</v>
      </c>
      <c r="C45" s="293">
        <v>800</v>
      </c>
      <c r="D45" s="294">
        <v>24.0657</v>
      </c>
      <c r="E45" s="33">
        <v>19.78</v>
      </c>
      <c r="F45" s="33">
        <f t="shared" ref="F45" si="15">C45*(E45-D45)</f>
        <v>-3428.5599999999986</v>
      </c>
      <c r="G45" s="33">
        <f t="shared" ref="G45" si="16">D45*C45</f>
        <v>19252.560000000001</v>
      </c>
      <c r="H45" s="167">
        <f t="shared" ref="H45" si="17">(E45-D45)/D45</f>
        <v>-0.17808333021686459</v>
      </c>
      <c r="I45" s="33">
        <v>23.5</v>
      </c>
      <c r="J45" s="33"/>
      <c r="K45" s="33">
        <v>-2128</v>
      </c>
      <c r="O45" s="75">
        <v>1.06</v>
      </c>
      <c r="P45" s="75">
        <f t="shared" si="11"/>
        <v>25.037200000000002</v>
      </c>
      <c r="Q45" s="2"/>
      <c r="T45" s="518" t="s">
        <v>666</v>
      </c>
      <c r="U45" s="520">
        <v>1.4</v>
      </c>
      <c r="V45" s="520">
        <v>2.2999999999999998</v>
      </c>
      <c r="W45" s="520">
        <v>1.5</v>
      </c>
      <c r="X45" s="483"/>
      <c r="Y45" s="483"/>
    </row>
    <row r="46" spans="1:26" x14ac:dyDescent="0.25">
      <c r="A46">
        <v>700</v>
      </c>
      <c r="B46" s="152">
        <v>42996</v>
      </c>
      <c r="C46" s="10">
        <v>800</v>
      </c>
      <c r="D46" s="33">
        <v>24.0657</v>
      </c>
      <c r="E46" s="33">
        <v>21.31</v>
      </c>
      <c r="F46" s="33">
        <f t="shared" ref="F46:F48" si="18">C46*(E46-D46)</f>
        <v>-2204.5600000000009</v>
      </c>
      <c r="G46" s="33">
        <f t="shared" ref="G46:G48" si="19">D46*C46</f>
        <v>19252.560000000001</v>
      </c>
      <c r="H46" s="167">
        <f t="shared" ref="H46:H48" si="20">(E46-D46)/D46</f>
        <v>-0.11450736940957466</v>
      </c>
      <c r="I46" s="33">
        <v>23.5</v>
      </c>
      <c r="J46" s="33"/>
      <c r="K46" s="33">
        <v>-752</v>
      </c>
      <c r="O46" s="75">
        <v>1.05</v>
      </c>
      <c r="P46" s="75">
        <f t="shared" si="11"/>
        <v>24.801000000000002</v>
      </c>
      <c r="Q46" s="2"/>
      <c r="T46" s="518" t="s">
        <v>667</v>
      </c>
      <c r="U46" s="520">
        <v>1.7</v>
      </c>
      <c r="V46" s="520">
        <v>2.6</v>
      </c>
      <c r="W46" s="520">
        <v>1.8</v>
      </c>
      <c r="X46" s="483"/>
      <c r="Y46" s="483"/>
    </row>
    <row r="47" spans="1:26" x14ac:dyDescent="0.25">
      <c r="A47">
        <v>700</v>
      </c>
      <c r="B47" s="152">
        <v>42999</v>
      </c>
      <c r="C47" s="293">
        <v>800</v>
      </c>
      <c r="D47" s="294">
        <v>23.896999999999998</v>
      </c>
      <c r="E47" s="33">
        <v>21.59</v>
      </c>
      <c r="F47" s="33">
        <f t="shared" si="18"/>
        <v>-1845.599999999999</v>
      </c>
      <c r="G47" s="33">
        <f t="shared" si="19"/>
        <v>19117.599999999999</v>
      </c>
      <c r="H47" s="167">
        <f t="shared" si="20"/>
        <v>-9.6539314558312703E-2</v>
      </c>
      <c r="I47" s="33">
        <v>23.5</v>
      </c>
      <c r="J47" s="33"/>
      <c r="K47" s="33">
        <v>-393</v>
      </c>
      <c r="L47" t="s">
        <v>140</v>
      </c>
      <c r="O47" s="75">
        <v>1.04</v>
      </c>
      <c r="P47" s="75">
        <f t="shared" si="11"/>
        <v>24.564800000000002</v>
      </c>
      <c r="Q47" s="2"/>
      <c r="T47" s="518" t="s">
        <v>658</v>
      </c>
      <c r="U47" s="520">
        <v>1.6</v>
      </c>
      <c r="V47" s="535">
        <v>2.5</v>
      </c>
      <c r="W47" s="535"/>
      <c r="X47" s="483"/>
      <c r="Y47" s="483"/>
    </row>
    <row r="48" spans="1:26" x14ac:dyDescent="0.25">
      <c r="B48" s="152">
        <v>43023</v>
      </c>
      <c r="C48" s="10">
        <v>800</v>
      </c>
      <c r="D48" s="33">
        <v>23.9</v>
      </c>
      <c r="E48" s="33">
        <v>21.78</v>
      </c>
      <c r="F48" s="33">
        <f t="shared" si="18"/>
        <v>-1695.999999999998</v>
      </c>
      <c r="G48" s="33">
        <f t="shared" si="19"/>
        <v>19120</v>
      </c>
      <c r="H48" s="167">
        <f t="shared" si="20"/>
        <v>-8.8702928870292783E-2</v>
      </c>
      <c r="I48" s="33"/>
      <c r="J48" s="33">
        <v>61</v>
      </c>
      <c r="K48" s="33">
        <v>-241</v>
      </c>
      <c r="O48" s="75">
        <v>1.03</v>
      </c>
      <c r="P48" s="75">
        <f t="shared" si="11"/>
        <v>24.328600000000002</v>
      </c>
      <c r="Q48" s="2"/>
      <c r="T48" s="483"/>
      <c r="U48" s="520"/>
      <c r="V48" s="483"/>
      <c r="W48" s="483"/>
      <c r="X48" s="483"/>
      <c r="Y48" s="483"/>
    </row>
    <row r="49" spans="1:25" x14ac:dyDescent="0.25">
      <c r="A49">
        <v>800</v>
      </c>
      <c r="B49" s="152">
        <v>43031</v>
      </c>
      <c r="C49" s="10">
        <v>800</v>
      </c>
      <c r="D49" s="33">
        <v>23.9</v>
      </c>
      <c r="E49" s="33">
        <v>21.03</v>
      </c>
      <c r="F49" s="33">
        <f t="shared" ref="F49" si="21">C49*(E49-D49)</f>
        <v>-2295.9999999999982</v>
      </c>
      <c r="G49" s="33">
        <f t="shared" ref="G49" si="22">D49*C49</f>
        <v>19120</v>
      </c>
      <c r="H49" s="167">
        <f t="shared" ref="H49" si="23">(E49-D49)/D49</f>
        <v>-0.1200836820083681</v>
      </c>
      <c r="I49" s="33"/>
      <c r="J49" s="33"/>
      <c r="K49" s="33">
        <v>-841</v>
      </c>
      <c r="O49" s="75">
        <v>1.02</v>
      </c>
      <c r="P49" s="75">
        <f t="shared" si="11"/>
        <v>24.092400000000001</v>
      </c>
      <c r="Q49" s="2"/>
      <c r="T49" s="518" t="s">
        <v>663</v>
      </c>
      <c r="U49" s="520">
        <v>20</v>
      </c>
      <c r="V49" s="518" t="s">
        <v>699</v>
      </c>
      <c r="W49" s="523">
        <v>20</v>
      </c>
      <c r="X49" s="483"/>
      <c r="Y49" s="483"/>
    </row>
    <row r="50" spans="1:25" x14ac:dyDescent="0.25">
      <c r="A50">
        <v>800</v>
      </c>
      <c r="B50" s="152">
        <v>43050</v>
      </c>
      <c r="C50" s="10">
        <v>800</v>
      </c>
      <c r="D50" s="33">
        <v>23.9</v>
      </c>
      <c r="E50" s="33">
        <v>22.84</v>
      </c>
      <c r="F50" s="33">
        <f t="shared" ref="F50:F51" si="24">C50*(E50-D50)</f>
        <v>-847.99999999999898</v>
      </c>
      <c r="G50" s="33">
        <f t="shared" ref="G50:G51" si="25">D50*C50</f>
        <v>19120</v>
      </c>
      <c r="H50" s="167">
        <f t="shared" ref="H50:H51" si="26">(E50-D50)/D50</f>
        <v>-4.4351464435146391E-2</v>
      </c>
      <c r="I50" s="33"/>
      <c r="J50" s="33">
        <v>60.22</v>
      </c>
      <c r="K50" s="33">
        <v>607</v>
      </c>
      <c r="O50" s="75">
        <v>1.01</v>
      </c>
      <c r="P50" s="75">
        <f t="shared" si="11"/>
        <v>23.856200000000001</v>
      </c>
      <c r="Q50" s="2"/>
      <c r="T50" s="518" t="s">
        <v>671</v>
      </c>
      <c r="U50" s="520"/>
      <c r="V50" s="483"/>
      <c r="W50" s="483"/>
      <c r="X50" s="483"/>
      <c r="Y50" s="483"/>
    </row>
    <row r="51" spans="1:25" x14ac:dyDescent="0.25">
      <c r="A51">
        <v>500</v>
      </c>
      <c r="B51" s="152">
        <v>43068</v>
      </c>
      <c r="C51" s="10">
        <v>500</v>
      </c>
      <c r="D51" s="33">
        <v>23.4815</v>
      </c>
      <c r="E51" s="33">
        <v>24.39</v>
      </c>
      <c r="F51" s="33">
        <f t="shared" si="24"/>
        <v>454.25000000000006</v>
      </c>
      <c r="G51" s="33">
        <f t="shared" si="25"/>
        <v>11740.75</v>
      </c>
      <c r="H51" s="167">
        <f t="shared" si="26"/>
        <v>3.8690032578838664E-2</v>
      </c>
      <c r="I51" s="33"/>
      <c r="J51" s="33"/>
      <c r="K51" s="33">
        <v>1907</v>
      </c>
      <c r="O51" s="75">
        <v>1</v>
      </c>
      <c r="P51" s="75">
        <f t="shared" si="11"/>
        <v>23.62</v>
      </c>
      <c r="Q51" s="2"/>
      <c r="T51" s="518" t="s">
        <v>695</v>
      </c>
      <c r="U51" s="520">
        <v>24</v>
      </c>
      <c r="V51" s="535">
        <v>25</v>
      </c>
      <c r="W51" s="535"/>
      <c r="X51" s="483"/>
      <c r="Y51" s="483"/>
    </row>
    <row r="52" spans="1:25" x14ac:dyDescent="0.25">
      <c r="B52" s="152"/>
      <c r="C52" s="10"/>
      <c r="D52" s="33"/>
      <c r="E52" s="33"/>
      <c r="F52" s="33"/>
      <c r="G52" s="33"/>
      <c r="H52" s="167"/>
      <c r="I52" s="33"/>
      <c r="J52" s="33"/>
      <c r="K52" s="33"/>
      <c r="O52" s="75">
        <v>0.99</v>
      </c>
      <c r="P52" s="75">
        <f t="shared" si="11"/>
        <v>23.383800000000001</v>
      </c>
      <c r="Q52" s="2"/>
      <c r="T52" s="515"/>
      <c r="U52" s="521"/>
      <c r="V52" s="483"/>
      <c r="W52" s="483"/>
      <c r="X52" s="483"/>
      <c r="Y52" s="483"/>
    </row>
    <row r="53" spans="1:25" x14ac:dyDescent="0.25">
      <c r="B53" s="152"/>
      <c r="C53" s="10"/>
      <c r="D53" s="33"/>
      <c r="E53" s="33"/>
      <c r="F53" s="33"/>
      <c r="G53" s="33"/>
      <c r="H53" s="167"/>
      <c r="I53" s="33"/>
      <c r="J53" s="33"/>
      <c r="K53" s="33"/>
      <c r="O53" s="75">
        <v>0.98</v>
      </c>
      <c r="P53" s="75">
        <f t="shared" si="11"/>
        <v>23.147600000000001</v>
      </c>
      <c r="Q53" s="2"/>
      <c r="T53" s="518" t="s">
        <v>693</v>
      </c>
      <c r="U53" s="522">
        <v>39</v>
      </c>
      <c r="V53" s="520">
        <v>64</v>
      </c>
      <c r="W53" s="520"/>
      <c r="X53" s="483"/>
      <c r="Y53" s="483"/>
    </row>
    <row r="54" spans="1:25" x14ac:dyDescent="0.25">
      <c r="B54" s="152"/>
      <c r="C54" s="10"/>
      <c r="D54" s="33"/>
      <c r="E54" s="33"/>
      <c r="F54" s="33"/>
      <c r="G54" s="33"/>
      <c r="H54" s="167"/>
      <c r="I54" s="33"/>
      <c r="J54" s="33"/>
      <c r="K54" s="33"/>
      <c r="O54" s="75">
        <v>0.97</v>
      </c>
      <c r="P54" s="75">
        <f t="shared" si="11"/>
        <v>22.9114</v>
      </c>
      <c r="T54" s="518" t="s">
        <v>696</v>
      </c>
      <c r="U54" s="528">
        <f>U53/U57</f>
        <v>6.6895368782161235E-2</v>
      </c>
      <c r="V54" s="528">
        <f>V53/V57</f>
        <v>6.8743286788399569E-2</v>
      </c>
      <c r="W54" s="528"/>
      <c r="X54" s="483"/>
      <c r="Y54" s="483"/>
    </row>
    <row r="55" spans="1:25" x14ac:dyDescent="0.25">
      <c r="B55" s="152"/>
      <c r="C55" s="10"/>
      <c r="D55" s="33"/>
      <c r="E55" s="33"/>
      <c r="F55" s="33"/>
      <c r="G55" s="33"/>
      <c r="H55" s="167"/>
      <c r="I55" s="33"/>
      <c r="J55" s="33"/>
      <c r="K55" s="33"/>
      <c r="O55" s="75">
        <v>0.96</v>
      </c>
      <c r="P55" s="75">
        <f t="shared" si="11"/>
        <v>22.6752</v>
      </c>
      <c r="T55" s="518" t="s">
        <v>697</v>
      </c>
      <c r="U55" s="520">
        <v>356</v>
      </c>
      <c r="V55" s="535">
        <v>366</v>
      </c>
      <c r="W55" s="535"/>
      <c r="X55" s="483"/>
      <c r="Y55" s="483"/>
    </row>
    <row r="56" spans="1:25" x14ac:dyDescent="0.25">
      <c r="B56" s="152"/>
      <c r="C56" s="10"/>
      <c r="D56" s="33"/>
      <c r="E56" s="33"/>
      <c r="F56" s="33"/>
      <c r="G56" s="33"/>
      <c r="H56" s="167"/>
      <c r="I56" s="33"/>
      <c r="J56" s="33"/>
      <c r="K56" s="33"/>
      <c r="O56" s="75">
        <v>0.95</v>
      </c>
      <c r="P56" s="75">
        <f t="shared" si="11"/>
        <v>22.439</v>
      </c>
      <c r="T56" s="529" t="s">
        <v>698</v>
      </c>
      <c r="U56" s="520">
        <v>374</v>
      </c>
      <c r="V56" s="520">
        <v>380</v>
      </c>
      <c r="W56" s="520"/>
      <c r="X56" s="483"/>
      <c r="Y56" s="483"/>
    </row>
    <row r="57" spans="1:25" x14ac:dyDescent="0.25">
      <c r="B57" s="152"/>
      <c r="C57" s="10"/>
      <c r="D57" s="33"/>
      <c r="E57" s="33"/>
      <c r="F57" s="33"/>
      <c r="G57" s="33"/>
      <c r="H57" s="167"/>
      <c r="I57" s="33"/>
      <c r="J57" s="33"/>
      <c r="K57" s="33"/>
      <c r="O57" s="75">
        <v>0.94</v>
      </c>
      <c r="P57" s="75">
        <f t="shared" si="11"/>
        <v>22.2028</v>
      </c>
      <c r="T57" s="525" t="s">
        <v>691</v>
      </c>
      <c r="U57" s="522">
        <v>583</v>
      </c>
      <c r="V57" s="520">
        <v>931</v>
      </c>
      <c r="W57" s="520"/>
      <c r="X57" s="483"/>
      <c r="Y57" s="483"/>
    </row>
    <row r="58" spans="1:25" x14ac:dyDescent="0.25">
      <c r="B58" s="152"/>
      <c r="C58" s="10"/>
      <c r="D58" s="33"/>
      <c r="E58" s="33"/>
      <c r="F58" s="33"/>
      <c r="G58" s="33"/>
      <c r="H58" s="167"/>
      <c r="I58" s="33"/>
      <c r="J58" s="33"/>
      <c r="K58" s="33"/>
      <c r="O58" s="75">
        <v>0.93</v>
      </c>
      <c r="P58" s="75">
        <f t="shared" si="11"/>
        <v>21.966600000000003</v>
      </c>
      <c r="T58" s="518"/>
      <c r="U58" s="522"/>
      <c r="V58" s="483"/>
      <c r="W58" s="483"/>
      <c r="X58" s="483"/>
      <c r="Y58" s="483"/>
    </row>
    <row r="59" spans="1:25" x14ac:dyDescent="0.25">
      <c r="B59" s="152"/>
      <c r="C59" s="10"/>
      <c r="D59" s="33"/>
      <c r="E59" s="33"/>
      <c r="F59" s="33"/>
      <c r="G59" s="33"/>
      <c r="H59" s="167"/>
      <c r="I59" s="33"/>
      <c r="J59" s="33"/>
      <c r="K59" s="33"/>
      <c r="O59" s="75">
        <v>0.92</v>
      </c>
      <c r="P59" s="75">
        <f t="shared" si="11"/>
        <v>21.730400000000003</v>
      </c>
      <c r="T59" s="518"/>
      <c r="U59" s="522"/>
      <c r="V59" s="483"/>
      <c r="W59" s="483"/>
      <c r="X59" s="483"/>
      <c r="Y59" s="483"/>
    </row>
    <row r="60" spans="1:25" x14ac:dyDescent="0.25">
      <c r="B60" s="152"/>
      <c r="C60" s="10"/>
      <c r="D60" s="33"/>
      <c r="E60" s="33"/>
      <c r="F60" s="33"/>
      <c r="G60" s="33"/>
      <c r="H60" s="167"/>
      <c r="I60" s="33"/>
      <c r="J60" s="33"/>
      <c r="K60" s="33"/>
      <c r="O60" s="75">
        <v>0.91</v>
      </c>
      <c r="P60" s="75">
        <f t="shared" si="11"/>
        <v>21.494200000000003</v>
      </c>
      <c r="T60" s="519" t="s">
        <v>664</v>
      </c>
      <c r="U60" s="522"/>
      <c r="V60" s="483"/>
      <c r="W60" s="483"/>
      <c r="X60" s="483"/>
      <c r="Y60" s="483"/>
    </row>
    <row r="61" spans="1:25" x14ac:dyDescent="0.25">
      <c r="O61" s="75">
        <v>0.9</v>
      </c>
      <c r="P61" s="75">
        <f t="shared" si="11"/>
        <v>21.258000000000003</v>
      </c>
      <c r="T61" s="518"/>
      <c r="U61" s="522"/>
      <c r="V61" s="483"/>
      <c r="W61" s="483"/>
      <c r="X61" s="483"/>
      <c r="Y61" s="483"/>
    </row>
    <row r="62" spans="1:25" x14ac:dyDescent="0.25">
      <c r="T62" s="519" t="s">
        <v>688</v>
      </c>
      <c r="U62" s="522">
        <v>95</v>
      </c>
      <c r="V62" s="483">
        <v>213.9</v>
      </c>
      <c r="W62" s="483"/>
      <c r="X62" s="483"/>
      <c r="Y62" s="483"/>
    </row>
    <row r="63" spans="1:25" x14ac:dyDescent="0.25">
      <c r="T63" s="519" t="s">
        <v>686</v>
      </c>
      <c r="U63" s="522">
        <v>97</v>
      </c>
      <c r="V63" s="483">
        <v>227.5</v>
      </c>
      <c r="W63" s="483"/>
      <c r="X63" s="483"/>
      <c r="Y63" s="483"/>
    </row>
    <row r="64" spans="1:25" x14ac:dyDescent="0.25">
      <c r="T64" s="519" t="s">
        <v>685</v>
      </c>
      <c r="U64" s="522">
        <v>0.28000000000000003</v>
      </c>
      <c r="V64" s="483">
        <v>0.65</v>
      </c>
      <c r="W64" s="483"/>
      <c r="X64" s="483"/>
      <c r="Y64" s="483"/>
    </row>
    <row r="65" spans="2:28" x14ac:dyDescent="0.25">
      <c r="T65" s="519" t="s">
        <v>687</v>
      </c>
      <c r="U65" s="522">
        <v>1.8</v>
      </c>
      <c r="V65" s="483">
        <v>1.98</v>
      </c>
      <c r="W65" s="483"/>
      <c r="X65" s="483"/>
      <c r="Y65" s="483"/>
    </row>
    <row r="66" spans="2:28" x14ac:dyDescent="0.25">
      <c r="T66" s="519"/>
      <c r="U66" s="522"/>
      <c r="V66" s="483"/>
      <c r="W66" s="483"/>
      <c r="X66" s="483"/>
      <c r="Y66" s="483"/>
    </row>
    <row r="67" spans="2:28" x14ac:dyDescent="0.25">
      <c r="B67" s="345" t="s">
        <v>85</v>
      </c>
      <c r="C67" s="345" t="s">
        <v>106</v>
      </c>
      <c r="D67" s="346" t="s">
        <v>105</v>
      </c>
      <c r="E67" s="347" t="s">
        <v>107</v>
      </c>
      <c r="F67" s="347" t="s">
        <v>43</v>
      </c>
      <c r="G67" s="349" t="s">
        <v>110</v>
      </c>
      <c r="H67" s="349" t="s">
        <v>61</v>
      </c>
      <c r="I67" s="349" t="s">
        <v>111</v>
      </c>
      <c r="T67" s="519"/>
      <c r="U67" s="522"/>
      <c r="V67" s="483"/>
      <c r="W67" s="483"/>
      <c r="X67" s="483"/>
      <c r="Y67" s="483"/>
    </row>
    <row r="68" spans="2:28" x14ac:dyDescent="0.25">
      <c r="B68" s="235">
        <v>42548</v>
      </c>
      <c r="C68" s="236">
        <v>100</v>
      </c>
      <c r="D68" s="237">
        <v>25</v>
      </c>
      <c r="E68" s="237">
        <v>24.69</v>
      </c>
      <c r="F68" s="237">
        <f t="shared" ref="F68:F73" si="27">C68*(E68-D68)</f>
        <v>-30.999999999999872</v>
      </c>
      <c r="G68" s="237">
        <f t="shared" ref="G68:G73" si="28">D68*C68</f>
        <v>2500</v>
      </c>
      <c r="H68" s="238">
        <f t="shared" ref="H68:H73" si="29">(E68-D68)/D68</f>
        <v>-1.2399999999999949E-2</v>
      </c>
      <c r="I68" s="237"/>
      <c r="T68" s="519" t="s">
        <v>689</v>
      </c>
      <c r="U68" s="522">
        <v>661</v>
      </c>
      <c r="V68" s="483">
        <v>726.4</v>
      </c>
      <c r="W68" s="483"/>
      <c r="X68" s="483"/>
      <c r="Y68" s="483"/>
    </row>
    <row r="69" spans="2:28" x14ac:dyDescent="0.25">
      <c r="B69" s="235">
        <v>42549</v>
      </c>
      <c r="C69" s="236">
        <v>100</v>
      </c>
      <c r="D69" s="237">
        <v>25</v>
      </c>
      <c r="E69" s="237">
        <v>25.26</v>
      </c>
      <c r="F69" s="237">
        <f t="shared" si="27"/>
        <v>26.000000000000156</v>
      </c>
      <c r="G69" s="237">
        <f t="shared" si="28"/>
        <v>2500</v>
      </c>
      <c r="H69" s="238">
        <f t="shared" si="29"/>
        <v>1.0400000000000062E-2</v>
      </c>
      <c r="I69" s="237"/>
      <c r="T69" s="519" t="s">
        <v>690</v>
      </c>
      <c r="U69" s="522">
        <v>3.8</v>
      </c>
      <c r="V69" s="483">
        <v>3.72</v>
      </c>
      <c r="W69" s="483"/>
      <c r="X69" s="483"/>
      <c r="Y69" s="483"/>
    </row>
    <row r="70" spans="2:28" x14ac:dyDescent="0.25">
      <c r="B70" s="235">
        <v>42552</v>
      </c>
      <c r="C70" s="236">
        <v>100</v>
      </c>
      <c r="D70" s="237">
        <v>25</v>
      </c>
      <c r="E70" s="237">
        <v>26.57</v>
      </c>
      <c r="F70" s="237">
        <f t="shared" si="27"/>
        <v>157.00000000000003</v>
      </c>
      <c r="G70" s="237">
        <f t="shared" si="28"/>
        <v>2500</v>
      </c>
      <c r="H70" s="238">
        <f t="shared" si="29"/>
        <v>6.2800000000000009E-2</v>
      </c>
      <c r="I70" s="237"/>
      <c r="T70" s="518"/>
      <c r="U70" s="522"/>
      <c r="V70" s="483"/>
      <c r="W70" s="483"/>
      <c r="X70" s="483"/>
      <c r="Y70" s="483"/>
    </row>
    <row r="71" spans="2:28" x14ac:dyDescent="0.25">
      <c r="B71" s="235">
        <v>42556</v>
      </c>
      <c r="C71" s="236">
        <v>100</v>
      </c>
      <c r="D71" s="237">
        <v>25</v>
      </c>
      <c r="E71" s="237">
        <v>25.47</v>
      </c>
      <c r="F71" s="237">
        <f t="shared" si="27"/>
        <v>46.999999999999886</v>
      </c>
      <c r="G71" s="237">
        <f t="shared" si="28"/>
        <v>2500</v>
      </c>
      <c r="H71" s="238">
        <f t="shared" si="29"/>
        <v>1.8799999999999956E-2</v>
      </c>
      <c r="I71" s="237"/>
      <c r="T71" s="518"/>
      <c r="U71" s="522"/>
      <c r="V71" s="483"/>
      <c r="W71" s="483"/>
      <c r="X71" s="483"/>
      <c r="Y71" s="483"/>
    </row>
    <row r="72" spans="2:28" x14ac:dyDescent="0.25">
      <c r="B72" s="235">
        <v>42562</v>
      </c>
      <c r="C72" s="236">
        <v>100</v>
      </c>
      <c r="D72" s="237">
        <v>25</v>
      </c>
      <c r="E72" s="237">
        <v>25.69</v>
      </c>
      <c r="F72" s="237">
        <f t="shared" si="27"/>
        <v>69.000000000000128</v>
      </c>
      <c r="G72" s="237">
        <f t="shared" si="28"/>
        <v>2500</v>
      </c>
      <c r="H72" s="238">
        <f t="shared" si="29"/>
        <v>2.7600000000000052E-2</v>
      </c>
      <c r="I72" s="237"/>
      <c r="T72" s="518"/>
      <c r="U72" s="522"/>
      <c r="V72" s="483"/>
      <c r="W72" s="483"/>
      <c r="X72" s="483"/>
      <c r="Y72" s="483"/>
    </row>
    <row r="73" spans="2:28" x14ac:dyDescent="0.25">
      <c r="B73" s="235">
        <v>42563</v>
      </c>
      <c r="C73" s="236">
        <v>100</v>
      </c>
      <c r="D73" s="237">
        <v>25</v>
      </c>
      <c r="E73" s="237">
        <v>26.48</v>
      </c>
      <c r="F73" s="237">
        <f t="shared" si="27"/>
        <v>148.00000000000006</v>
      </c>
      <c r="G73" s="237">
        <f t="shared" si="28"/>
        <v>2500</v>
      </c>
      <c r="H73" s="238">
        <f t="shared" si="29"/>
        <v>5.9200000000000016E-2</v>
      </c>
      <c r="I73" s="237"/>
      <c r="U73" s="101"/>
    </row>
    <row r="74" spans="2:28" x14ac:dyDescent="0.25">
      <c r="B74" s="235">
        <v>42569</v>
      </c>
      <c r="C74" s="236">
        <v>100</v>
      </c>
      <c r="D74" s="237">
        <v>25</v>
      </c>
      <c r="E74" s="237">
        <v>29.28</v>
      </c>
      <c r="F74" s="237">
        <f t="shared" ref="F74:F80" si="30">C74*(E74-D74)</f>
        <v>428.00000000000011</v>
      </c>
      <c r="G74" s="237">
        <f t="shared" ref="G74:G80" si="31">D74*C74</f>
        <v>2500</v>
      </c>
      <c r="H74" s="238">
        <f t="shared" ref="H74:H80" si="32">(E74-D74)/D74</f>
        <v>0.17120000000000005</v>
      </c>
      <c r="I74" s="237"/>
      <c r="U74" s="4"/>
    </row>
    <row r="75" spans="2:28" x14ac:dyDescent="0.25">
      <c r="B75" s="235">
        <v>42570</v>
      </c>
      <c r="C75" s="236">
        <v>100</v>
      </c>
      <c r="D75" s="237">
        <v>25</v>
      </c>
      <c r="E75" s="237">
        <v>28.68</v>
      </c>
      <c r="F75" s="237">
        <f t="shared" si="30"/>
        <v>368</v>
      </c>
      <c r="G75" s="237">
        <f t="shared" si="31"/>
        <v>2500</v>
      </c>
      <c r="H75" s="238">
        <f t="shared" si="32"/>
        <v>0.1472</v>
      </c>
      <c r="I75" s="237"/>
    </row>
    <row r="76" spans="2:28" x14ac:dyDescent="0.25">
      <c r="B76" s="235">
        <v>42571</v>
      </c>
      <c r="C76" s="236">
        <v>100</v>
      </c>
      <c r="D76" s="237">
        <v>25</v>
      </c>
      <c r="E76" s="237">
        <v>29.01</v>
      </c>
      <c r="F76" s="237">
        <f t="shared" si="30"/>
        <v>401.00000000000017</v>
      </c>
      <c r="G76" s="237">
        <f t="shared" si="31"/>
        <v>2500</v>
      </c>
      <c r="H76" s="238">
        <f t="shared" si="32"/>
        <v>0.16040000000000007</v>
      </c>
      <c r="I76" s="237"/>
      <c r="R76" t="s">
        <v>678</v>
      </c>
      <c r="T76" s="22" t="s">
        <v>677</v>
      </c>
    </row>
    <row r="77" spans="2:28" x14ac:dyDescent="0.25">
      <c r="B77" s="235">
        <v>42572</v>
      </c>
      <c r="C77" s="236">
        <v>100</v>
      </c>
      <c r="D77" s="237">
        <v>25</v>
      </c>
      <c r="E77" s="237">
        <v>28.89</v>
      </c>
      <c r="F77" s="237">
        <f t="shared" si="30"/>
        <v>389.00000000000006</v>
      </c>
      <c r="G77" s="237">
        <f t="shared" si="31"/>
        <v>2500</v>
      </c>
      <c r="H77" s="238">
        <f t="shared" si="32"/>
        <v>0.15560000000000002</v>
      </c>
      <c r="I77" s="237"/>
    </row>
    <row r="78" spans="2:28" x14ac:dyDescent="0.25">
      <c r="B78" s="235">
        <v>42576</v>
      </c>
      <c r="C78" s="236">
        <v>100</v>
      </c>
      <c r="D78" s="237">
        <v>25</v>
      </c>
      <c r="E78" s="237">
        <v>28.63</v>
      </c>
      <c r="F78" s="237">
        <f t="shared" si="30"/>
        <v>362.99999999999989</v>
      </c>
      <c r="G78" s="237">
        <f t="shared" si="31"/>
        <v>2500</v>
      </c>
      <c r="H78" s="238">
        <f t="shared" si="32"/>
        <v>0.14519999999999997</v>
      </c>
      <c r="I78" s="237"/>
    </row>
    <row r="79" spans="2:28" x14ac:dyDescent="0.25">
      <c r="B79" s="235">
        <v>42577</v>
      </c>
      <c r="C79" s="236">
        <v>100</v>
      </c>
      <c r="D79" s="237">
        <v>25</v>
      </c>
      <c r="E79" s="237">
        <v>29.34</v>
      </c>
      <c r="F79" s="237">
        <f t="shared" si="30"/>
        <v>434</v>
      </c>
      <c r="G79" s="237">
        <f t="shared" si="31"/>
        <v>2500</v>
      </c>
      <c r="H79" s="238">
        <f t="shared" si="32"/>
        <v>0.1736</v>
      </c>
      <c r="I79" s="237"/>
    </row>
    <row r="80" spans="2:28" x14ac:dyDescent="0.25">
      <c r="B80" s="235">
        <v>42580</v>
      </c>
      <c r="C80" s="236">
        <v>100</v>
      </c>
      <c r="D80" s="237">
        <v>25</v>
      </c>
      <c r="E80" s="237">
        <v>27</v>
      </c>
      <c r="F80" s="237">
        <f t="shared" si="30"/>
        <v>200</v>
      </c>
      <c r="G80" s="237">
        <f t="shared" si="31"/>
        <v>2500</v>
      </c>
      <c r="H80" s="238">
        <f t="shared" si="32"/>
        <v>0.08</v>
      </c>
      <c r="I80" s="237"/>
      <c r="T80" s="486" t="s">
        <v>85</v>
      </c>
      <c r="U80" s="486" t="s">
        <v>630</v>
      </c>
      <c r="V80" s="486" t="s">
        <v>631</v>
      </c>
      <c r="W80" s="484" t="s">
        <v>624</v>
      </c>
      <c r="X80" s="484" t="s">
        <v>625</v>
      </c>
      <c r="Y80" s="486" t="s">
        <v>627</v>
      </c>
      <c r="Z80" s="486" t="s">
        <v>628</v>
      </c>
      <c r="AA80" s="484" t="s">
        <v>626</v>
      </c>
      <c r="AB80" s="485" t="s">
        <v>629</v>
      </c>
    </row>
    <row r="81" spans="2:28" x14ac:dyDescent="0.25">
      <c r="B81" s="235">
        <v>42584</v>
      </c>
      <c r="C81" s="236">
        <v>0</v>
      </c>
      <c r="D81" s="237"/>
      <c r="E81" s="237"/>
      <c r="F81" s="237">
        <v>287.94</v>
      </c>
      <c r="G81" s="237"/>
      <c r="H81" s="238"/>
      <c r="I81" s="237"/>
      <c r="T81" s="487">
        <v>43046</v>
      </c>
      <c r="U81" s="483"/>
      <c r="V81" s="483"/>
      <c r="W81" s="482"/>
      <c r="X81" s="482"/>
      <c r="Y81" s="483"/>
      <c r="Z81" s="483"/>
      <c r="AA81" s="480"/>
      <c r="AB81" s="481"/>
    </row>
    <row r="82" spans="2:28" x14ac:dyDescent="0.25">
      <c r="B82" s="152"/>
      <c r="C82" s="10"/>
      <c r="D82" s="33"/>
      <c r="E82" s="33"/>
      <c r="F82" s="33"/>
      <c r="G82" s="33"/>
      <c r="H82" s="167"/>
      <c r="I82" s="33"/>
      <c r="T82" s="524"/>
      <c r="U82" s="483"/>
      <c r="V82" s="483"/>
      <c r="W82" s="482"/>
      <c r="X82" s="480"/>
      <c r="Y82" s="483"/>
      <c r="Z82" s="483"/>
      <c r="AA82" s="480"/>
      <c r="AB82" s="481"/>
    </row>
    <row r="83" spans="2:28" x14ac:dyDescent="0.25">
      <c r="B83" s="150" t="s">
        <v>85</v>
      </c>
      <c r="C83" s="150" t="s">
        <v>106</v>
      </c>
      <c r="D83" s="151" t="s">
        <v>105</v>
      </c>
      <c r="E83" s="153" t="s">
        <v>107</v>
      </c>
      <c r="F83" s="153" t="s">
        <v>43</v>
      </c>
      <c r="G83" s="165" t="s">
        <v>110</v>
      </c>
      <c r="H83" s="165" t="s">
        <v>61</v>
      </c>
      <c r="I83" s="165" t="s">
        <v>111</v>
      </c>
      <c r="T83" s="488"/>
      <c r="U83" s="483"/>
      <c r="V83" s="483"/>
      <c r="W83" s="480"/>
      <c r="X83" s="480"/>
      <c r="Y83" s="483"/>
      <c r="Z83" s="483"/>
      <c r="AA83" s="480"/>
      <c r="AB83" s="481"/>
    </row>
    <row r="84" spans="2:28" x14ac:dyDescent="0.25">
      <c r="B84" s="189">
        <v>42627</v>
      </c>
      <c r="C84" s="184">
        <v>50</v>
      </c>
      <c r="D84" s="185">
        <v>25.74</v>
      </c>
      <c r="E84" s="185">
        <v>25.83</v>
      </c>
      <c r="F84" s="185">
        <f>C84*(E84-D84)</f>
        <v>4.4999999999999929</v>
      </c>
      <c r="G84" s="185">
        <f>D84*C84</f>
        <v>1287</v>
      </c>
      <c r="H84" s="199">
        <f>(E84-D84)/D84</f>
        <v>3.4965034965034913E-3</v>
      </c>
      <c r="I84" s="185"/>
      <c r="T84" s="488"/>
      <c r="U84" s="483"/>
      <c r="V84" s="483"/>
      <c r="W84" s="480"/>
      <c r="X84" s="480"/>
      <c r="Y84" s="483"/>
      <c r="Z84" s="483"/>
      <c r="AA84" s="480"/>
      <c r="AB84" s="481"/>
    </row>
    <row r="85" spans="2:28" x14ac:dyDescent="0.25">
      <c r="B85" s="189">
        <v>42629</v>
      </c>
      <c r="C85" s="184">
        <v>50</v>
      </c>
      <c r="D85" s="185">
        <v>25.74</v>
      </c>
      <c r="E85" s="185">
        <v>25.54</v>
      </c>
      <c r="F85" s="185">
        <f t="shared" ref="F85:F90" si="33">C85*(E85-D85)</f>
        <v>-9.9999999999999645</v>
      </c>
      <c r="G85" s="185">
        <f t="shared" ref="G85:G90" si="34">D85*C85</f>
        <v>1287</v>
      </c>
      <c r="H85" s="199">
        <f t="shared" ref="H85:H90" si="35">(E85-D85)/D85</f>
        <v>-7.7700077700077431E-3</v>
      </c>
      <c r="I85" s="185"/>
      <c r="T85" s="488"/>
      <c r="U85" s="483"/>
      <c r="V85" s="483"/>
      <c r="W85" s="480"/>
      <c r="X85" s="480"/>
      <c r="Y85" s="483"/>
      <c r="Z85" s="483"/>
      <c r="AA85" s="480"/>
      <c r="AB85" s="481"/>
    </row>
    <row r="86" spans="2:28" x14ac:dyDescent="0.25">
      <c r="B86" s="189">
        <v>42636</v>
      </c>
      <c r="C86" s="184">
        <v>50</v>
      </c>
      <c r="D86" s="185">
        <v>25.74</v>
      </c>
      <c r="E86" s="185">
        <v>24.82</v>
      </c>
      <c r="F86" s="185">
        <f t="shared" si="33"/>
        <v>-45.999999999999908</v>
      </c>
      <c r="G86" s="185">
        <f t="shared" si="34"/>
        <v>1287</v>
      </c>
      <c r="H86" s="199">
        <f t="shared" si="35"/>
        <v>-3.5742035742035674E-2</v>
      </c>
      <c r="I86" s="185"/>
      <c r="T86" s="488"/>
      <c r="U86" s="483"/>
      <c r="V86" s="483"/>
      <c r="W86" s="480"/>
      <c r="X86" s="480"/>
      <c r="Y86" s="483"/>
      <c r="Z86" s="483"/>
      <c r="AA86" s="480"/>
      <c r="AB86" s="481"/>
    </row>
    <row r="87" spans="2:28" x14ac:dyDescent="0.25">
      <c r="B87" s="189">
        <v>42639</v>
      </c>
      <c r="C87" s="184">
        <v>100</v>
      </c>
      <c r="D87" s="185">
        <v>24.96</v>
      </c>
      <c r="E87" s="185">
        <v>24.14</v>
      </c>
      <c r="F87" s="185">
        <f t="shared" si="33"/>
        <v>-82.000000000000028</v>
      </c>
      <c r="G87" s="185">
        <f t="shared" si="34"/>
        <v>2496</v>
      </c>
      <c r="H87" s="199">
        <f t="shared" si="35"/>
        <v>-3.2852564102564111E-2</v>
      </c>
      <c r="I87" s="185"/>
      <c r="T87" s="488"/>
      <c r="U87" s="483"/>
      <c r="V87" s="483"/>
      <c r="W87" s="480"/>
      <c r="X87" s="480"/>
      <c r="Y87" s="483"/>
      <c r="Z87" s="483"/>
      <c r="AA87" s="480"/>
      <c r="AB87" s="481"/>
    </row>
    <row r="88" spans="2:28" x14ac:dyDescent="0.25">
      <c r="B88" s="189">
        <v>42639</v>
      </c>
      <c r="C88" s="184">
        <v>150</v>
      </c>
      <c r="D88" s="185">
        <v>24.8</v>
      </c>
      <c r="E88" s="185">
        <v>24.14</v>
      </c>
      <c r="F88" s="185">
        <f t="shared" si="33"/>
        <v>-99.000000000000028</v>
      </c>
      <c r="G88" s="185">
        <f t="shared" si="34"/>
        <v>3720</v>
      </c>
      <c r="H88" s="199">
        <f t="shared" si="35"/>
        <v>-2.6612903225806457E-2</v>
      </c>
      <c r="I88" s="185"/>
      <c r="T88" s="488"/>
      <c r="U88" s="483"/>
      <c r="V88" s="483"/>
      <c r="W88" s="480"/>
      <c r="X88" s="480"/>
      <c r="Y88" s="483"/>
      <c r="Z88" s="483"/>
      <c r="AA88" s="480"/>
      <c r="AB88" s="481"/>
    </row>
    <row r="89" spans="2:28" x14ac:dyDescent="0.25">
      <c r="B89" s="189">
        <v>42640</v>
      </c>
      <c r="C89" s="184">
        <v>150</v>
      </c>
      <c r="D89" s="185">
        <v>24.8</v>
      </c>
      <c r="E89" s="185">
        <v>23.99</v>
      </c>
      <c r="F89" s="185">
        <f t="shared" si="33"/>
        <v>-121.50000000000034</v>
      </c>
      <c r="G89" s="185">
        <f t="shared" si="34"/>
        <v>3720</v>
      </c>
      <c r="H89" s="199">
        <f t="shared" si="35"/>
        <v>-3.2661290322580736E-2</v>
      </c>
      <c r="I89" s="185"/>
      <c r="T89" s="488"/>
      <c r="U89" s="483"/>
      <c r="V89" s="483"/>
      <c r="W89" s="480"/>
      <c r="X89" s="480"/>
      <c r="Y89" s="483"/>
      <c r="Z89" s="483"/>
      <c r="AA89" s="480"/>
      <c r="AB89" s="481"/>
    </row>
    <row r="90" spans="2:28" x14ac:dyDescent="0.25">
      <c r="B90" s="189">
        <v>42643</v>
      </c>
      <c r="C90" s="184">
        <v>150</v>
      </c>
      <c r="D90" s="185">
        <v>24.8</v>
      </c>
      <c r="E90" s="185">
        <v>24.46</v>
      </c>
      <c r="F90" s="185">
        <f t="shared" si="33"/>
        <v>-50.999999999999979</v>
      </c>
      <c r="G90" s="185">
        <f t="shared" si="34"/>
        <v>3720</v>
      </c>
      <c r="H90" s="199">
        <f t="shared" si="35"/>
        <v>-1.3709677419354832E-2</v>
      </c>
      <c r="I90" s="185"/>
      <c r="T90" s="488"/>
      <c r="U90" s="483"/>
      <c r="V90" s="483"/>
      <c r="W90" s="480"/>
      <c r="X90" s="480"/>
      <c r="Y90" s="483"/>
      <c r="Z90" s="483"/>
      <c r="AA90" s="480"/>
      <c r="AB90" s="481"/>
    </row>
    <row r="91" spans="2:28" x14ac:dyDescent="0.25">
      <c r="B91" s="189">
        <v>42646</v>
      </c>
      <c r="C91" s="184">
        <v>150</v>
      </c>
      <c r="D91" s="185">
        <v>24.8</v>
      </c>
      <c r="E91" s="185">
        <v>24.89</v>
      </c>
      <c r="F91" s="185">
        <f t="shared" ref="F91:F102" si="36">C91*(E91-D91)</f>
        <v>13.499999999999979</v>
      </c>
      <c r="G91" s="185">
        <f t="shared" ref="G91:G102" si="37">D91*C91</f>
        <v>3720</v>
      </c>
      <c r="H91" s="199">
        <f t="shared" ref="H91:H102" si="38">(E91-D91)/D91</f>
        <v>3.6290322580645102E-3</v>
      </c>
      <c r="I91" s="185"/>
      <c r="T91" s="488"/>
      <c r="U91" s="483"/>
      <c r="V91" s="483"/>
      <c r="W91" s="480"/>
      <c r="X91" s="480"/>
      <c r="Y91" s="483"/>
      <c r="Z91" s="483"/>
      <c r="AA91" s="480"/>
      <c r="AB91" s="481"/>
    </row>
    <row r="92" spans="2:28" x14ac:dyDescent="0.25">
      <c r="B92" s="189">
        <v>42648</v>
      </c>
      <c r="C92" s="184">
        <v>150</v>
      </c>
      <c r="D92" s="185">
        <v>24.8</v>
      </c>
      <c r="E92" s="185">
        <v>25.07</v>
      </c>
      <c r="F92" s="185">
        <f t="shared" si="36"/>
        <v>40.499999999999936</v>
      </c>
      <c r="G92" s="185">
        <f t="shared" si="37"/>
        <v>3720</v>
      </c>
      <c r="H92" s="199">
        <f t="shared" si="38"/>
        <v>1.0887096774193531E-2</v>
      </c>
      <c r="I92" s="185"/>
    </row>
    <row r="93" spans="2:28" x14ac:dyDescent="0.25">
      <c r="B93" s="189">
        <v>42649</v>
      </c>
      <c r="C93" s="184">
        <v>150</v>
      </c>
      <c r="D93" s="185">
        <v>24.8</v>
      </c>
      <c r="E93" s="185">
        <v>24.85</v>
      </c>
      <c r="F93" s="185">
        <f t="shared" si="36"/>
        <v>7.5000000000001066</v>
      </c>
      <c r="G93" s="185">
        <f t="shared" si="37"/>
        <v>3720</v>
      </c>
      <c r="H93" s="199">
        <f t="shared" si="38"/>
        <v>2.0161290322580931E-3</v>
      </c>
      <c r="I93" s="185"/>
    </row>
    <row r="94" spans="2:28" x14ac:dyDescent="0.25">
      <c r="B94" s="189">
        <v>42650</v>
      </c>
      <c r="C94" s="184">
        <v>150</v>
      </c>
      <c r="D94" s="185">
        <v>24.8</v>
      </c>
      <c r="E94" s="185">
        <v>24.58</v>
      </c>
      <c r="F94" s="185">
        <f t="shared" si="36"/>
        <v>-33.000000000000362</v>
      </c>
      <c r="G94" s="185">
        <f t="shared" si="37"/>
        <v>3720</v>
      </c>
      <c r="H94" s="199">
        <f t="shared" si="38"/>
        <v>-8.8709677419355811E-3</v>
      </c>
      <c r="I94" s="185"/>
    </row>
    <row r="95" spans="2:28" x14ac:dyDescent="0.25">
      <c r="B95" s="189">
        <v>42661</v>
      </c>
      <c r="C95" s="184">
        <v>150</v>
      </c>
      <c r="D95" s="185">
        <v>24.8</v>
      </c>
      <c r="E95" s="185">
        <v>23.39</v>
      </c>
      <c r="F95" s="185">
        <f t="shared" si="36"/>
        <v>-211.50000000000003</v>
      </c>
      <c r="G95" s="185">
        <f t="shared" si="37"/>
        <v>3720</v>
      </c>
      <c r="H95" s="199">
        <f t="shared" si="38"/>
        <v>-5.6854838709677426E-2</v>
      </c>
      <c r="I95" s="185"/>
    </row>
    <row r="96" spans="2:28" x14ac:dyDescent="0.25">
      <c r="B96" s="189">
        <v>42662</v>
      </c>
      <c r="C96" s="184">
        <v>150</v>
      </c>
      <c r="D96" s="185">
        <v>24.8</v>
      </c>
      <c r="E96" s="185">
        <v>23.84</v>
      </c>
      <c r="F96" s="185">
        <f t="shared" si="36"/>
        <v>-144.00000000000011</v>
      </c>
      <c r="G96" s="185">
        <f t="shared" si="37"/>
        <v>3720</v>
      </c>
      <c r="H96" s="199">
        <f t="shared" si="38"/>
        <v>-3.8709677419354875E-2</v>
      </c>
      <c r="I96" s="185"/>
    </row>
    <row r="97" spans="1:13" x14ac:dyDescent="0.25">
      <c r="B97" s="189">
        <v>42664</v>
      </c>
      <c r="C97" s="184">
        <v>150</v>
      </c>
      <c r="D97" s="185">
        <v>24.8</v>
      </c>
      <c r="E97" s="185">
        <v>24.31</v>
      </c>
      <c r="F97" s="185">
        <f t="shared" si="36"/>
        <v>-73.500000000000298</v>
      </c>
      <c r="G97" s="185">
        <f t="shared" si="37"/>
        <v>3720</v>
      </c>
      <c r="H97" s="199">
        <f t="shared" si="38"/>
        <v>-1.975806451612911E-2</v>
      </c>
      <c r="I97" s="185"/>
    </row>
    <row r="98" spans="1:13" x14ac:dyDescent="0.25">
      <c r="B98" s="189">
        <v>42670</v>
      </c>
      <c r="C98" s="184">
        <v>150</v>
      </c>
      <c r="D98" s="185">
        <v>24.626899999999999</v>
      </c>
      <c r="E98" s="185">
        <v>23.93</v>
      </c>
      <c r="F98" s="185">
        <f t="shared" si="36"/>
        <v>-104.53499999999991</v>
      </c>
      <c r="G98" s="185">
        <f t="shared" si="37"/>
        <v>3694.0349999999999</v>
      </c>
      <c r="H98" s="199">
        <f t="shared" si="38"/>
        <v>-2.8298324190214743E-2</v>
      </c>
      <c r="I98" s="185"/>
    </row>
    <row r="99" spans="1:13" x14ac:dyDescent="0.25">
      <c r="B99" s="189">
        <v>42674</v>
      </c>
      <c r="C99" s="184">
        <v>150</v>
      </c>
      <c r="D99" s="185">
        <v>24.626899999999999</v>
      </c>
      <c r="E99" s="185">
        <v>23.53</v>
      </c>
      <c r="F99" s="185">
        <f t="shared" si="36"/>
        <v>-164.53499999999968</v>
      </c>
      <c r="G99" s="185">
        <f t="shared" si="37"/>
        <v>3694.0349999999999</v>
      </c>
      <c r="H99" s="199">
        <f t="shared" si="38"/>
        <v>-4.4540725791715481E-2</v>
      </c>
      <c r="I99" s="185"/>
    </row>
    <row r="100" spans="1:13" x14ac:dyDescent="0.25">
      <c r="B100" s="189">
        <v>42675</v>
      </c>
      <c r="C100" s="184">
        <v>150</v>
      </c>
      <c r="D100" s="185">
        <v>24.264700000000001</v>
      </c>
      <c r="E100" s="185">
        <v>24.32</v>
      </c>
      <c r="F100" s="185">
        <f t="shared" si="36"/>
        <v>8.2949999999998525</v>
      </c>
      <c r="G100" s="185">
        <f t="shared" si="37"/>
        <v>3639.7050000000004</v>
      </c>
      <c r="H100" s="199">
        <f t="shared" si="38"/>
        <v>2.2790308555225912E-3</v>
      </c>
      <c r="I100" s="185"/>
    </row>
    <row r="101" spans="1:13" x14ac:dyDescent="0.25">
      <c r="B101" s="189">
        <v>42676</v>
      </c>
      <c r="C101" s="184">
        <v>150</v>
      </c>
      <c r="D101" s="185">
        <v>24.264700000000001</v>
      </c>
      <c r="E101" s="185">
        <v>24.73</v>
      </c>
      <c r="F101" s="185">
        <f t="shared" si="36"/>
        <v>69.794999999999874</v>
      </c>
      <c r="G101" s="185">
        <f t="shared" si="37"/>
        <v>3639.7050000000004</v>
      </c>
      <c r="H101" s="199">
        <f t="shared" si="38"/>
        <v>1.9176004648728363E-2</v>
      </c>
      <c r="I101" s="185"/>
    </row>
    <row r="102" spans="1:13" x14ac:dyDescent="0.25">
      <c r="B102" s="189">
        <v>42704</v>
      </c>
      <c r="C102" s="184">
        <v>100</v>
      </c>
      <c r="D102" s="185">
        <v>22.507400000000001</v>
      </c>
      <c r="E102" s="185">
        <v>28.4</v>
      </c>
      <c r="F102" s="185">
        <f t="shared" si="36"/>
        <v>589.25999999999976</v>
      </c>
      <c r="G102" s="185">
        <f t="shared" si="37"/>
        <v>2250.7400000000002</v>
      </c>
      <c r="H102" s="199">
        <f t="shared" si="38"/>
        <v>0.26180722784506422</v>
      </c>
      <c r="I102" s="185"/>
    </row>
    <row r="103" spans="1:13" x14ac:dyDescent="0.25">
      <c r="B103" s="189">
        <v>42711</v>
      </c>
      <c r="C103" s="184">
        <v>0</v>
      </c>
      <c r="D103" s="185"/>
      <c r="E103" s="185"/>
      <c r="F103" s="185">
        <v>727.2</v>
      </c>
      <c r="G103" s="185"/>
      <c r="H103" s="199"/>
      <c r="I103" s="185"/>
    </row>
    <row r="104" spans="1:13" x14ac:dyDescent="0.25">
      <c r="B104" s="152"/>
      <c r="C104" s="10"/>
      <c r="D104" s="33"/>
      <c r="E104" s="33"/>
      <c r="F104" s="33"/>
      <c r="G104" s="33"/>
      <c r="H104" s="167"/>
      <c r="I104" s="33"/>
    </row>
    <row r="105" spans="1:13" x14ac:dyDescent="0.25">
      <c r="B105" s="152"/>
      <c r="C105" s="10"/>
      <c r="D105" s="33"/>
      <c r="E105" s="33"/>
      <c r="F105" s="33"/>
      <c r="G105" s="33"/>
      <c r="H105" s="167"/>
      <c r="I105" s="33"/>
    </row>
    <row r="106" spans="1:13" x14ac:dyDescent="0.25">
      <c r="B106" s="152"/>
      <c r="C106" s="10"/>
      <c r="D106" s="33"/>
      <c r="E106" s="33"/>
      <c r="F106" s="33"/>
      <c r="G106" s="33"/>
      <c r="H106" s="167"/>
      <c r="I106" s="33"/>
    </row>
    <row r="110" spans="1:13" x14ac:dyDescent="0.25">
      <c r="L110" t="s">
        <v>43</v>
      </c>
      <c r="M110" s="2">
        <f>K128+M128-F128</f>
        <v>1452.2599999999984</v>
      </c>
    </row>
    <row r="111" spans="1:13" x14ac:dyDescent="0.25">
      <c r="A111" s="315" t="s">
        <v>1</v>
      </c>
      <c r="B111" s="315" t="s">
        <v>2</v>
      </c>
      <c r="C111" s="315" t="s">
        <v>4</v>
      </c>
      <c r="D111" s="316" t="s">
        <v>5</v>
      </c>
      <c r="E111" s="316" t="s">
        <v>67</v>
      </c>
      <c r="F111" s="316" t="s">
        <v>38</v>
      </c>
      <c r="G111" s="315" t="s">
        <v>3</v>
      </c>
      <c r="H111" s="315" t="s">
        <v>6</v>
      </c>
      <c r="I111" s="316" t="s">
        <v>7</v>
      </c>
      <c r="J111" s="316" t="s">
        <v>68</v>
      </c>
      <c r="K111" s="316" t="s">
        <v>39</v>
      </c>
      <c r="L111" s="315" t="s">
        <v>21</v>
      </c>
      <c r="M111" s="315" t="s">
        <v>22</v>
      </c>
    </row>
    <row r="112" spans="1:13" x14ac:dyDescent="0.25">
      <c r="A112" s="317" t="s">
        <v>165</v>
      </c>
      <c r="B112" s="318">
        <v>42548</v>
      </c>
      <c r="C112" s="319">
        <v>100</v>
      </c>
      <c r="D112" s="320">
        <v>25</v>
      </c>
      <c r="E112" s="320">
        <v>0</v>
      </c>
      <c r="F112" s="320">
        <f>D112*C112+E112</f>
        <v>2500</v>
      </c>
      <c r="G112" s="318">
        <v>42584</v>
      </c>
      <c r="H112" s="321">
        <v>100</v>
      </c>
      <c r="I112" s="320">
        <v>27.88</v>
      </c>
      <c r="J112" s="320">
        <v>0.06</v>
      </c>
      <c r="K112" s="320">
        <f>H112*I112-J112</f>
        <v>2787.94</v>
      </c>
      <c r="L112" s="318">
        <v>42719</v>
      </c>
      <c r="M112" s="319">
        <v>41.25</v>
      </c>
    </row>
    <row r="113" spans="1:13" x14ac:dyDescent="0.25">
      <c r="A113" s="322" t="s">
        <v>48</v>
      </c>
      <c r="B113" s="318">
        <v>42627</v>
      </c>
      <c r="C113" s="319">
        <v>50</v>
      </c>
      <c r="D113" s="320">
        <v>25.74</v>
      </c>
      <c r="E113" s="320">
        <v>0</v>
      </c>
      <c r="F113" s="320">
        <v>1287</v>
      </c>
      <c r="G113" s="318" t="s">
        <v>265</v>
      </c>
      <c r="H113" s="321">
        <v>50</v>
      </c>
      <c r="I113" s="320">
        <v>25</v>
      </c>
      <c r="J113" s="320">
        <v>0.03</v>
      </c>
      <c r="K113" s="320">
        <v>1249.97</v>
      </c>
      <c r="L113" s="319"/>
      <c r="M113" s="319"/>
    </row>
    <row r="114" spans="1:13" x14ac:dyDescent="0.25">
      <c r="A114" s="319"/>
      <c r="B114" s="318">
        <v>42639</v>
      </c>
      <c r="C114" s="319">
        <v>50</v>
      </c>
      <c r="D114" s="320">
        <v>24.48</v>
      </c>
      <c r="E114" s="320">
        <v>0</v>
      </c>
      <c r="F114" s="320">
        <v>1224</v>
      </c>
      <c r="G114" s="318" t="s">
        <v>265</v>
      </c>
      <c r="H114" s="321">
        <v>100</v>
      </c>
      <c r="I114" s="320">
        <v>24.88</v>
      </c>
      <c r="J114" s="320">
        <v>0.05</v>
      </c>
      <c r="K114" s="320">
        <v>2487.9499999999998</v>
      </c>
      <c r="L114" s="319"/>
      <c r="M114" s="319"/>
    </row>
    <row r="115" spans="1:13" x14ac:dyDescent="0.25">
      <c r="A115" s="319"/>
      <c r="B115" s="318">
        <v>42639</v>
      </c>
      <c r="C115" s="319">
        <v>50</v>
      </c>
      <c r="D115" s="320">
        <v>24.18</v>
      </c>
      <c r="E115" s="320">
        <v>0</v>
      </c>
      <c r="F115" s="320">
        <v>1209</v>
      </c>
      <c r="G115" s="318" t="s">
        <v>265</v>
      </c>
      <c r="H115" s="321">
        <v>50</v>
      </c>
      <c r="I115" s="320">
        <v>27.78</v>
      </c>
      <c r="J115" s="320">
        <v>0.03</v>
      </c>
      <c r="K115" s="320">
        <v>1388.97</v>
      </c>
      <c r="L115" s="319"/>
      <c r="M115" s="319"/>
    </row>
    <row r="116" spans="1:13" x14ac:dyDescent="0.25">
      <c r="A116" s="319"/>
      <c r="B116" s="318">
        <v>42670</v>
      </c>
      <c r="C116" s="319">
        <v>50</v>
      </c>
      <c r="D116" s="320">
        <v>24.48</v>
      </c>
      <c r="E116" s="320">
        <v>0</v>
      </c>
      <c r="F116" s="320">
        <v>1224</v>
      </c>
      <c r="G116" s="318" t="s">
        <v>265</v>
      </c>
      <c r="H116" s="321">
        <v>100</v>
      </c>
      <c r="I116" s="320">
        <v>29.78</v>
      </c>
      <c r="J116" s="320">
        <v>0.06</v>
      </c>
      <c r="K116" s="320">
        <v>2977.94</v>
      </c>
      <c r="L116" s="319"/>
      <c r="M116" s="319"/>
    </row>
    <row r="117" spans="1:13" x14ac:dyDescent="0.25">
      <c r="A117" s="319"/>
      <c r="B117" s="318" t="s">
        <v>265</v>
      </c>
      <c r="C117" s="319">
        <v>100</v>
      </c>
      <c r="D117" s="320">
        <v>24.34</v>
      </c>
      <c r="E117" s="320">
        <v>-0.37</v>
      </c>
      <c r="F117" s="320">
        <v>2433.63</v>
      </c>
      <c r="G117" s="319"/>
      <c r="H117" s="321"/>
      <c r="I117" s="320"/>
      <c r="J117" s="320"/>
      <c r="K117" s="320"/>
      <c r="L117" s="319"/>
      <c r="M117" s="319"/>
    </row>
    <row r="118" spans="1:13" x14ac:dyDescent="0.25">
      <c r="A118" s="319"/>
      <c r="B118" s="357">
        <v>42723</v>
      </c>
      <c r="C118" s="358">
        <v>100</v>
      </c>
      <c r="D118" s="360">
        <v>27.98</v>
      </c>
      <c r="E118" s="360">
        <v>0</v>
      </c>
      <c r="F118" s="360">
        <f>D118*C118+E118</f>
        <v>2798</v>
      </c>
      <c r="G118" s="357">
        <v>42724</v>
      </c>
      <c r="H118" s="358">
        <v>100</v>
      </c>
      <c r="I118" s="360">
        <v>27.94</v>
      </c>
      <c r="J118" s="360">
        <v>0.06</v>
      </c>
      <c r="K118" s="360">
        <f>I118*H118-J118</f>
        <v>2793.94</v>
      </c>
      <c r="L118" s="319"/>
      <c r="M118" s="319"/>
    </row>
    <row r="119" spans="1:13" x14ac:dyDescent="0.25">
      <c r="A119" s="319"/>
      <c r="B119" s="301">
        <v>42724</v>
      </c>
      <c r="C119" s="7">
        <v>100</v>
      </c>
      <c r="D119" s="37">
        <v>27.58</v>
      </c>
      <c r="E119" s="37">
        <v>0</v>
      </c>
      <c r="F119" s="37">
        <f>D119*C119+E119</f>
        <v>2758</v>
      </c>
      <c r="G119" s="301">
        <v>42758</v>
      </c>
      <c r="H119" s="74">
        <v>100</v>
      </c>
      <c r="I119" s="37">
        <v>31.58</v>
      </c>
      <c r="J119" s="37">
        <v>7.0000000000000007E-2</v>
      </c>
      <c r="K119" s="37">
        <f>H119*I119-J119</f>
        <v>3157.93</v>
      </c>
      <c r="L119" s="319"/>
      <c r="M119" s="319"/>
    </row>
    <row r="120" spans="1:13" x14ac:dyDescent="0.25">
      <c r="A120" s="319"/>
      <c r="B120" s="319"/>
      <c r="C120" s="319"/>
      <c r="D120" s="320"/>
      <c r="E120" s="320"/>
      <c r="F120" s="320"/>
      <c r="G120" s="319"/>
      <c r="H120" s="321"/>
      <c r="I120" s="320"/>
      <c r="J120" s="320"/>
      <c r="K120" s="320"/>
      <c r="L120" s="319"/>
      <c r="M120" s="319"/>
    </row>
    <row r="121" spans="1:13" x14ac:dyDescent="0.25">
      <c r="A121" s="319"/>
      <c r="B121" s="319"/>
      <c r="C121" s="319"/>
      <c r="D121" s="320"/>
      <c r="E121" s="320"/>
      <c r="F121" s="320"/>
      <c r="G121" s="319"/>
      <c r="H121" s="321"/>
      <c r="I121" s="320"/>
      <c r="J121" s="320"/>
      <c r="K121" s="320"/>
      <c r="L121" s="319"/>
      <c r="M121" s="319"/>
    </row>
    <row r="122" spans="1:13" x14ac:dyDescent="0.25">
      <c r="A122" s="319"/>
      <c r="B122" s="319"/>
      <c r="C122" s="319"/>
      <c r="D122" s="320"/>
      <c r="E122" s="320"/>
      <c r="F122" s="320"/>
      <c r="G122" s="319"/>
      <c r="H122" s="321"/>
      <c r="I122" s="320"/>
      <c r="J122" s="320"/>
      <c r="K122" s="320"/>
      <c r="L122" s="319"/>
      <c r="M122" s="319"/>
    </row>
    <row r="123" spans="1:13" x14ac:dyDescent="0.25">
      <c r="A123" s="319"/>
      <c r="B123" s="319"/>
      <c r="C123" s="319"/>
      <c r="D123" s="320"/>
      <c r="E123" s="320"/>
      <c r="F123" s="320"/>
      <c r="G123" s="319"/>
      <c r="H123" s="321"/>
      <c r="I123" s="320"/>
      <c r="J123" s="320"/>
      <c r="K123" s="320"/>
      <c r="L123" s="319"/>
      <c r="M123" s="319"/>
    </row>
    <row r="124" spans="1:13" x14ac:dyDescent="0.25">
      <c r="A124" s="319"/>
      <c r="B124" s="319"/>
      <c r="C124" s="319"/>
      <c r="D124" s="320"/>
      <c r="E124" s="320"/>
      <c r="F124" s="320"/>
      <c r="G124" s="319"/>
      <c r="H124" s="321"/>
      <c r="I124" s="320"/>
      <c r="J124" s="320"/>
      <c r="K124" s="320"/>
      <c r="L124" s="319"/>
      <c r="M124" s="319"/>
    </row>
    <row r="125" spans="1:13" x14ac:dyDescent="0.25">
      <c r="A125" s="319"/>
      <c r="B125" s="319"/>
      <c r="C125" s="319"/>
      <c r="D125" s="320"/>
      <c r="E125" s="320"/>
      <c r="F125" s="320"/>
      <c r="G125" s="319"/>
      <c r="H125" s="321"/>
      <c r="I125" s="320"/>
      <c r="J125" s="320"/>
      <c r="K125" s="320"/>
      <c r="L125" s="319"/>
      <c r="M125" s="319"/>
    </row>
    <row r="126" spans="1:13" x14ac:dyDescent="0.25">
      <c r="A126" s="319"/>
      <c r="B126" s="319"/>
      <c r="C126" s="319"/>
      <c r="D126" s="320"/>
      <c r="E126" s="320"/>
      <c r="F126" s="320"/>
      <c r="G126" s="319"/>
      <c r="H126" s="321"/>
      <c r="I126" s="320"/>
      <c r="J126" s="320"/>
      <c r="K126" s="320"/>
      <c r="L126" s="319"/>
      <c r="M126" s="319"/>
    </row>
    <row r="127" spans="1:13" x14ac:dyDescent="0.25">
      <c r="A127" s="319"/>
      <c r="B127" s="319"/>
      <c r="C127" s="319"/>
      <c r="D127" s="320"/>
      <c r="E127" s="320"/>
      <c r="F127" s="320"/>
      <c r="G127" s="319"/>
      <c r="H127" s="319"/>
      <c r="I127" s="320"/>
      <c r="J127" s="320"/>
      <c r="K127" s="320"/>
      <c r="L127" s="319"/>
      <c r="M127" s="319"/>
    </row>
    <row r="128" spans="1:13" x14ac:dyDescent="0.25">
      <c r="A128" s="57" t="s">
        <v>57</v>
      </c>
      <c r="B128" s="58"/>
      <c r="C128" s="58">
        <f>SUM(C112:C127)</f>
        <v>600</v>
      </c>
      <c r="D128" s="59"/>
      <c r="E128" s="59"/>
      <c r="F128" s="59">
        <f>SUM(F112:F127)</f>
        <v>15433.630000000001</v>
      </c>
      <c r="G128" s="58"/>
      <c r="H128" s="401">
        <f>SUM(H112:H127)</f>
        <v>600</v>
      </c>
      <c r="I128" s="59"/>
      <c r="J128" s="59"/>
      <c r="K128" s="59">
        <f>SUM(K112:K127)</f>
        <v>16844.64</v>
      </c>
      <c r="L128" s="58"/>
      <c r="M128" s="59">
        <f>SUM(M112:M120)</f>
        <v>41.25</v>
      </c>
    </row>
    <row r="129" spans="1:13" ht="15.75" thickBot="1" x14ac:dyDescent="0.3">
      <c r="A129" s="323" t="s">
        <v>143</v>
      </c>
      <c r="B129" s="324"/>
      <c r="C129" s="325">
        <f>SumByColor($A$19,C112:C127)</f>
        <v>100</v>
      </c>
      <c r="D129" s="325"/>
      <c r="E129" s="325"/>
      <c r="F129" s="326">
        <f>SumByColor($A$19,F112:F127)</f>
        <v>2758</v>
      </c>
      <c r="G129" s="325"/>
      <c r="H129" s="325">
        <f>SumByColor($A$19,H112:H127)</f>
        <v>100</v>
      </c>
      <c r="I129" s="325"/>
      <c r="J129" s="325"/>
      <c r="K129" s="326">
        <f>SumByColor($A$19,K112:K127)</f>
        <v>3158</v>
      </c>
      <c r="L129" s="325"/>
      <c r="M129" s="326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733" priority="40">
      <formula>F81&gt;0</formula>
    </cfRule>
    <cfRule type="expression" dxfId="732" priority="41">
      <formula>F81&lt;0</formula>
    </cfRule>
  </conditionalFormatting>
  <conditionalFormatting sqref="Q7">
    <cfRule type="expression" dxfId="731" priority="28">
      <formula>Q7&gt;0</formula>
    </cfRule>
    <cfRule type="expression" dxfId="730" priority="29">
      <formula>Q7&lt;0</formula>
    </cfRule>
  </conditionalFormatting>
  <conditionalFormatting sqref="Q8">
    <cfRule type="expression" dxfId="729" priority="26">
      <formula>Q8&gt;0</formula>
    </cfRule>
    <cfRule type="expression" dxfId="728" priority="27">
      <formula>Q8&lt;0</formula>
    </cfRule>
  </conditionalFormatting>
  <conditionalFormatting sqref="F68:F80">
    <cfRule type="expression" dxfId="727" priority="24">
      <formula>F68&gt;0</formula>
    </cfRule>
    <cfRule type="expression" dxfId="726" priority="25">
      <formula>F68&lt;0</formula>
    </cfRule>
  </conditionalFormatting>
  <conditionalFormatting sqref="H68:H80">
    <cfRule type="expression" dxfId="725" priority="22">
      <formula>H68&gt;0</formula>
    </cfRule>
    <cfRule type="expression" dxfId="724" priority="23">
      <formula>H68&lt;0</formula>
    </cfRule>
  </conditionalFormatting>
  <conditionalFormatting sqref="H84:H87">
    <cfRule type="expression" dxfId="723" priority="18">
      <formula>H84&gt;0</formula>
    </cfRule>
    <cfRule type="expression" dxfId="722" priority="19">
      <formula>H84&lt;0</formula>
    </cfRule>
  </conditionalFormatting>
  <conditionalFormatting sqref="F84:F87">
    <cfRule type="expression" dxfId="721" priority="20">
      <formula>F84&gt;0</formula>
    </cfRule>
    <cfRule type="expression" dxfId="720" priority="21">
      <formula>F84&lt;0</formula>
    </cfRule>
  </conditionalFormatting>
  <conditionalFormatting sqref="M110">
    <cfRule type="expression" dxfId="719" priority="16">
      <formula>M110&gt;0</formula>
    </cfRule>
    <cfRule type="expression" dxfId="718" priority="17">
      <formula>M110&lt;0</formula>
    </cfRule>
  </conditionalFormatting>
  <conditionalFormatting sqref="F23:F24 F31:F60">
    <cfRule type="expression" dxfId="717" priority="14">
      <formula>F23&gt;0</formula>
    </cfRule>
    <cfRule type="expression" dxfId="716" priority="15">
      <formula>F23&lt;0</formula>
    </cfRule>
  </conditionalFormatting>
  <conditionalFormatting sqref="H23:H24 H31:H60">
    <cfRule type="expression" dxfId="715" priority="12">
      <formula>H23&gt;0</formula>
    </cfRule>
    <cfRule type="expression" dxfId="714" priority="13">
      <formula>H23&lt;0</formula>
    </cfRule>
  </conditionalFormatting>
  <conditionalFormatting sqref="Q10">
    <cfRule type="expression" dxfId="713" priority="10">
      <formula>Q10&gt;0</formula>
    </cfRule>
    <cfRule type="expression" dxfId="712" priority="11">
      <formula>Q10&lt;0</formula>
    </cfRule>
  </conditionalFormatting>
  <conditionalFormatting sqref="F25:F30">
    <cfRule type="expression" dxfId="711" priority="8">
      <formula>F25&gt;0</formula>
    </cfRule>
    <cfRule type="expression" dxfId="710" priority="9">
      <formula>F25&lt;0</formula>
    </cfRule>
  </conditionalFormatting>
  <conditionalFormatting sqref="H25:H30">
    <cfRule type="expression" dxfId="709" priority="6">
      <formula>H25&gt;0</formula>
    </cfRule>
    <cfRule type="expression" dxfId="708" priority="7">
      <formula>H25&lt;0</formula>
    </cfRule>
  </conditionalFormatting>
  <conditionalFormatting sqref="K28:K35">
    <cfRule type="expression" dxfId="707" priority="4">
      <formula>K28&gt;0</formula>
    </cfRule>
    <cfRule type="expression" dxfId="706" priority="5">
      <formula>K28&lt;0</formula>
    </cfRule>
  </conditionalFormatting>
  <conditionalFormatting sqref="K36:K60">
    <cfRule type="expression" dxfId="705" priority="2">
      <formula>K36&gt;0</formula>
    </cfRule>
    <cfRule type="expression" dxfId="704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163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4"/>
      <c r="O2" s="11" t="s">
        <v>35</v>
      </c>
      <c r="Q2">
        <f>C18-H18</f>
        <v>0</v>
      </c>
      <c r="T2" s="1"/>
      <c r="W2" s="124">
        <v>42830</v>
      </c>
      <c r="X2" s="10">
        <v>51.4</v>
      </c>
      <c r="Y2" s="10">
        <v>51.53</v>
      </c>
      <c r="Z2" s="10">
        <v>51.13</v>
      </c>
      <c r="AA2" s="10">
        <v>51.13</v>
      </c>
      <c r="AB2" s="87">
        <v>3904300</v>
      </c>
      <c r="AC2" s="10">
        <v>51.13</v>
      </c>
      <c r="AD2" s="2">
        <f>Y2-Z2</f>
        <v>0.39999999999999858</v>
      </c>
      <c r="AE2" s="128">
        <f>AC2/AC3-1</f>
        <v>-5.2529182879376135E-3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O3" s="11" t="s">
        <v>36</v>
      </c>
      <c r="Q3" s="166">
        <f>IF(Q2=0, Q4, (F18-K18-M18)/Q2)</f>
        <v>0</v>
      </c>
      <c r="T3" s="1"/>
      <c r="W3" s="124">
        <v>42829</v>
      </c>
      <c r="X3" s="10">
        <v>51.22</v>
      </c>
      <c r="Y3" s="10">
        <v>51.41</v>
      </c>
      <c r="Z3" s="10">
        <v>51.12</v>
      </c>
      <c r="AA3" s="10">
        <v>51.4</v>
      </c>
      <c r="AB3" s="87">
        <v>1760900</v>
      </c>
      <c r="AC3" s="10">
        <v>51.4</v>
      </c>
      <c r="AD3" s="2">
        <f t="shared" ref="AD3:AD66" si="0">Y3-Z3</f>
        <v>0.28999999999999915</v>
      </c>
      <c r="AE3" s="128">
        <f t="shared" ref="AE3:AE66" si="1">AC3/AC4-1</f>
        <v>7.7881619937691937E-4</v>
      </c>
    </row>
    <row r="4" spans="1:31" x14ac:dyDescent="0.25">
      <c r="B4" s="66"/>
      <c r="C4" s="4"/>
      <c r="D4" s="3"/>
      <c r="E4" s="3"/>
      <c r="F4" s="3"/>
      <c r="G4" s="4"/>
      <c r="H4" s="149"/>
      <c r="I4" s="3"/>
      <c r="J4" s="3"/>
      <c r="K4" s="3"/>
      <c r="L4" s="4"/>
      <c r="O4" s="11" t="s">
        <v>44</v>
      </c>
      <c r="Q4" s="48">
        <v>0</v>
      </c>
      <c r="R4" s="336">
        <v>0</v>
      </c>
      <c r="T4" s="143"/>
      <c r="U4" s="1"/>
      <c r="W4" s="124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87">
        <v>2525700</v>
      </c>
      <c r="AC4" s="10">
        <v>51.36</v>
      </c>
      <c r="AD4" s="2">
        <f t="shared" si="0"/>
        <v>0.51999999999999602</v>
      </c>
      <c r="AE4" s="128">
        <f t="shared" si="1"/>
        <v>-4.0721349621872793E-3</v>
      </c>
    </row>
    <row r="5" spans="1:31" x14ac:dyDescent="0.25">
      <c r="B5" s="66"/>
      <c r="C5" s="4"/>
      <c r="D5" s="3"/>
      <c r="E5" s="3"/>
      <c r="F5" s="3"/>
      <c r="G5" s="4"/>
      <c r="H5" s="149"/>
      <c r="I5" s="3"/>
      <c r="J5" s="3"/>
      <c r="K5" s="3"/>
      <c r="L5" s="4"/>
      <c r="O5" s="11" t="s">
        <v>45</v>
      </c>
      <c r="Q5" s="3">
        <f>Q4*Q2</f>
        <v>0</v>
      </c>
      <c r="W5" s="124">
        <v>42825</v>
      </c>
      <c r="X5" s="10">
        <v>51.4</v>
      </c>
      <c r="Y5" s="10">
        <v>51.71</v>
      </c>
      <c r="Z5" s="10">
        <v>51.36</v>
      </c>
      <c r="AA5" s="10">
        <v>51.57</v>
      </c>
      <c r="AB5" s="87">
        <v>2122200</v>
      </c>
      <c r="AC5" s="10">
        <v>51.57</v>
      </c>
      <c r="AD5" s="2">
        <f t="shared" si="0"/>
        <v>0.35000000000000142</v>
      </c>
      <c r="AE5" s="128">
        <f t="shared" si="1"/>
        <v>2.5272161741836108E-3</v>
      </c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O6" s="11" t="s">
        <v>42</v>
      </c>
      <c r="Q6" s="2">
        <f>Q3*Q2</f>
        <v>0</v>
      </c>
      <c r="W6" s="124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87">
        <v>1987100</v>
      </c>
      <c r="AC6" s="10">
        <v>51.44</v>
      </c>
      <c r="AD6" s="2">
        <f t="shared" si="0"/>
        <v>0.21000000000000085</v>
      </c>
      <c r="AE6" s="128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O7" s="11" t="s">
        <v>136</v>
      </c>
      <c r="Q7" s="2">
        <f>Q10+Q8</f>
        <v>257.64999999999964</v>
      </c>
      <c r="R7">
        <v>0</v>
      </c>
      <c r="W7" s="124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87">
        <v>3306600</v>
      </c>
      <c r="AC7" s="10">
        <v>51.58</v>
      </c>
      <c r="AD7" s="2">
        <f t="shared" si="0"/>
        <v>0.28999999999999915</v>
      </c>
      <c r="AE7" s="128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O8" s="11" t="s">
        <v>137</v>
      </c>
      <c r="P8" s="27"/>
      <c r="Q8" s="2">
        <f>K18+M18-F18+Q2*Q4</f>
        <v>0</v>
      </c>
      <c r="W8" s="124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87">
        <v>4368900</v>
      </c>
      <c r="AC8" s="10">
        <v>51.64</v>
      </c>
      <c r="AD8" s="2">
        <f t="shared" si="0"/>
        <v>0.25999999999999801</v>
      </c>
      <c r="AE8" s="128">
        <f t="shared" si="1"/>
        <v>9.6918007365753844E-4</v>
      </c>
    </row>
    <row r="9" spans="1:31" x14ac:dyDescent="0.25">
      <c r="H9" s="64"/>
      <c r="O9" s="11" t="s">
        <v>156</v>
      </c>
      <c r="Q9" s="128">
        <f>IF(Q2=0, 0, Q8/Q6)</f>
        <v>0</v>
      </c>
      <c r="W9" s="124">
        <v>42821</v>
      </c>
      <c r="X9" s="10">
        <v>51.4</v>
      </c>
      <c r="Y9" s="10">
        <v>51.63</v>
      </c>
      <c r="Z9" s="10">
        <v>51.37</v>
      </c>
      <c r="AA9" s="10">
        <v>51.59</v>
      </c>
      <c r="AB9" s="87">
        <v>2865300</v>
      </c>
      <c r="AC9" s="10">
        <v>51.59</v>
      </c>
      <c r="AD9" s="2">
        <f t="shared" si="0"/>
        <v>0.26000000000000512</v>
      </c>
      <c r="AE9" s="128">
        <f t="shared" si="1"/>
        <v>4.282655246252709E-3</v>
      </c>
    </row>
    <row r="10" spans="1:31" x14ac:dyDescent="0.25">
      <c r="H10" s="64"/>
      <c r="O10" s="11" t="s">
        <v>155</v>
      </c>
      <c r="P10" s="27"/>
      <c r="Q10" s="2">
        <f>M53</f>
        <v>257.64999999999964</v>
      </c>
      <c r="W10" s="124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87">
        <v>2516100</v>
      </c>
      <c r="AC10" s="10">
        <v>51.37</v>
      </c>
      <c r="AD10" s="2">
        <f t="shared" si="0"/>
        <v>0.19999999999999574</v>
      </c>
      <c r="AE10" s="128">
        <f t="shared" si="1"/>
        <v>1.7550702028079623E-3</v>
      </c>
    </row>
    <row r="11" spans="1:31" x14ac:dyDescent="0.25">
      <c r="H11" s="64"/>
      <c r="O11" s="11" t="s">
        <v>133</v>
      </c>
      <c r="P11" s="27"/>
      <c r="Q11" s="128">
        <v>0</v>
      </c>
      <c r="W11" s="124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87">
        <v>3068100</v>
      </c>
      <c r="AC11" s="10">
        <v>51.28</v>
      </c>
      <c r="AD11" s="2">
        <f t="shared" si="0"/>
        <v>0.37999999999999545</v>
      </c>
      <c r="AE11" s="128">
        <f t="shared" si="1"/>
        <v>3.3261592643318849E-3</v>
      </c>
    </row>
    <row r="12" spans="1:31" x14ac:dyDescent="0.25">
      <c r="H12" s="64"/>
      <c r="W12" s="124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87">
        <v>3695200</v>
      </c>
      <c r="AC12" s="10">
        <v>51.11</v>
      </c>
      <c r="AD12" s="2">
        <f t="shared" si="0"/>
        <v>0.28999999999999915</v>
      </c>
      <c r="AE12" s="128" t="e">
        <f t="shared" si="1"/>
        <v>#DIV/0!</v>
      </c>
    </row>
    <row r="13" spans="1:31" x14ac:dyDescent="0.25">
      <c r="H13" s="64"/>
      <c r="W13" s="124">
        <v>42816</v>
      </c>
      <c r="X13" s="10" t="s">
        <v>431</v>
      </c>
      <c r="Y13" s="10"/>
      <c r="Z13" s="10"/>
      <c r="AA13" s="10"/>
      <c r="AB13" s="87"/>
      <c r="AC13" s="10"/>
      <c r="AD13" s="2">
        <f t="shared" si="0"/>
        <v>0</v>
      </c>
      <c r="AE13" s="128">
        <f t="shared" si="1"/>
        <v>-1</v>
      </c>
    </row>
    <row r="14" spans="1:31" x14ac:dyDescent="0.25">
      <c r="H14" s="64"/>
      <c r="W14" s="124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87">
        <v>3094700</v>
      </c>
      <c r="AC14" s="10">
        <v>51.08</v>
      </c>
      <c r="AD14" s="2">
        <f t="shared" si="0"/>
        <v>0.71000000000000085</v>
      </c>
      <c r="AE14" s="128">
        <f t="shared" si="1"/>
        <v>-2.9279718914697606E-3</v>
      </c>
    </row>
    <row r="15" spans="1:31" x14ac:dyDescent="0.25">
      <c r="H15" s="64"/>
      <c r="W15" s="124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87">
        <v>2343100</v>
      </c>
      <c r="AC15" s="10">
        <v>51.23</v>
      </c>
      <c r="AD15" s="2">
        <f t="shared" si="0"/>
        <v>0.28000000000000114</v>
      </c>
      <c r="AE15" s="128">
        <f t="shared" si="1"/>
        <v>-2.3369036027264256E-3</v>
      </c>
    </row>
    <row r="16" spans="1:31" x14ac:dyDescent="0.25">
      <c r="H16" s="64"/>
      <c r="W16" s="124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87">
        <v>2065900</v>
      </c>
      <c r="AC16" s="10">
        <v>51.35</v>
      </c>
      <c r="AD16" s="2">
        <f t="shared" si="0"/>
        <v>0.28000000000000114</v>
      </c>
      <c r="AE16" s="128">
        <f t="shared" si="1"/>
        <v>1.3650546021841681E-3</v>
      </c>
    </row>
    <row r="17" spans="1:31" x14ac:dyDescent="0.25">
      <c r="W17" s="124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87">
        <v>6021600</v>
      </c>
      <c r="AC17" s="10">
        <v>51.28</v>
      </c>
      <c r="AD17" s="2">
        <f t="shared" si="0"/>
        <v>0.28000000000000114</v>
      </c>
      <c r="AE17" s="128">
        <f t="shared" si="1"/>
        <v>1.0443349753694653E-2</v>
      </c>
    </row>
    <row r="18" spans="1:31" x14ac:dyDescent="0.25">
      <c r="A18" s="25" t="s">
        <v>57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24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87">
        <v>3399000</v>
      </c>
      <c r="AC18" s="10">
        <v>50.75</v>
      </c>
      <c r="AD18" s="2">
        <f t="shared" si="0"/>
        <v>0.67999999999999972</v>
      </c>
      <c r="AE18" s="128">
        <f t="shared" si="1"/>
        <v>1.459416233506583E-2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87">
        <v>2131700</v>
      </c>
      <c r="AC19" s="10">
        <v>50.02</v>
      </c>
      <c r="AD19" s="2">
        <f t="shared" si="0"/>
        <v>0.17000000000000171</v>
      </c>
      <c r="AE19" s="128">
        <f t="shared" si="1"/>
        <v>-8.1300813008129413E-3</v>
      </c>
    </row>
    <row r="20" spans="1:31" x14ac:dyDescent="0.25">
      <c r="W20" s="124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87">
        <v>3142700</v>
      </c>
      <c r="AC20" s="10">
        <v>50.43</v>
      </c>
      <c r="AD20" s="2">
        <f t="shared" si="0"/>
        <v>0.14999999999999858</v>
      </c>
      <c r="AE20" s="128">
        <f t="shared" si="1"/>
        <v>3.5820895522387097E-3</v>
      </c>
    </row>
    <row r="21" spans="1:31" x14ac:dyDescent="0.25">
      <c r="W21" s="124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87">
        <v>3818800</v>
      </c>
      <c r="AC21" s="10">
        <v>50.25</v>
      </c>
      <c r="AD21" s="2">
        <f t="shared" si="0"/>
        <v>0.26000000000000512</v>
      </c>
      <c r="AE21" s="128">
        <f t="shared" si="1"/>
        <v>9.0361445783133654E-3</v>
      </c>
    </row>
    <row r="22" spans="1:31" x14ac:dyDescent="0.25">
      <c r="W22" s="124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87">
        <v>2403700</v>
      </c>
      <c r="AC22" s="10">
        <v>49.8</v>
      </c>
      <c r="AD22" s="2">
        <f t="shared" si="0"/>
        <v>0.18999999999999773</v>
      </c>
      <c r="AE22" s="128">
        <f t="shared" si="1"/>
        <v>7.6891946580330828E-3</v>
      </c>
    </row>
    <row r="23" spans="1:31" x14ac:dyDescent="0.25">
      <c r="W23" s="124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87">
        <v>2809700</v>
      </c>
      <c r="AC23" s="10">
        <v>49.42</v>
      </c>
      <c r="AD23" s="2">
        <f t="shared" si="0"/>
        <v>0.27000000000000313</v>
      </c>
      <c r="AE23" s="128">
        <f t="shared" si="1"/>
        <v>-4.0306328093510091E-3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87">
        <v>2096500</v>
      </c>
      <c r="AC24" s="10">
        <v>49.62</v>
      </c>
      <c r="AD24" s="2">
        <f t="shared" si="0"/>
        <v>0.21999999999999886</v>
      </c>
      <c r="AE24" s="128">
        <f t="shared" si="1"/>
        <v>-5.0130338881090308E-3</v>
      </c>
    </row>
    <row r="25" spans="1:31" x14ac:dyDescent="0.25">
      <c r="B25" s="152">
        <v>42545</v>
      </c>
      <c r="C25" s="10">
        <v>100</v>
      </c>
      <c r="D25" s="33">
        <v>45.25</v>
      </c>
      <c r="E25" s="33">
        <v>45.25</v>
      </c>
      <c r="F25" s="33">
        <f t="shared" ref="F25:F37" si="2">C25*(E25-D25)</f>
        <v>0</v>
      </c>
      <c r="G25" s="33">
        <f t="shared" ref="G25:G37" si="3">D25*C25</f>
        <v>4525</v>
      </c>
      <c r="H25" s="167">
        <f t="shared" ref="H25:H37" si="4">(E25-D25)/D25</f>
        <v>0</v>
      </c>
      <c r="I25" s="33"/>
      <c r="W25" s="124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87">
        <v>3400500</v>
      </c>
      <c r="AC25" s="10">
        <v>49.87</v>
      </c>
      <c r="AD25" s="2">
        <f t="shared" si="0"/>
        <v>0.17999999999999972</v>
      </c>
      <c r="AE25" s="128">
        <f t="shared" si="1"/>
        <v>-4.7894631810018184E-3</v>
      </c>
    </row>
    <row r="26" spans="1:31" x14ac:dyDescent="0.25">
      <c r="B26" s="152">
        <v>42549</v>
      </c>
      <c r="C26" s="10">
        <v>100</v>
      </c>
      <c r="D26" s="33">
        <v>45.25</v>
      </c>
      <c r="E26" s="33">
        <v>44.74</v>
      </c>
      <c r="F26" s="33">
        <f t="shared" si="2"/>
        <v>-50.999999999999801</v>
      </c>
      <c r="G26" s="33">
        <f t="shared" si="3"/>
        <v>4525</v>
      </c>
      <c r="H26" s="167">
        <f t="shared" si="4"/>
        <v>-1.1270718232044155E-2</v>
      </c>
      <c r="I26" s="33"/>
      <c r="W26" s="124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87">
        <v>4847800</v>
      </c>
      <c r="AC26" s="10">
        <v>50.11</v>
      </c>
      <c r="AD26" s="2">
        <f t="shared" si="0"/>
        <v>0.40000000000000568</v>
      </c>
      <c r="AE26" s="128">
        <f t="shared" si="1"/>
        <v>8.046670690001978E-3</v>
      </c>
    </row>
    <row r="27" spans="1:31" x14ac:dyDescent="0.25">
      <c r="B27" s="152">
        <v>42550</v>
      </c>
      <c r="C27" s="10">
        <v>100</v>
      </c>
      <c r="D27" s="33">
        <v>45.25</v>
      </c>
      <c r="E27" s="33">
        <v>45.65</v>
      </c>
      <c r="F27" s="33">
        <f t="shared" si="2"/>
        <v>39.999999999999858</v>
      </c>
      <c r="G27" s="33">
        <f t="shared" si="3"/>
        <v>4525</v>
      </c>
      <c r="H27" s="167">
        <f t="shared" si="4"/>
        <v>8.8397790055248313E-3</v>
      </c>
      <c r="I27" s="33"/>
      <c r="W27" s="124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87">
        <v>2195800</v>
      </c>
      <c r="AC27" s="10">
        <v>49.71</v>
      </c>
      <c r="AD27" s="2">
        <f t="shared" si="0"/>
        <v>0.17999999999999972</v>
      </c>
      <c r="AE27" s="128">
        <f t="shared" si="1"/>
        <v>-3.8076152304609145E-3</v>
      </c>
    </row>
    <row r="28" spans="1:31" x14ac:dyDescent="0.25">
      <c r="B28" s="152">
        <v>42552</v>
      </c>
      <c r="C28" s="10">
        <v>100</v>
      </c>
      <c r="D28" s="33">
        <v>45.25</v>
      </c>
      <c r="E28" s="33">
        <v>46.72</v>
      </c>
      <c r="F28" s="33">
        <f t="shared" si="2"/>
        <v>146.99999999999989</v>
      </c>
      <c r="G28" s="33">
        <f t="shared" si="3"/>
        <v>4525</v>
      </c>
      <c r="H28" s="167">
        <f t="shared" si="4"/>
        <v>3.2486187845303841E-2</v>
      </c>
      <c r="I28" s="33"/>
      <c r="W28" s="124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87">
        <v>3855500</v>
      </c>
      <c r="AC28" s="10">
        <v>49.9</v>
      </c>
      <c r="AD28" s="2">
        <f t="shared" si="0"/>
        <v>0.35999999999999943</v>
      </c>
      <c r="AE28" s="128">
        <f t="shared" si="1"/>
        <v>1.0530579181854849E-2</v>
      </c>
    </row>
    <row r="29" spans="1:31" x14ac:dyDescent="0.25">
      <c r="B29" s="152">
        <v>42556</v>
      </c>
      <c r="C29" s="10">
        <v>100</v>
      </c>
      <c r="D29" s="33">
        <v>45.25</v>
      </c>
      <c r="E29" s="33">
        <v>45.25</v>
      </c>
      <c r="F29" s="33">
        <f t="shared" si="2"/>
        <v>0</v>
      </c>
      <c r="G29" s="33">
        <f t="shared" si="3"/>
        <v>4525</v>
      </c>
      <c r="H29" s="167">
        <f t="shared" si="4"/>
        <v>0</v>
      </c>
      <c r="I29" s="33"/>
      <c r="W29" s="124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87">
        <v>3687600</v>
      </c>
      <c r="AC29" s="10">
        <v>49.38</v>
      </c>
      <c r="AD29" s="2">
        <f t="shared" si="0"/>
        <v>0.25</v>
      </c>
      <c r="AE29" s="128">
        <f t="shared" si="1"/>
        <v>-1.011531458628312E-3</v>
      </c>
    </row>
    <row r="30" spans="1:31" x14ac:dyDescent="0.25">
      <c r="B30" s="152">
        <v>42562</v>
      </c>
      <c r="C30" s="10">
        <v>100</v>
      </c>
      <c r="D30" s="33">
        <v>45.25</v>
      </c>
      <c r="E30" s="33">
        <v>46.34</v>
      </c>
      <c r="F30" s="33">
        <f t="shared" si="2"/>
        <v>109.00000000000034</v>
      </c>
      <c r="G30" s="33">
        <f t="shared" si="3"/>
        <v>4525</v>
      </c>
      <c r="H30" s="167">
        <f t="shared" si="4"/>
        <v>2.4088397790055324E-2</v>
      </c>
      <c r="I30" s="33"/>
      <c r="W30" s="124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87">
        <v>1937800</v>
      </c>
      <c r="AC30" s="10">
        <v>49.43</v>
      </c>
      <c r="AD30" s="2">
        <f t="shared" si="0"/>
        <v>0.25999999999999801</v>
      </c>
      <c r="AE30" s="128">
        <f t="shared" si="1"/>
        <v>2.4335834516324706E-3</v>
      </c>
    </row>
    <row r="31" spans="1:31" x14ac:dyDescent="0.25">
      <c r="B31" s="152">
        <v>42563</v>
      </c>
      <c r="C31" s="10">
        <v>100</v>
      </c>
      <c r="D31" s="33">
        <v>45.25</v>
      </c>
      <c r="E31" s="33">
        <v>47.02</v>
      </c>
      <c r="F31" s="33">
        <f t="shared" si="2"/>
        <v>177.00000000000031</v>
      </c>
      <c r="G31" s="33">
        <f t="shared" si="3"/>
        <v>4525</v>
      </c>
      <c r="H31" s="167">
        <f t="shared" si="4"/>
        <v>3.9116022099447582E-2</v>
      </c>
      <c r="I31" s="33"/>
      <c r="W31" s="124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87">
        <v>2722600</v>
      </c>
      <c r="AC31" s="10">
        <v>49.31</v>
      </c>
      <c r="AD31" s="2">
        <f t="shared" si="0"/>
        <v>0.27000000000000313</v>
      </c>
      <c r="AE31" s="128">
        <f t="shared" si="1"/>
        <v>-9.0434083601285131E-3</v>
      </c>
    </row>
    <row r="32" spans="1:31" x14ac:dyDescent="0.25">
      <c r="B32" s="152">
        <v>42566</v>
      </c>
      <c r="C32" s="10">
        <v>100</v>
      </c>
      <c r="D32" s="33">
        <v>45.25</v>
      </c>
      <c r="E32" s="33">
        <v>47.22</v>
      </c>
      <c r="F32" s="33">
        <f t="shared" si="2"/>
        <v>196.99999999999989</v>
      </c>
      <c r="G32" s="33">
        <f t="shared" si="3"/>
        <v>4525</v>
      </c>
      <c r="H32" s="167">
        <f t="shared" si="4"/>
        <v>4.3535911602209917E-2</v>
      </c>
      <c r="I32" s="33"/>
      <c r="W32" s="124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87">
        <v>2126800</v>
      </c>
      <c r="AC32" s="10">
        <v>49.76</v>
      </c>
      <c r="AD32" s="2">
        <f t="shared" si="0"/>
        <v>0.20000000000000284</v>
      </c>
      <c r="AE32" s="128">
        <f t="shared" si="1"/>
        <v>2.4174053182917099E-3</v>
      </c>
    </row>
    <row r="33" spans="2:31" x14ac:dyDescent="0.25">
      <c r="B33" s="152">
        <v>42570</v>
      </c>
      <c r="C33" s="10">
        <v>100</v>
      </c>
      <c r="D33" s="33">
        <v>45.25</v>
      </c>
      <c r="E33" s="33">
        <v>46.95</v>
      </c>
      <c r="F33" s="33">
        <f t="shared" si="2"/>
        <v>170.00000000000028</v>
      </c>
      <c r="G33" s="33">
        <f t="shared" si="3"/>
        <v>4525</v>
      </c>
      <c r="H33" s="167">
        <f t="shared" si="4"/>
        <v>3.7569060773480725E-2</v>
      </c>
      <c r="I33" s="33"/>
      <c r="W33" s="124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87">
        <v>4094600</v>
      </c>
      <c r="AC33" s="10">
        <v>49.64</v>
      </c>
      <c r="AD33" s="2">
        <f t="shared" si="0"/>
        <v>0.36999999999999744</v>
      </c>
      <c r="AE33" s="128">
        <f t="shared" si="1"/>
        <v>-2.0140986908356862E-4</v>
      </c>
    </row>
    <row r="34" spans="2:31" x14ac:dyDescent="0.25">
      <c r="B34" s="152">
        <v>42571</v>
      </c>
      <c r="C34" s="10">
        <v>100</v>
      </c>
      <c r="D34" s="33">
        <v>45.25</v>
      </c>
      <c r="E34" s="33">
        <v>47.4</v>
      </c>
      <c r="F34" s="33">
        <f t="shared" si="2"/>
        <v>214.99999999999986</v>
      </c>
      <c r="G34" s="33">
        <f t="shared" si="3"/>
        <v>4525</v>
      </c>
      <c r="H34" s="167">
        <f t="shared" si="4"/>
        <v>4.7513812154696099E-2</v>
      </c>
      <c r="I34" s="33"/>
      <c r="W34" s="124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87">
        <v>3164300</v>
      </c>
      <c r="AC34" s="10">
        <v>49.65</v>
      </c>
      <c r="AD34" s="2">
        <f t="shared" si="0"/>
        <v>0.25</v>
      </c>
      <c r="AE34" s="128">
        <f t="shared" si="1"/>
        <v>2.014504431908648E-4</v>
      </c>
    </row>
    <row r="35" spans="2:31" x14ac:dyDescent="0.25">
      <c r="B35" s="152">
        <v>42572</v>
      </c>
      <c r="C35" s="10">
        <v>100</v>
      </c>
      <c r="D35" s="33">
        <v>45.25</v>
      </c>
      <c r="E35" s="33">
        <v>47.26</v>
      </c>
      <c r="F35" s="33">
        <f t="shared" si="2"/>
        <v>200.9999999999998</v>
      </c>
      <c r="G35" s="33">
        <f t="shared" si="3"/>
        <v>4525</v>
      </c>
      <c r="H35" s="167">
        <f t="shared" si="4"/>
        <v>4.4419889502762384E-2</v>
      </c>
      <c r="I35" s="33"/>
      <c r="W35" s="124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87">
        <v>3813200</v>
      </c>
      <c r="AC35" s="10">
        <v>49.64</v>
      </c>
      <c r="AD35" s="2">
        <f t="shared" si="0"/>
        <v>0.21000000000000085</v>
      </c>
      <c r="AE35" s="128">
        <f t="shared" si="1"/>
        <v>-3.6130068245684432E-3</v>
      </c>
    </row>
    <row r="36" spans="2:31" x14ac:dyDescent="0.25">
      <c r="B36" s="152">
        <v>42576</v>
      </c>
      <c r="C36" s="10">
        <v>100</v>
      </c>
      <c r="D36" s="33">
        <v>45.25</v>
      </c>
      <c r="E36" s="33">
        <v>47.34</v>
      </c>
      <c r="F36" s="33">
        <f t="shared" si="2"/>
        <v>209.00000000000034</v>
      </c>
      <c r="G36" s="33">
        <f t="shared" si="3"/>
        <v>4525</v>
      </c>
      <c r="H36" s="167">
        <f t="shared" si="4"/>
        <v>4.6187845303867478E-2</v>
      </c>
      <c r="I36" s="33"/>
      <c r="W36" s="124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87">
        <v>2035500</v>
      </c>
      <c r="AC36" s="10">
        <v>49.82</v>
      </c>
      <c r="AD36" s="2">
        <f t="shared" si="0"/>
        <v>0.16000000000000369</v>
      </c>
      <c r="AE36" s="128">
        <f t="shared" si="1"/>
        <v>4.0306328093511201E-3</v>
      </c>
    </row>
    <row r="37" spans="2:31" x14ac:dyDescent="0.25">
      <c r="B37" s="152">
        <v>42577</v>
      </c>
      <c r="C37" s="10">
        <v>50</v>
      </c>
      <c r="D37" s="33">
        <v>43.000999999999998</v>
      </c>
      <c r="E37" s="33">
        <v>47.5</v>
      </c>
      <c r="F37" s="33">
        <f t="shared" si="2"/>
        <v>224.9500000000001</v>
      </c>
      <c r="G37" s="33">
        <f t="shared" si="3"/>
        <v>2150.0499999999997</v>
      </c>
      <c r="H37" s="167">
        <f t="shared" si="4"/>
        <v>0.10462547382619015</v>
      </c>
      <c r="I37" s="33"/>
      <c r="W37" s="124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87">
        <v>3167700</v>
      </c>
      <c r="AC37" s="10">
        <v>49.62</v>
      </c>
      <c r="AD37" s="2">
        <f t="shared" si="0"/>
        <v>0.45000000000000284</v>
      </c>
      <c r="AE37" s="128">
        <f t="shared" si="1"/>
        <v>4.6568131200648288E-3</v>
      </c>
    </row>
    <row r="38" spans="2:31" x14ac:dyDescent="0.25">
      <c r="B38" s="152">
        <v>42580</v>
      </c>
      <c r="C38" s="10">
        <v>0</v>
      </c>
      <c r="D38" s="33"/>
      <c r="E38" s="33"/>
      <c r="F38" s="33">
        <v>257.89999999999998</v>
      </c>
      <c r="G38" s="33"/>
      <c r="H38" s="167"/>
      <c r="I38" s="33"/>
      <c r="W38" s="124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87">
        <v>2379000</v>
      </c>
      <c r="AC38" s="10">
        <v>49.39</v>
      </c>
      <c r="AD38" s="2">
        <f t="shared" si="0"/>
        <v>0.25</v>
      </c>
      <c r="AE38" s="128">
        <f t="shared" si="1"/>
        <v>2.0251113811253774E-4</v>
      </c>
    </row>
    <row r="39" spans="2:31" x14ac:dyDescent="0.25">
      <c r="B39" s="152"/>
      <c r="C39" s="10"/>
      <c r="D39" s="33"/>
      <c r="E39" s="33"/>
      <c r="F39" s="33"/>
      <c r="G39" s="33"/>
      <c r="H39" s="167"/>
      <c r="I39" s="33"/>
      <c r="W39" s="124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87">
        <v>2474800</v>
      </c>
      <c r="AC39" s="10">
        <v>49.38</v>
      </c>
      <c r="AD39" s="2">
        <f t="shared" si="0"/>
        <v>0.15999999999999659</v>
      </c>
      <c r="AE39" s="128">
        <f t="shared" si="1"/>
        <v>3.6585365853658569E-3</v>
      </c>
    </row>
    <row r="40" spans="2:31" ht="20.25" thickBot="1" x14ac:dyDescent="0.35">
      <c r="B40" s="152"/>
      <c r="C40" s="10"/>
      <c r="D40" s="33"/>
      <c r="E40" s="33"/>
      <c r="F40" s="33"/>
      <c r="G40" s="33"/>
      <c r="H40" s="167"/>
      <c r="I40" s="33"/>
      <c r="O40" s="557" t="s">
        <v>54</v>
      </c>
      <c r="P40" s="557"/>
      <c r="W40" s="124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87">
        <v>2778800</v>
      </c>
      <c r="AC40" s="10">
        <v>49.2</v>
      </c>
      <c r="AD40" s="2">
        <f t="shared" si="0"/>
        <v>0.25999999999999801</v>
      </c>
      <c r="AE40" s="128">
        <f t="shared" si="1"/>
        <v>2.0329335230750978E-4</v>
      </c>
    </row>
    <row r="41" spans="2:31" ht="15.75" thickTop="1" x14ac:dyDescent="0.25">
      <c r="B41" s="152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0</v>
      </c>
      <c r="Q41" s="2"/>
      <c r="W41" s="124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87">
        <v>3598000</v>
      </c>
      <c r="AC41" s="10">
        <v>49.19</v>
      </c>
      <c r="AD41" s="2">
        <f t="shared" si="0"/>
        <v>0.20000000000000284</v>
      </c>
      <c r="AE41" s="128">
        <f t="shared" si="1"/>
        <v>3.4679722562218629E-3</v>
      </c>
    </row>
    <row r="42" spans="2:31" ht="20.25" thickBot="1" x14ac:dyDescent="0.35">
      <c r="B42" s="152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5">O42*$Q$4</f>
        <v>0</v>
      </c>
      <c r="Q42" s="2"/>
      <c r="T42" s="83" t="s">
        <v>84</v>
      </c>
      <c r="W42" s="124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87">
        <v>1506200</v>
      </c>
      <c r="AC42" s="10">
        <v>49.02</v>
      </c>
      <c r="AD42" s="2">
        <f t="shared" si="0"/>
        <v>0.30999999999999517</v>
      </c>
      <c r="AE42" s="128">
        <f t="shared" si="1"/>
        <v>1.8393623543839777E-3</v>
      </c>
    </row>
    <row r="43" spans="2:31" ht="15.75" thickTop="1" x14ac:dyDescent="0.25">
      <c r="B43" s="152"/>
      <c r="C43" s="10"/>
      <c r="D43" s="33"/>
      <c r="E43" s="33"/>
      <c r="F43" s="33"/>
      <c r="G43" s="33"/>
      <c r="H43" s="167"/>
      <c r="I43" s="33"/>
      <c r="O43" s="75">
        <v>1.08</v>
      </c>
      <c r="P43" s="75">
        <f t="shared" si="5"/>
        <v>0</v>
      </c>
      <c r="Q43" s="2"/>
      <c r="T43" s="119" t="s">
        <v>69</v>
      </c>
      <c r="U43" s="90">
        <v>51.4</v>
      </c>
      <c r="W43" s="124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87">
        <v>2331600</v>
      </c>
      <c r="AC43" s="10">
        <v>48.93</v>
      </c>
      <c r="AD43" s="2">
        <f t="shared" si="0"/>
        <v>0.14999999999999858</v>
      </c>
      <c r="AE43" s="128">
        <f t="shared" si="1"/>
        <v>4.0891433244749642E-4</v>
      </c>
    </row>
    <row r="44" spans="2:31" x14ac:dyDescent="0.25">
      <c r="B44" s="152"/>
      <c r="C44" s="10"/>
      <c r="D44" s="33"/>
      <c r="E44" s="33"/>
      <c r="F44" s="33"/>
      <c r="G44" s="33"/>
      <c r="H44" s="167"/>
      <c r="I44" s="33"/>
      <c r="O44" s="75">
        <v>1.07</v>
      </c>
      <c r="P44" s="75">
        <f t="shared" si="5"/>
        <v>0</v>
      </c>
      <c r="Q44" s="2"/>
      <c r="T44" s="85" t="s">
        <v>70</v>
      </c>
      <c r="U44" s="80">
        <v>51.4</v>
      </c>
      <c r="W44" s="124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87">
        <v>2345600</v>
      </c>
      <c r="AC44" s="10">
        <v>48.91</v>
      </c>
      <c r="AD44" s="2">
        <f t="shared" si="0"/>
        <v>0.19999999999999574</v>
      </c>
      <c r="AE44" s="128">
        <f t="shared" si="1"/>
        <v>-9.5180234912921602E-3</v>
      </c>
    </row>
    <row r="45" spans="2:31" x14ac:dyDescent="0.25">
      <c r="B45" s="152"/>
      <c r="C45" s="10"/>
      <c r="D45" s="33"/>
      <c r="E45" s="33"/>
      <c r="F45" s="33"/>
      <c r="G45" s="33"/>
      <c r="H45" s="167"/>
      <c r="I45" s="33"/>
      <c r="O45" s="75">
        <v>1.06</v>
      </c>
      <c r="P45" s="75">
        <f t="shared" si="5"/>
        <v>0</v>
      </c>
      <c r="Q45" s="2"/>
      <c r="T45" s="85" t="s">
        <v>71</v>
      </c>
      <c r="U45" s="80" t="s">
        <v>100</v>
      </c>
      <c r="W45" s="124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87">
        <v>1961400</v>
      </c>
      <c r="AC45" s="10">
        <v>49.38</v>
      </c>
      <c r="AD45" s="2">
        <f t="shared" si="0"/>
        <v>0.21000000000000085</v>
      </c>
      <c r="AE45" s="128">
        <f t="shared" si="1"/>
        <v>3.6585365853658569E-3</v>
      </c>
    </row>
    <row r="46" spans="2:31" x14ac:dyDescent="0.25">
      <c r="B46" s="152"/>
      <c r="C46" s="10"/>
      <c r="D46" s="33"/>
      <c r="E46" s="33"/>
      <c r="F46" s="33"/>
      <c r="G46" s="33"/>
      <c r="H46" s="167"/>
      <c r="I46" s="33"/>
      <c r="O46" s="75">
        <v>1.05</v>
      </c>
      <c r="P46" s="75">
        <f t="shared" si="5"/>
        <v>0</v>
      </c>
      <c r="Q46" s="2"/>
      <c r="T46" s="85" t="s">
        <v>72</v>
      </c>
      <c r="U46" s="80" t="s">
        <v>100</v>
      </c>
      <c r="W46" s="124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87">
        <v>2448500</v>
      </c>
      <c r="AC46" s="10">
        <v>49.2</v>
      </c>
      <c r="AD46" s="2">
        <f t="shared" si="0"/>
        <v>0.28999999999999915</v>
      </c>
      <c r="AE46" s="128">
        <f t="shared" si="1"/>
        <v>-8.1234768480908937E-4</v>
      </c>
    </row>
    <row r="47" spans="2:31" x14ac:dyDescent="0.25">
      <c r="B47" s="152"/>
      <c r="C47" s="10"/>
      <c r="D47" s="33"/>
      <c r="E47" s="33"/>
      <c r="F47" s="33"/>
      <c r="G47" s="33"/>
      <c r="H47" s="167"/>
      <c r="I47" s="33"/>
      <c r="O47" s="75">
        <v>1.04</v>
      </c>
      <c r="P47" s="75">
        <f t="shared" si="5"/>
        <v>0</v>
      </c>
      <c r="Q47" s="2"/>
      <c r="T47" s="85" t="s">
        <v>243</v>
      </c>
      <c r="U47" s="80">
        <v>51.32</v>
      </c>
      <c r="W47" s="124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87">
        <v>3632300</v>
      </c>
      <c r="AC47" s="10">
        <v>49.24</v>
      </c>
      <c r="AD47" s="2">
        <f t="shared" si="0"/>
        <v>0.28000000000000114</v>
      </c>
      <c r="AE47" s="128">
        <f t="shared" si="1"/>
        <v>3.0556121409655024E-3</v>
      </c>
    </row>
    <row r="48" spans="2:31" x14ac:dyDescent="0.25">
      <c r="B48" s="152"/>
      <c r="C48" s="10"/>
      <c r="D48" s="33"/>
      <c r="E48" s="33"/>
      <c r="F48" s="33"/>
      <c r="G48" s="33"/>
      <c r="H48" s="167"/>
      <c r="I48" s="33"/>
      <c r="O48" s="75">
        <v>1.03</v>
      </c>
      <c r="P48" s="75">
        <f t="shared" si="5"/>
        <v>0</v>
      </c>
      <c r="Q48" s="2"/>
      <c r="T48" s="85" t="s">
        <v>244</v>
      </c>
      <c r="U48" s="80" t="s">
        <v>414</v>
      </c>
      <c r="W48" s="124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87">
        <v>3646000</v>
      </c>
      <c r="AC48" s="10">
        <v>49.09</v>
      </c>
      <c r="AD48" s="2">
        <f t="shared" si="0"/>
        <v>0.29999999999999716</v>
      </c>
      <c r="AE48" s="128">
        <f t="shared" si="1"/>
        <v>4.7073270568973591E-3</v>
      </c>
    </row>
    <row r="49" spans="1:31" x14ac:dyDescent="0.25">
      <c r="B49" s="152"/>
      <c r="C49" s="10"/>
      <c r="D49" s="33"/>
      <c r="E49" s="33"/>
      <c r="F49" s="33"/>
      <c r="G49" s="33"/>
      <c r="H49" s="167"/>
      <c r="I49" s="33"/>
      <c r="O49" s="75">
        <v>1.02</v>
      </c>
      <c r="P49" s="75">
        <f t="shared" si="5"/>
        <v>0</v>
      </c>
      <c r="Q49" s="2"/>
      <c r="T49" s="85" t="s">
        <v>245</v>
      </c>
      <c r="U49" s="297">
        <v>3.5700000000000003E-2</v>
      </c>
      <c r="W49" s="124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87">
        <v>2517700</v>
      </c>
      <c r="AC49" s="10">
        <v>48.86</v>
      </c>
      <c r="AD49" s="2">
        <f t="shared" si="0"/>
        <v>0.25999999999999801</v>
      </c>
      <c r="AE49" s="128">
        <f t="shared" si="1"/>
        <v>-8.1201786439301094E-3</v>
      </c>
    </row>
    <row r="50" spans="1:31" x14ac:dyDescent="0.25">
      <c r="O50" s="75">
        <v>1.01</v>
      </c>
      <c r="P50" s="75">
        <f t="shared" si="5"/>
        <v>0</v>
      </c>
      <c r="Q50" s="2"/>
      <c r="T50" s="85"/>
      <c r="U50" s="80"/>
      <c r="W50" s="124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87">
        <v>1349100</v>
      </c>
      <c r="AC50" s="10">
        <v>49.26</v>
      </c>
      <c r="AD50" s="2">
        <f t="shared" si="0"/>
        <v>0.14999999999999858</v>
      </c>
      <c r="AE50" s="128">
        <f t="shared" si="1"/>
        <v>-2.0296326364943607E-4</v>
      </c>
    </row>
    <row r="51" spans="1:31" x14ac:dyDescent="0.25">
      <c r="O51" s="75">
        <v>1</v>
      </c>
      <c r="P51" s="75">
        <f t="shared" si="5"/>
        <v>0</v>
      </c>
      <c r="Q51" s="2"/>
      <c r="T51" s="85" t="s">
        <v>76</v>
      </c>
      <c r="U51" s="80" t="s">
        <v>533</v>
      </c>
      <c r="W51" s="124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87">
        <v>2366100</v>
      </c>
      <c r="AC51" s="10">
        <v>49.27</v>
      </c>
      <c r="AD51" s="2">
        <f t="shared" si="0"/>
        <v>0.24000000000000199</v>
      </c>
      <c r="AE51" s="128">
        <f t="shared" si="1"/>
        <v>-6.4529138939302122E-3</v>
      </c>
    </row>
    <row r="52" spans="1:31" x14ac:dyDescent="0.25">
      <c r="O52" s="75">
        <v>0.99</v>
      </c>
      <c r="P52" s="75">
        <f t="shared" si="5"/>
        <v>0</v>
      </c>
      <c r="Q52" s="2"/>
      <c r="T52" s="85" t="s">
        <v>77</v>
      </c>
      <c r="U52" s="80" t="s">
        <v>430</v>
      </c>
      <c r="W52" s="124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87">
        <v>2420900</v>
      </c>
      <c r="AC52" s="10">
        <v>49.59</v>
      </c>
      <c r="AD52" s="2">
        <f t="shared" si="0"/>
        <v>0.25</v>
      </c>
      <c r="AE52" s="128">
        <f t="shared" si="1"/>
        <v>1.2040816326530646E-2</v>
      </c>
    </row>
    <row r="53" spans="1:31" x14ac:dyDescent="0.25">
      <c r="L53" t="s">
        <v>43</v>
      </c>
      <c r="M53" s="2">
        <f>K71+M71-F71</f>
        <v>257.64999999999964</v>
      </c>
      <c r="O53" s="75">
        <v>0.98</v>
      </c>
      <c r="P53" s="75">
        <f t="shared" si="5"/>
        <v>0</v>
      </c>
      <c r="Q53" s="2"/>
      <c r="T53" s="85" t="s">
        <v>78</v>
      </c>
      <c r="U53" s="82">
        <v>3916048</v>
      </c>
      <c r="W53" s="124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87">
        <v>2249400</v>
      </c>
      <c r="AC53" s="10">
        <v>49</v>
      </c>
      <c r="AD53" s="2">
        <f t="shared" si="0"/>
        <v>0.24000000000000199</v>
      </c>
      <c r="AE53" s="128">
        <f t="shared" si="1"/>
        <v>2.2499488647984567E-3</v>
      </c>
    </row>
    <row r="54" spans="1:31" x14ac:dyDescent="0.25">
      <c r="A54" s="186" t="s">
        <v>1</v>
      </c>
      <c r="B54" s="186" t="s">
        <v>2</v>
      </c>
      <c r="C54" s="186" t="s">
        <v>4</v>
      </c>
      <c r="D54" s="187" t="s">
        <v>5</v>
      </c>
      <c r="E54" s="187" t="s">
        <v>67</v>
      </c>
      <c r="F54" s="187" t="s">
        <v>38</v>
      </c>
      <c r="G54" s="186" t="s">
        <v>3</v>
      </c>
      <c r="H54" s="186" t="s">
        <v>6</v>
      </c>
      <c r="I54" s="187" t="s">
        <v>7</v>
      </c>
      <c r="J54" s="187" t="s">
        <v>68</v>
      </c>
      <c r="K54" s="187" t="s">
        <v>39</v>
      </c>
      <c r="L54" s="186" t="s">
        <v>21</v>
      </c>
      <c r="M54" s="186" t="s">
        <v>22</v>
      </c>
      <c r="O54" s="75">
        <v>0.97</v>
      </c>
      <c r="P54" s="75">
        <f t="shared" si="5"/>
        <v>0</v>
      </c>
      <c r="T54" s="85" t="s">
        <v>81</v>
      </c>
      <c r="U54" s="82">
        <v>3019040</v>
      </c>
      <c r="W54" s="124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87">
        <v>4433300</v>
      </c>
      <c r="AC54" s="10">
        <v>48.89</v>
      </c>
      <c r="AD54" s="2">
        <f t="shared" si="0"/>
        <v>0.31000000000000227</v>
      </c>
      <c r="AE54" s="128">
        <f t="shared" si="1"/>
        <v>3.0775543701271335E-3</v>
      </c>
    </row>
    <row r="55" spans="1:31" x14ac:dyDescent="0.25">
      <c r="A55" s="188" t="s">
        <v>163</v>
      </c>
      <c r="B55" s="189">
        <v>42545</v>
      </c>
      <c r="C55" s="184">
        <v>100</v>
      </c>
      <c r="D55" s="185">
        <v>45.25</v>
      </c>
      <c r="E55" s="185">
        <v>0</v>
      </c>
      <c r="F55" s="185">
        <f>D55*C55+E55</f>
        <v>4525</v>
      </c>
      <c r="G55" s="189">
        <v>42577</v>
      </c>
      <c r="H55" s="190">
        <v>50</v>
      </c>
      <c r="I55" s="185">
        <v>47.5</v>
      </c>
      <c r="J55" s="185">
        <v>0.05</v>
      </c>
      <c r="K55" s="185">
        <f>H55*I55-J55</f>
        <v>2374.9499999999998</v>
      </c>
      <c r="L55" s="189" t="s">
        <v>174</v>
      </c>
      <c r="M55" s="184"/>
      <c r="O55" s="75">
        <v>0.96</v>
      </c>
      <c r="P55" s="75">
        <f t="shared" si="5"/>
        <v>0</v>
      </c>
      <c r="T55" s="85" t="s">
        <v>246</v>
      </c>
      <c r="U55" s="80">
        <v>15</v>
      </c>
      <c r="W55" s="124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87">
        <v>3698000</v>
      </c>
      <c r="AC55" s="10">
        <v>48.74</v>
      </c>
      <c r="AD55" s="2">
        <f t="shared" si="0"/>
        <v>0.20000000000000284</v>
      </c>
      <c r="AE55" s="128">
        <f t="shared" si="1"/>
        <v>5.5704559521354557E-3</v>
      </c>
    </row>
    <row r="56" spans="1:31" x14ac:dyDescent="0.25">
      <c r="A56" s="191" t="s">
        <v>48</v>
      </c>
      <c r="B56" s="189"/>
      <c r="C56" s="184"/>
      <c r="D56" s="185"/>
      <c r="E56" s="185"/>
      <c r="F56" s="185"/>
      <c r="G56" s="189">
        <v>42580</v>
      </c>
      <c r="H56" s="190">
        <v>50</v>
      </c>
      <c r="I56" s="185">
        <v>48.16</v>
      </c>
      <c r="J56" s="185">
        <v>0.3</v>
      </c>
      <c r="K56" s="185">
        <f>H56*I56-J56</f>
        <v>2407.6999999999998</v>
      </c>
      <c r="L56" s="184"/>
      <c r="M56" s="184"/>
      <c r="O56" s="75">
        <v>0.95</v>
      </c>
      <c r="P56" s="75">
        <f t="shared" si="5"/>
        <v>0</v>
      </c>
      <c r="T56" s="85" t="s">
        <v>247</v>
      </c>
      <c r="U56" s="80">
        <v>3.4</v>
      </c>
      <c r="W56" s="124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87">
        <v>3644800</v>
      </c>
      <c r="AC56" s="10">
        <v>48.47</v>
      </c>
      <c r="AD56" s="2">
        <f t="shared" si="0"/>
        <v>0.25999999999999801</v>
      </c>
      <c r="AE56" s="128">
        <f t="shared" si="1"/>
        <v>-2.0588840848260181E-3</v>
      </c>
    </row>
    <row r="57" spans="1:31" x14ac:dyDescent="0.25">
      <c r="A57" s="184"/>
      <c r="B57" s="189"/>
      <c r="C57" s="184"/>
      <c r="D57" s="185"/>
      <c r="E57" s="185"/>
      <c r="F57" s="185"/>
      <c r="G57" s="184"/>
      <c r="H57" s="190"/>
      <c r="I57" s="185"/>
      <c r="J57" s="185"/>
      <c r="K57" s="185"/>
      <c r="L57" s="184"/>
      <c r="M57" s="184"/>
      <c r="O57" s="75">
        <v>0.94</v>
      </c>
      <c r="P57" s="75">
        <f t="shared" si="5"/>
        <v>0</v>
      </c>
      <c r="T57" s="85"/>
      <c r="U57" s="80"/>
      <c r="W57" s="124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87">
        <v>2705000</v>
      </c>
      <c r="AC57" s="10">
        <v>48.57</v>
      </c>
      <c r="AD57" s="2">
        <f t="shared" si="0"/>
        <v>0.27000000000000313</v>
      </c>
      <c r="AE57" s="128">
        <f t="shared" si="1"/>
        <v>-4.1008816895633515E-3</v>
      </c>
    </row>
    <row r="58" spans="1:31" x14ac:dyDescent="0.25">
      <c r="A58" s="184"/>
      <c r="B58" s="189"/>
      <c r="C58" s="184"/>
      <c r="D58" s="185"/>
      <c r="E58" s="185"/>
      <c r="F58" s="185"/>
      <c r="G58" s="184"/>
      <c r="H58" s="190"/>
      <c r="I58" s="185"/>
      <c r="J58" s="185"/>
      <c r="K58" s="185"/>
      <c r="L58" s="184"/>
      <c r="M58" s="184"/>
      <c r="O58" s="75">
        <v>0.93</v>
      </c>
      <c r="P58" s="75">
        <f t="shared" si="5"/>
        <v>0</v>
      </c>
      <c r="T58" s="85"/>
      <c r="U58" s="80"/>
      <c r="W58" s="124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87">
        <v>4648400</v>
      </c>
      <c r="AC58" s="10">
        <v>48.77</v>
      </c>
      <c r="AD58" s="2">
        <f t="shared" si="0"/>
        <v>0.14999999999999858</v>
      </c>
      <c r="AE58" s="128">
        <f t="shared" si="1"/>
        <v>0</v>
      </c>
    </row>
    <row r="59" spans="1:31" x14ac:dyDescent="0.25">
      <c r="A59" s="184"/>
      <c r="B59" s="189"/>
      <c r="C59" s="184"/>
      <c r="D59" s="185"/>
      <c r="E59" s="185"/>
      <c r="F59" s="185"/>
      <c r="G59" s="184"/>
      <c r="H59" s="190"/>
      <c r="I59" s="185"/>
      <c r="J59" s="185"/>
      <c r="K59" s="185"/>
      <c r="L59" s="184"/>
      <c r="M59" s="184"/>
      <c r="O59" s="75">
        <v>0.92</v>
      </c>
      <c r="P59" s="75">
        <f t="shared" si="5"/>
        <v>0</v>
      </c>
      <c r="W59" s="124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87">
        <v>2840200</v>
      </c>
      <c r="AC59" s="10">
        <v>48.77</v>
      </c>
      <c r="AD59" s="2">
        <f t="shared" si="0"/>
        <v>0.20000000000000284</v>
      </c>
      <c r="AE59" s="128">
        <f t="shared" si="1"/>
        <v>4.3245469522241731E-3</v>
      </c>
    </row>
    <row r="60" spans="1:31" x14ac:dyDescent="0.25">
      <c r="A60" s="184"/>
      <c r="B60" s="184"/>
      <c r="C60" s="184"/>
      <c r="D60" s="185"/>
      <c r="E60" s="185"/>
      <c r="F60" s="185"/>
      <c r="G60" s="184"/>
      <c r="H60" s="190"/>
      <c r="I60" s="185"/>
      <c r="J60" s="185"/>
      <c r="K60" s="185"/>
      <c r="L60" s="184"/>
      <c r="M60" s="184"/>
      <c r="O60" s="75">
        <v>0.91</v>
      </c>
      <c r="P60" s="75">
        <f t="shared" si="5"/>
        <v>0</v>
      </c>
      <c r="W60" s="124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87">
        <v>6744200</v>
      </c>
      <c r="AC60" s="10">
        <v>48.56</v>
      </c>
      <c r="AD60" s="2">
        <f t="shared" si="0"/>
        <v>0.25</v>
      </c>
      <c r="AE60" s="128">
        <f t="shared" si="1"/>
        <v>1.0307153164297311E-3</v>
      </c>
    </row>
    <row r="61" spans="1:31" x14ac:dyDescent="0.25">
      <c r="A61" s="184"/>
      <c r="B61" s="184"/>
      <c r="C61" s="184"/>
      <c r="D61" s="185"/>
      <c r="E61" s="185"/>
      <c r="F61" s="185"/>
      <c r="G61" s="184"/>
      <c r="H61" s="190"/>
      <c r="I61" s="185"/>
      <c r="J61" s="185"/>
      <c r="K61" s="185"/>
      <c r="L61" s="184"/>
      <c r="M61" s="184"/>
      <c r="O61" s="75">
        <v>0.9</v>
      </c>
      <c r="P61" s="75">
        <f t="shared" si="5"/>
        <v>0</v>
      </c>
      <c r="W61" s="124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87">
        <v>4145700</v>
      </c>
      <c r="AC61" s="10">
        <v>48.51</v>
      </c>
      <c r="AD61" s="2">
        <f t="shared" si="0"/>
        <v>0.49000000000000199</v>
      </c>
      <c r="AE61" s="128">
        <f t="shared" si="1"/>
        <v>5.180273518441858E-3</v>
      </c>
    </row>
    <row r="62" spans="1:31" x14ac:dyDescent="0.25">
      <c r="A62" s="184"/>
      <c r="B62" s="184"/>
      <c r="C62" s="184"/>
      <c r="D62" s="185"/>
      <c r="E62" s="185"/>
      <c r="F62" s="185"/>
      <c r="G62" s="184"/>
      <c r="H62" s="190"/>
      <c r="I62" s="185"/>
      <c r="J62" s="185"/>
      <c r="K62" s="185"/>
      <c r="L62" s="184"/>
      <c r="M62" s="184"/>
      <c r="W62" s="124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87">
        <v>2667900</v>
      </c>
      <c r="AC62" s="10">
        <v>48.26</v>
      </c>
      <c r="AD62" s="2">
        <f t="shared" si="0"/>
        <v>0.18999999999999773</v>
      </c>
      <c r="AE62" s="128">
        <f t="shared" si="1"/>
        <v>-2.0716801325881828E-4</v>
      </c>
    </row>
    <row r="63" spans="1:31" x14ac:dyDescent="0.25">
      <c r="A63" s="184"/>
      <c r="B63" s="184"/>
      <c r="C63" s="184"/>
      <c r="D63" s="185"/>
      <c r="E63" s="185"/>
      <c r="F63" s="185"/>
      <c r="G63" s="184"/>
      <c r="H63" s="190"/>
      <c r="I63" s="185"/>
      <c r="J63" s="185"/>
      <c r="K63" s="185"/>
      <c r="L63" s="184"/>
      <c r="M63" s="184"/>
      <c r="W63" s="124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87">
        <v>2341400</v>
      </c>
      <c r="AC63" s="10">
        <v>48.27</v>
      </c>
      <c r="AD63" s="2">
        <f t="shared" si="0"/>
        <v>0.27000000000000313</v>
      </c>
      <c r="AE63" s="128">
        <f t="shared" si="1"/>
        <v>-3.5094962840626076E-3</v>
      </c>
    </row>
    <row r="64" spans="1:31" x14ac:dyDescent="0.25">
      <c r="A64" s="184"/>
      <c r="B64" s="184"/>
      <c r="C64" s="184"/>
      <c r="D64" s="185"/>
      <c r="E64" s="185"/>
      <c r="F64" s="185"/>
      <c r="G64" s="184"/>
      <c r="H64" s="190"/>
      <c r="I64" s="185"/>
      <c r="J64" s="185"/>
      <c r="K64" s="185"/>
      <c r="L64" s="184"/>
      <c r="M64" s="184"/>
      <c r="W64" s="124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87">
        <v>2808900</v>
      </c>
      <c r="AC64" s="10">
        <v>48.44</v>
      </c>
      <c r="AD64" s="2">
        <f t="shared" si="0"/>
        <v>0.20000000000000284</v>
      </c>
      <c r="AE64" s="128">
        <f t="shared" si="1"/>
        <v>-4.9301561216105183E-3</v>
      </c>
    </row>
    <row r="65" spans="1:31" x14ac:dyDescent="0.25">
      <c r="A65" s="184"/>
      <c r="B65" s="184"/>
      <c r="C65" s="184"/>
      <c r="D65" s="185"/>
      <c r="E65" s="185"/>
      <c r="F65" s="185"/>
      <c r="G65" s="184"/>
      <c r="H65" s="190"/>
      <c r="I65" s="185"/>
      <c r="J65" s="185"/>
      <c r="K65" s="185"/>
      <c r="L65" s="184"/>
      <c r="M65" s="184"/>
      <c r="W65" s="124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87">
        <v>5206000</v>
      </c>
      <c r="AC65" s="10">
        <v>48.68</v>
      </c>
      <c r="AD65" s="2">
        <f t="shared" si="0"/>
        <v>0.42000000000000171</v>
      </c>
      <c r="AE65" s="128">
        <f t="shared" si="1"/>
        <v>9.121061359867344E-3</v>
      </c>
    </row>
    <row r="66" spans="1:31" x14ac:dyDescent="0.25">
      <c r="A66" s="184"/>
      <c r="B66" s="184"/>
      <c r="C66" s="184"/>
      <c r="D66" s="185"/>
      <c r="E66" s="185"/>
      <c r="F66" s="185"/>
      <c r="G66" s="184"/>
      <c r="H66" s="190"/>
      <c r="I66" s="185"/>
      <c r="J66" s="185"/>
      <c r="K66" s="185"/>
      <c r="L66" s="184"/>
      <c r="M66" s="184"/>
      <c r="W66" s="124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87">
        <v>2786200</v>
      </c>
      <c r="AC66" s="10">
        <v>48.24</v>
      </c>
      <c r="AD66" s="2">
        <f t="shared" si="0"/>
        <v>0.36999999999999744</v>
      </c>
      <c r="AE66" s="128">
        <f t="shared" si="1"/>
        <v>8.3612040133778098E-3</v>
      </c>
    </row>
    <row r="67" spans="1:31" x14ac:dyDescent="0.25">
      <c r="A67" s="184"/>
      <c r="B67" s="184"/>
      <c r="C67" s="184"/>
      <c r="D67" s="185"/>
      <c r="E67" s="185"/>
      <c r="F67" s="185"/>
      <c r="G67" s="184"/>
      <c r="H67" s="190"/>
      <c r="I67" s="185"/>
      <c r="J67" s="185"/>
      <c r="K67" s="185"/>
      <c r="L67" s="184"/>
      <c r="M67" s="184"/>
      <c r="W67" s="124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87">
        <v>3817400</v>
      </c>
      <c r="AC67" s="10">
        <v>47.84</v>
      </c>
      <c r="AD67" s="2">
        <f>Y67-Z67</f>
        <v>0.20000000000000284</v>
      </c>
      <c r="AE67" s="128" t="e">
        <f>AC67/#REF!-1</f>
        <v>#REF!</v>
      </c>
    </row>
    <row r="68" spans="1:31" x14ac:dyDescent="0.25">
      <c r="A68" s="184"/>
      <c r="B68" s="184"/>
      <c r="C68" s="184"/>
      <c r="D68" s="185"/>
      <c r="E68" s="185"/>
      <c r="F68" s="185"/>
      <c r="G68" s="184"/>
      <c r="H68" s="190"/>
      <c r="I68" s="185"/>
      <c r="J68" s="185"/>
      <c r="K68" s="185"/>
      <c r="L68" s="184"/>
      <c r="M68" s="184"/>
      <c r="W68" s="124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87">
        <v>4807600</v>
      </c>
      <c r="AC68" s="10">
        <v>47.68</v>
      </c>
      <c r="AD68" s="2" t="e">
        <f>#REF!-#REF!</f>
        <v>#REF!</v>
      </c>
      <c r="AE68" s="128" t="e">
        <f>#REF!/AC69-1</f>
        <v>#REF!</v>
      </c>
    </row>
    <row r="69" spans="1:31" x14ac:dyDescent="0.25">
      <c r="A69" s="184"/>
      <c r="B69" s="184"/>
      <c r="C69" s="184"/>
      <c r="D69" s="185"/>
      <c r="E69" s="185"/>
      <c r="F69" s="185"/>
      <c r="G69" s="184"/>
      <c r="H69" s="190"/>
      <c r="I69" s="185"/>
      <c r="J69" s="185"/>
      <c r="K69" s="185"/>
      <c r="L69" s="184"/>
      <c r="M69" s="184"/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  <row r="70" spans="1:31" x14ac:dyDescent="0.25">
      <c r="A70" s="184"/>
      <c r="B70" s="184"/>
      <c r="C70" s="184"/>
      <c r="D70" s="185"/>
      <c r="E70" s="185"/>
      <c r="F70" s="185"/>
      <c r="G70" s="184"/>
      <c r="H70" s="184"/>
      <c r="I70" s="185"/>
      <c r="J70" s="185"/>
      <c r="K70" s="185"/>
      <c r="L70" s="184"/>
      <c r="M70" s="184"/>
    </row>
    <row r="71" spans="1:31" x14ac:dyDescent="0.25">
      <c r="A71" s="25" t="s">
        <v>57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06" t="s">
        <v>143</v>
      </c>
      <c r="B72" s="307"/>
      <c r="C72" s="308">
        <f>SumByColor($A$19,C55:C70)</f>
        <v>0</v>
      </c>
      <c r="D72" s="308"/>
      <c r="E72" s="308"/>
      <c r="F72" s="309">
        <f>SumByColor($A$19,F55:F70)</f>
        <v>0</v>
      </c>
      <c r="G72" s="308"/>
      <c r="H72" s="308">
        <f>SumByColor($A$19,H55:H70)</f>
        <v>0</v>
      </c>
      <c r="I72" s="308"/>
      <c r="J72" s="308"/>
      <c r="K72" s="309">
        <f>SumByColor($A$19,K55:K70)</f>
        <v>0</v>
      </c>
      <c r="L72" s="308"/>
      <c r="M72" s="309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03" priority="9">
      <formula>F39&gt;0</formula>
    </cfRule>
    <cfRule type="expression" dxfId="702" priority="10">
      <formula>F39&lt;0</formula>
    </cfRule>
  </conditionalFormatting>
  <conditionalFormatting sqref="F25:F38">
    <cfRule type="expression" dxfId="701" priority="7">
      <formula>F25&gt;0</formula>
    </cfRule>
    <cfRule type="expression" dxfId="700" priority="8">
      <formula>F25&lt;0</formula>
    </cfRule>
  </conditionalFormatting>
  <conditionalFormatting sqref="H25:H38">
    <cfRule type="expression" dxfId="699" priority="5">
      <formula>H25&gt;0</formula>
    </cfRule>
    <cfRule type="expression" dxfId="698" priority="6">
      <formula>H25&lt;0</formula>
    </cfRule>
  </conditionalFormatting>
  <conditionalFormatting sqref="Q7">
    <cfRule type="expression" dxfId="697" priority="3">
      <formula>Q7&gt;0</formula>
    </cfRule>
    <cfRule type="expression" dxfId="696" priority="4">
      <formula>Q7&lt;0</formula>
    </cfRule>
  </conditionalFormatting>
  <conditionalFormatting sqref="Q8">
    <cfRule type="expression" dxfId="695" priority="1">
      <formula>Q8&gt;0</formula>
    </cfRule>
    <cfRule type="expression" dxfId="69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/>
      <c r="X1" s="85"/>
      <c r="Y1" s="85"/>
      <c r="Z1" s="85"/>
      <c r="AA1" s="85"/>
      <c r="AB1" s="85"/>
      <c r="AC1" s="85"/>
    </row>
    <row r="2" spans="1:31" x14ac:dyDescent="0.25">
      <c r="A2" s="6" t="s">
        <v>679</v>
      </c>
      <c r="B2" s="301">
        <v>42996</v>
      </c>
      <c r="C2" s="7">
        <v>50</v>
      </c>
      <c r="D2" s="37">
        <v>80.67</v>
      </c>
      <c r="E2" s="37">
        <v>0</v>
      </c>
      <c r="F2" s="37">
        <f>C2*D2+E2</f>
        <v>4033.5</v>
      </c>
      <c r="G2" s="301">
        <v>43069</v>
      </c>
      <c r="H2" s="7">
        <v>50</v>
      </c>
      <c r="I2" s="37">
        <v>71.39</v>
      </c>
      <c r="J2" s="37">
        <v>0.08</v>
      </c>
      <c r="K2" s="37">
        <f>H2*I2-J2</f>
        <v>3569.42</v>
      </c>
      <c r="L2" s="66"/>
      <c r="M2" s="3"/>
      <c r="O2" s="11" t="s">
        <v>35</v>
      </c>
      <c r="Q2">
        <f>C18-H18</f>
        <v>150</v>
      </c>
      <c r="T2" s="1"/>
      <c r="W2" s="124"/>
      <c r="X2" s="10"/>
      <c r="Y2" s="10"/>
      <c r="Z2" s="10"/>
      <c r="AA2" s="10"/>
      <c r="AB2" s="87"/>
      <c r="AC2" s="10"/>
      <c r="AD2" s="2"/>
      <c r="AE2" s="128"/>
    </row>
    <row r="3" spans="1:31" x14ac:dyDescent="0.25">
      <c r="A3" s="22" t="s">
        <v>48</v>
      </c>
      <c r="B3" s="66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74.853866666666661</v>
      </c>
      <c r="T3" s="1"/>
      <c r="W3" s="124"/>
      <c r="X3" s="10"/>
      <c r="Y3" s="10"/>
      <c r="Z3" s="10"/>
      <c r="AA3" s="10"/>
      <c r="AB3" s="87"/>
      <c r="AC3" s="10"/>
      <c r="AD3" s="2"/>
      <c r="AE3" s="128"/>
    </row>
    <row r="4" spans="1:31" x14ac:dyDescent="0.25">
      <c r="B4" s="66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66"/>
      <c r="H4" s="149"/>
      <c r="I4" s="3"/>
      <c r="J4" s="3"/>
      <c r="K4" s="3"/>
      <c r="L4" s="4"/>
      <c r="M4" s="4"/>
      <c r="O4" s="11" t="s">
        <v>44</v>
      </c>
      <c r="Q4" s="48">
        <v>67.900000000000006</v>
      </c>
      <c r="R4" s="356">
        <v>0</v>
      </c>
      <c r="T4" s="143"/>
      <c r="U4" s="1"/>
      <c r="W4" s="124"/>
      <c r="X4" s="10"/>
      <c r="Y4" s="10"/>
      <c r="Z4" s="10"/>
      <c r="AA4" s="10"/>
      <c r="AB4" s="87"/>
      <c r="AC4" s="10"/>
      <c r="AD4" s="2"/>
      <c r="AE4" s="128"/>
    </row>
    <row r="5" spans="1:31" x14ac:dyDescent="0.25">
      <c r="B5" s="335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10185</v>
      </c>
      <c r="W5" s="124"/>
      <c r="X5" s="10"/>
      <c r="Y5" s="10"/>
      <c r="Z5" s="10"/>
      <c r="AA5" s="10"/>
      <c r="AB5" s="87"/>
      <c r="AC5" s="10"/>
      <c r="AD5" s="2"/>
      <c r="AE5" s="128"/>
    </row>
    <row r="6" spans="1:31" x14ac:dyDescent="0.25">
      <c r="B6" s="66"/>
      <c r="C6" s="4"/>
      <c r="D6" s="3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11228.08</v>
      </c>
      <c r="W6" s="124"/>
      <c r="X6" s="10"/>
      <c r="Y6" s="10"/>
      <c r="Z6" s="10"/>
      <c r="AA6" s="10"/>
      <c r="AB6" s="87"/>
      <c r="AC6" s="10"/>
      <c r="AD6" s="2"/>
      <c r="AE6" s="128"/>
    </row>
    <row r="7" spans="1:31" x14ac:dyDescent="0.25">
      <c r="B7" s="4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-1043.08</v>
      </c>
      <c r="R7">
        <v>100</v>
      </c>
      <c r="W7" s="124"/>
      <c r="X7" s="10"/>
      <c r="Y7" s="10"/>
      <c r="Z7" s="10"/>
      <c r="AA7" s="10"/>
      <c r="AB7" s="87"/>
      <c r="AC7" s="10"/>
      <c r="AD7" s="2"/>
      <c r="AE7" s="128"/>
    </row>
    <row r="8" spans="1:31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-1043.08</v>
      </c>
      <c r="W8" s="124"/>
      <c r="X8" s="10"/>
      <c r="Y8" s="10"/>
      <c r="Z8" s="10"/>
      <c r="AA8" s="10"/>
      <c r="AB8" s="87"/>
      <c r="AC8" s="10"/>
      <c r="AD8" s="2"/>
      <c r="AE8" s="128"/>
    </row>
    <row r="9" spans="1:31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-9.2899231213172687E-2</v>
      </c>
      <c r="W9" s="124"/>
      <c r="X9" s="10"/>
      <c r="Y9" s="10"/>
      <c r="Z9" s="10"/>
      <c r="AA9" s="10"/>
      <c r="AB9" s="87"/>
      <c r="AC9" s="10"/>
      <c r="AD9" s="2"/>
      <c r="AE9" s="128"/>
    </row>
    <row r="10" spans="1:31" x14ac:dyDescent="0.25">
      <c r="H10" s="64"/>
      <c r="O10" s="11" t="s">
        <v>155</v>
      </c>
      <c r="P10" s="27"/>
      <c r="Q10" s="2">
        <f>M66</f>
        <v>0</v>
      </c>
      <c r="W10" s="124"/>
      <c r="X10" s="10"/>
      <c r="Y10" s="10"/>
      <c r="Z10" s="10"/>
      <c r="AA10" s="10"/>
      <c r="AB10" s="87"/>
      <c r="AC10" s="10"/>
      <c r="AD10" s="2"/>
      <c r="AE10" s="128"/>
    </row>
    <row r="11" spans="1:31" x14ac:dyDescent="0.25">
      <c r="H11" s="64"/>
      <c r="O11" s="11" t="s">
        <v>133</v>
      </c>
      <c r="P11" s="27"/>
      <c r="Q11" s="128">
        <v>4.0599999999999997E-2</v>
      </c>
      <c r="W11" s="124"/>
      <c r="X11" s="10"/>
      <c r="Y11" s="10"/>
      <c r="Z11" s="10"/>
      <c r="AA11" s="10"/>
      <c r="AB11" s="87"/>
      <c r="AC11" s="10"/>
      <c r="AD11" s="2"/>
      <c r="AE11" s="128"/>
    </row>
    <row r="12" spans="1:31" x14ac:dyDescent="0.25">
      <c r="H12" s="64"/>
      <c r="W12" s="124"/>
      <c r="X12" s="10"/>
      <c r="Y12" s="10"/>
      <c r="Z12" s="10"/>
      <c r="AA12" s="10"/>
      <c r="AB12" s="87"/>
      <c r="AC12" s="10"/>
      <c r="AD12" s="2"/>
      <c r="AE12" s="128"/>
    </row>
    <row r="13" spans="1:31" x14ac:dyDescent="0.25">
      <c r="H13" s="64"/>
      <c r="W13" s="124"/>
      <c r="X13" s="10"/>
      <c r="Y13" s="10"/>
      <c r="Z13" s="10"/>
      <c r="AA13" s="10"/>
      <c r="AB13" s="87"/>
      <c r="AC13" s="10"/>
      <c r="AD13" s="2"/>
      <c r="AE13" s="128"/>
    </row>
    <row r="14" spans="1:31" x14ac:dyDescent="0.25">
      <c r="H14" s="64"/>
      <c r="W14" s="124"/>
      <c r="X14" s="10"/>
      <c r="Y14" s="10"/>
      <c r="Z14" s="10"/>
      <c r="AA14" s="10"/>
      <c r="AB14" s="87"/>
      <c r="AC14" s="10"/>
      <c r="AD14" s="2"/>
      <c r="AE14" s="128"/>
    </row>
    <row r="15" spans="1:31" x14ac:dyDescent="0.25">
      <c r="H15" s="64"/>
      <c r="W15" s="124"/>
      <c r="X15" s="10"/>
      <c r="Y15" s="10"/>
      <c r="Z15" s="10"/>
      <c r="AA15" s="10"/>
      <c r="AB15" s="87"/>
      <c r="AC15" s="10"/>
      <c r="AD15" s="2"/>
      <c r="AE15" s="128"/>
    </row>
    <row r="16" spans="1:31" x14ac:dyDescent="0.25">
      <c r="H16" s="64"/>
      <c r="W16" s="124"/>
      <c r="X16" s="10"/>
      <c r="Y16" s="10"/>
      <c r="Z16" s="10"/>
      <c r="AA16" s="10"/>
      <c r="AB16" s="87"/>
      <c r="AC16" s="10"/>
      <c r="AD16" s="2"/>
      <c r="AE16" s="128"/>
    </row>
    <row r="17" spans="1:31" x14ac:dyDescent="0.25">
      <c r="W17" s="124"/>
      <c r="X17" s="10"/>
      <c r="Y17" s="10"/>
      <c r="Z17" s="10"/>
      <c r="AA17" s="10"/>
      <c r="AB17" s="87"/>
      <c r="AC17" s="10"/>
      <c r="AD17" s="2"/>
      <c r="AE17" s="128"/>
    </row>
    <row r="18" spans="1:31" x14ac:dyDescent="0.25">
      <c r="A18" s="25" t="s">
        <v>57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65">
        <f>SUM(H2:H5)</f>
        <v>50</v>
      </c>
      <c r="I18" s="18"/>
      <c r="J18" s="18"/>
      <c r="K18" s="18">
        <f>SUM(K2:K5)</f>
        <v>3569.42</v>
      </c>
      <c r="L18" s="14"/>
      <c r="M18" s="18">
        <f>SUM(M2:M10)</f>
        <v>0</v>
      </c>
      <c r="W18" s="124"/>
      <c r="X18" s="10"/>
      <c r="Y18" s="10"/>
      <c r="Z18" s="10"/>
      <c r="AA18" s="10"/>
      <c r="AB18" s="87"/>
      <c r="AC18" s="10"/>
      <c r="AD18" s="2"/>
      <c r="AE18" s="128"/>
    </row>
    <row r="19" spans="1:31" ht="15.75" thickBot="1" x14ac:dyDescent="0.3">
      <c r="A19" s="214" t="s">
        <v>143</v>
      </c>
      <c r="B19" s="215"/>
      <c r="C19" s="216">
        <f>SumByColor($A$19,C2:C17)</f>
        <v>50</v>
      </c>
      <c r="D19" s="216"/>
      <c r="E19" s="216"/>
      <c r="F19" s="217">
        <f>SumByColor($A$19,F2:F17)</f>
        <v>4034</v>
      </c>
      <c r="G19" s="216"/>
      <c r="H19" s="216">
        <f>SumByColor($A$19,H2:H17)</f>
        <v>50</v>
      </c>
      <c r="I19" s="216"/>
      <c r="J19" s="216"/>
      <c r="K19" s="217">
        <f>SumByColor($A$19,K3:K17)</f>
        <v>0</v>
      </c>
      <c r="L19" s="216"/>
      <c r="M19" s="217">
        <f>SumByColor($A$19,M2:M17)</f>
        <v>0</v>
      </c>
      <c r="W19" s="124"/>
      <c r="X19" s="10"/>
      <c r="Y19" s="10"/>
      <c r="Z19" s="10"/>
      <c r="AA19" s="10"/>
      <c r="AB19" s="87"/>
      <c r="AC19" s="10"/>
      <c r="AD19" s="2"/>
      <c r="AE19" s="128"/>
    </row>
    <row r="20" spans="1:31" x14ac:dyDescent="0.25">
      <c r="W20" s="124"/>
      <c r="X20" s="10"/>
      <c r="Y20" s="10"/>
      <c r="Z20" s="10"/>
      <c r="AA20" s="10"/>
      <c r="AB20" s="87"/>
      <c r="AC20" s="10"/>
      <c r="AD20" s="2"/>
      <c r="AE20" s="128"/>
    </row>
    <row r="21" spans="1:31" x14ac:dyDescent="0.25">
      <c r="W21" s="124"/>
      <c r="X21" s="10"/>
      <c r="Y21" s="10"/>
      <c r="Z21" s="10"/>
      <c r="AA21" s="10"/>
      <c r="AB21" s="87"/>
      <c r="AC21" s="10"/>
      <c r="AD21" s="2"/>
      <c r="AE21" s="128"/>
    </row>
    <row r="22" spans="1:31" x14ac:dyDescent="0.25">
      <c r="W22" s="124"/>
      <c r="X22" s="10"/>
      <c r="Y22" s="10"/>
      <c r="Z22" s="10"/>
      <c r="AA22" s="10"/>
      <c r="AB22" s="87"/>
      <c r="AC22" s="10"/>
      <c r="AD22" s="2"/>
      <c r="AE22" s="128"/>
    </row>
    <row r="23" spans="1:31" x14ac:dyDescent="0.25">
      <c r="W23" s="124"/>
      <c r="X23" s="10"/>
      <c r="Y23" s="10"/>
      <c r="Z23" s="10"/>
      <c r="AA23" s="10"/>
      <c r="AB23" s="87"/>
      <c r="AC23" s="10"/>
      <c r="AD23" s="2"/>
      <c r="AE23" s="128"/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J24" s="165" t="s">
        <v>109</v>
      </c>
      <c r="K24" s="165" t="s">
        <v>611</v>
      </c>
      <c r="L24" s="165" t="s">
        <v>615</v>
      </c>
      <c r="W24" s="124"/>
      <c r="X24" s="10"/>
      <c r="Y24" s="10"/>
      <c r="Z24" s="10"/>
      <c r="AA24" s="10"/>
      <c r="AB24" s="87"/>
      <c r="AC24" s="10"/>
      <c r="AD24" s="2"/>
      <c r="AE24" s="128"/>
    </row>
    <row r="25" spans="1:31" x14ac:dyDescent="0.25">
      <c r="B25" s="152">
        <v>43028</v>
      </c>
      <c r="C25" s="10">
        <v>50</v>
      </c>
      <c r="D25" s="33">
        <v>80.67</v>
      </c>
      <c r="E25" s="33">
        <v>84.59</v>
      </c>
      <c r="F25" s="33">
        <f t="shared" ref="F25" si="0">C25*(E25-D25)</f>
        <v>196.00000000000009</v>
      </c>
      <c r="G25" s="33">
        <f t="shared" ref="G25" si="1">D25*C25</f>
        <v>4033.5</v>
      </c>
      <c r="H25" s="167">
        <f t="shared" ref="H25" si="2">(E25-D25)/D25</f>
        <v>4.8593033345729536E-2</v>
      </c>
      <c r="I25" s="33">
        <v>84</v>
      </c>
      <c r="J25" s="33"/>
      <c r="K25" s="33"/>
      <c r="L25" s="33"/>
      <c r="W25" s="124"/>
      <c r="X25" s="10"/>
      <c r="Y25" s="10"/>
      <c r="Z25" s="10"/>
      <c r="AA25" s="10"/>
      <c r="AB25" s="87"/>
      <c r="AC25" s="10"/>
      <c r="AD25" s="2"/>
      <c r="AE25" s="128"/>
    </row>
    <row r="26" spans="1:31" x14ac:dyDescent="0.25">
      <c r="B26" s="152">
        <v>43035</v>
      </c>
      <c r="C26" s="10">
        <v>100</v>
      </c>
      <c r="D26" s="33">
        <v>79.424999999999997</v>
      </c>
      <c r="E26" s="33">
        <v>81.47</v>
      </c>
      <c r="F26" s="33">
        <f t="shared" ref="F26" si="3">C26*(E26-D26)</f>
        <v>204.50000000000017</v>
      </c>
      <c r="G26" s="33">
        <f t="shared" ref="G26" si="4">D26*C26</f>
        <v>7942.5</v>
      </c>
      <c r="H26" s="167">
        <f t="shared" ref="H26" si="5">(E26-D26)/D26</f>
        <v>2.574756059175325E-2</v>
      </c>
      <c r="I26" s="33">
        <v>81</v>
      </c>
      <c r="J26" s="33"/>
      <c r="K26" s="33"/>
      <c r="L26" s="33"/>
      <c r="W26" s="124"/>
      <c r="X26" s="10"/>
      <c r="Y26" s="10"/>
      <c r="Z26" s="10"/>
      <c r="AA26" s="10"/>
      <c r="AB26" s="87"/>
      <c r="AC26" s="10"/>
      <c r="AD26" s="2"/>
      <c r="AE26" s="128"/>
    </row>
    <row r="27" spans="1:31" x14ac:dyDescent="0.25">
      <c r="B27" s="152">
        <v>43059</v>
      </c>
      <c r="C27" s="10">
        <v>200</v>
      </c>
      <c r="D27" s="33">
        <v>73.987499999999997</v>
      </c>
      <c r="E27" s="33">
        <v>66.78</v>
      </c>
      <c r="F27" s="33">
        <f t="shared" ref="F27" si="6">C27*(E27-D27)</f>
        <v>-1441.4999999999991</v>
      </c>
      <c r="G27" s="33">
        <f t="shared" ref="G27" si="7">D27*C27</f>
        <v>14797.5</v>
      </c>
      <c r="H27" s="167">
        <f t="shared" ref="H27" si="8">(E27-D27)/D27</f>
        <v>-9.741510390268622E-2</v>
      </c>
      <c r="I27" s="33">
        <v>82</v>
      </c>
      <c r="J27" s="33"/>
      <c r="K27" s="33"/>
      <c r="L27" s="142"/>
      <c r="W27" s="124"/>
      <c r="X27" s="10"/>
      <c r="Y27" s="10"/>
      <c r="Z27" s="10"/>
      <c r="AA27" s="10"/>
      <c r="AB27" s="87"/>
      <c r="AC27" s="10"/>
      <c r="AD27" s="2"/>
      <c r="AE27" s="128"/>
    </row>
    <row r="28" spans="1:31" x14ac:dyDescent="0.25">
      <c r="A28">
        <v>50</v>
      </c>
      <c r="B28" s="152">
        <v>43069</v>
      </c>
      <c r="C28" s="10">
        <v>150</v>
      </c>
      <c r="D28" s="33">
        <v>74.853899999999996</v>
      </c>
      <c r="E28" s="33">
        <v>71.45</v>
      </c>
      <c r="F28" s="33">
        <f t="shared" ref="F28" si="9">C28*(E28-D28)</f>
        <v>-510.58499999999896</v>
      </c>
      <c r="G28" s="33">
        <f t="shared" ref="G28" si="10">D28*C28</f>
        <v>11228.084999999999</v>
      </c>
      <c r="H28" s="167">
        <f t="shared" ref="H28" si="11">(E28-D28)/D28</f>
        <v>-4.5473916522719503E-2</v>
      </c>
      <c r="I28" s="33">
        <v>74.3</v>
      </c>
      <c r="J28" s="33"/>
      <c r="K28" s="33"/>
      <c r="L28" s="142"/>
      <c r="W28" s="124"/>
      <c r="X28" s="10"/>
      <c r="Y28" s="10"/>
      <c r="Z28" s="10"/>
      <c r="AA28" s="10"/>
      <c r="AB28" s="87"/>
      <c r="AC28" s="10"/>
      <c r="AD28" s="2"/>
      <c r="AE28" s="128"/>
    </row>
    <row r="29" spans="1:31" x14ac:dyDescent="0.25">
      <c r="A29">
        <v>50</v>
      </c>
      <c r="B29" s="152">
        <v>43075</v>
      </c>
      <c r="C29" s="10">
        <v>150</v>
      </c>
      <c r="D29" s="33">
        <v>74.853899999999996</v>
      </c>
      <c r="E29" s="33">
        <v>67.58</v>
      </c>
      <c r="F29" s="33">
        <f t="shared" ref="F29" si="12">C29*(E29-D29)</f>
        <v>-1091.0849999999996</v>
      </c>
      <c r="G29" s="33">
        <f t="shared" ref="G29" si="13">D29*C29</f>
        <v>11228.084999999999</v>
      </c>
      <c r="H29" s="167">
        <f t="shared" ref="H29" si="14">(E29-D29)/D29</f>
        <v>-9.7174629511621952E-2</v>
      </c>
      <c r="I29" s="33">
        <v>74.3</v>
      </c>
      <c r="J29" s="33"/>
      <c r="K29" s="33"/>
      <c r="L29" s="142"/>
      <c r="W29" s="124"/>
      <c r="X29" s="10"/>
      <c r="Y29" s="10"/>
      <c r="Z29" s="10"/>
      <c r="AA29" s="10"/>
      <c r="AB29" s="87"/>
      <c r="AC29" s="10"/>
      <c r="AD29" s="2"/>
      <c r="AE29" s="128"/>
    </row>
    <row r="30" spans="1:31" x14ac:dyDescent="0.25">
      <c r="B30" s="152"/>
      <c r="C30" s="10"/>
      <c r="D30" s="33"/>
      <c r="E30" s="33"/>
      <c r="F30" s="33"/>
      <c r="G30" s="33"/>
      <c r="H30" s="167"/>
      <c r="I30" s="33"/>
      <c r="J30" s="33"/>
      <c r="K30" s="33"/>
      <c r="L30" s="142"/>
      <c r="W30" s="124"/>
      <c r="X30" s="10"/>
      <c r="Y30" s="10"/>
      <c r="Z30" s="10"/>
      <c r="AA30" s="10"/>
      <c r="AB30" s="87"/>
      <c r="AC30" s="10"/>
      <c r="AD30" s="2"/>
      <c r="AE30" s="128"/>
    </row>
    <row r="31" spans="1:31" x14ac:dyDescent="0.25">
      <c r="B31" s="152"/>
      <c r="C31" s="10"/>
      <c r="D31" s="33"/>
      <c r="E31" s="33"/>
      <c r="F31" s="33"/>
      <c r="G31" s="33"/>
      <c r="H31" s="167"/>
      <c r="I31" s="33"/>
      <c r="J31" s="33"/>
      <c r="K31" s="33"/>
      <c r="L31" s="142"/>
      <c r="W31" s="124"/>
      <c r="X31" s="10"/>
      <c r="Y31" s="10"/>
      <c r="Z31" s="10"/>
      <c r="AA31" s="10"/>
      <c r="AB31" s="87"/>
      <c r="AC31" s="10"/>
      <c r="AD31" s="2"/>
      <c r="AE31" s="128"/>
    </row>
    <row r="32" spans="1:31" x14ac:dyDescent="0.25">
      <c r="B32" s="152"/>
      <c r="C32" s="10"/>
      <c r="D32" s="33"/>
      <c r="E32" s="33"/>
      <c r="F32" s="33"/>
      <c r="G32" s="33"/>
      <c r="H32" s="167"/>
      <c r="I32" s="33"/>
      <c r="J32" s="33"/>
      <c r="K32" s="33"/>
      <c r="L32" s="142"/>
      <c r="W32" s="124"/>
      <c r="X32" s="10"/>
      <c r="Y32" s="10"/>
      <c r="Z32" s="10"/>
      <c r="AA32" s="10"/>
      <c r="AB32" s="87"/>
      <c r="AC32" s="10"/>
      <c r="AD32" s="2"/>
      <c r="AE32" s="128"/>
    </row>
    <row r="33" spans="1:31" x14ac:dyDescent="0.25">
      <c r="A33" s="23"/>
      <c r="B33" s="152"/>
      <c r="C33" s="10"/>
      <c r="D33" s="33"/>
      <c r="E33" s="33"/>
      <c r="F33" s="33"/>
      <c r="G33" s="33"/>
      <c r="H33" s="167"/>
      <c r="I33" s="33"/>
      <c r="J33" s="33"/>
      <c r="K33" s="33"/>
      <c r="L33" s="142"/>
      <c r="W33" s="124"/>
      <c r="X33" s="10"/>
      <c r="Y33" s="10"/>
      <c r="Z33" s="10"/>
      <c r="AA33" s="10"/>
      <c r="AB33" s="87"/>
      <c r="AC33" s="10"/>
      <c r="AD33" s="2"/>
      <c r="AE33" s="128"/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J34" s="33"/>
      <c r="K34" s="33"/>
      <c r="L34" s="142"/>
      <c r="W34" s="124"/>
      <c r="X34" s="10"/>
      <c r="Y34" s="10"/>
      <c r="Z34" s="10"/>
      <c r="AA34" s="10"/>
      <c r="AB34" s="87"/>
      <c r="AC34" s="10"/>
      <c r="AD34" s="2"/>
      <c r="AE34" s="128"/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J35" s="33"/>
      <c r="K35" s="33"/>
      <c r="L35" s="142"/>
      <c r="W35" s="124"/>
      <c r="X35" s="10"/>
      <c r="Y35" s="10"/>
      <c r="Z35" s="10"/>
      <c r="AA35" s="10"/>
      <c r="AB35" s="87"/>
      <c r="AC35" s="10"/>
      <c r="AD35" s="2"/>
      <c r="AE35" s="128"/>
    </row>
    <row r="36" spans="1:31" x14ac:dyDescent="0.25">
      <c r="B36" s="152"/>
      <c r="C36" s="10"/>
      <c r="D36" s="33"/>
      <c r="E36" s="33"/>
      <c r="F36" s="33"/>
      <c r="G36" s="33"/>
      <c r="H36" s="167"/>
      <c r="I36" s="33"/>
      <c r="J36" s="33"/>
      <c r="K36" s="33"/>
      <c r="L36" s="33"/>
      <c r="W36" s="124"/>
      <c r="X36" s="10"/>
      <c r="Y36" s="10"/>
      <c r="Z36" s="10"/>
      <c r="AA36" s="10"/>
      <c r="AB36" s="87"/>
      <c r="AC36" s="10"/>
      <c r="AD36" s="2"/>
      <c r="AE36" s="128"/>
    </row>
    <row r="37" spans="1:31" x14ac:dyDescent="0.25">
      <c r="B37" s="152"/>
      <c r="C37" s="10"/>
      <c r="D37" s="33"/>
      <c r="E37" s="33"/>
      <c r="F37" s="33"/>
      <c r="G37" s="33"/>
      <c r="H37" s="167"/>
      <c r="I37" s="33"/>
      <c r="J37" s="33"/>
      <c r="K37" s="33"/>
      <c r="L37" s="33"/>
      <c r="W37" s="124"/>
      <c r="X37" s="10"/>
      <c r="Y37" s="10"/>
      <c r="Z37" s="10"/>
      <c r="AA37" s="10"/>
      <c r="AB37" s="87"/>
      <c r="AC37" s="10"/>
      <c r="AD37" s="2"/>
      <c r="AE37" s="128"/>
    </row>
    <row r="38" spans="1:31" x14ac:dyDescent="0.25">
      <c r="B38" s="152"/>
      <c r="C38" s="10"/>
      <c r="D38" s="33"/>
      <c r="E38" s="33"/>
      <c r="F38" s="33"/>
      <c r="G38" s="33"/>
      <c r="H38" s="167"/>
      <c r="I38" s="33"/>
      <c r="J38" s="33"/>
      <c r="K38" s="33"/>
      <c r="L38" s="33"/>
      <c r="W38" s="124"/>
      <c r="X38" s="10"/>
      <c r="Y38" s="10"/>
      <c r="Z38" s="10"/>
      <c r="AA38" s="10"/>
      <c r="AB38" s="87"/>
      <c r="AC38" s="10"/>
      <c r="AD38" s="2"/>
      <c r="AE38" s="128"/>
    </row>
    <row r="39" spans="1:31" x14ac:dyDescent="0.25">
      <c r="B39" s="152"/>
      <c r="C39" s="10"/>
      <c r="D39" s="33"/>
      <c r="E39" s="33"/>
      <c r="F39" s="33"/>
      <c r="G39" s="33"/>
      <c r="H39" s="167"/>
      <c r="I39" s="33"/>
      <c r="J39" s="33"/>
      <c r="K39" s="33"/>
      <c r="L39" s="33"/>
      <c r="W39" s="124"/>
      <c r="X39" s="10"/>
      <c r="Y39" s="10"/>
      <c r="Z39" s="10"/>
      <c r="AA39" s="10"/>
      <c r="AB39" s="87"/>
      <c r="AC39" s="10"/>
      <c r="AD39" s="2"/>
      <c r="AE39" s="128"/>
    </row>
    <row r="40" spans="1:31" ht="20.25" thickBot="1" x14ac:dyDescent="0.35">
      <c r="B40" s="152"/>
      <c r="C40" s="10"/>
      <c r="D40" s="33"/>
      <c r="E40" s="33"/>
      <c r="F40" s="33"/>
      <c r="G40" s="33"/>
      <c r="H40" s="167"/>
      <c r="I40" s="33"/>
      <c r="J40" s="33"/>
      <c r="K40" s="33"/>
      <c r="L40" s="33"/>
      <c r="O40" s="557" t="s">
        <v>54</v>
      </c>
      <c r="P40" s="557"/>
      <c r="W40" s="124"/>
      <c r="X40" s="10"/>
      <c r="Y40" s="10"/>
      <c r="Z40" s="10"/>
      <c r="AA40" s="10"/>
      <c r="AB40" s="87"/>
      <c r="AC40" s="10"/>
      <c r="AD40" s="2"/>
      <c r="AE40" s="128"/>
    </row>
    <row r="41" spans="1:31" ht="15.75" thickTop="1" x14ac:dyDescent="0.25">
      <c r="B41" s="152"/>
      <c r="C41" s="10"/>
      <c r="D41" s="33"/>
      <c r="E41" s="33"/>
      <c r="F41" s="33"/>
      <c r="G41" s="33"/>
      <c r="H41" s="167"/>
      <c r="I41" s="33"/>
      <c r="J41" s="33"/>
      <c r="K41" s="33"/>
      <c r="L41" s="33"/>
      <c r="O41" s="75">
        <v>1.1000000000000001</v>
      </c>
      <c r="P41" s="75">
        <f>O41*$Q$4</f>
        <v>74.690000000000012</v>
      </c>
      <c r="Q41" s="2"/>
      <c r="W41" s="124"/>
      <c r="X41" s="10"/>
      <c r="Y41" s="10"/>
      <c r="Z41" s="10"/>
      <c r="AA41" s="10"/>
      <c r="AB41" s="87"/>
      <c r="AC41" s="10"/>
      <c r="AD41" s="2"/>
      <c r="AE41" s="128"/>
    </row>
    <row r="42" spans="1:31" ht="20.25" thickBot="1" x14ac:dyDescent="0.35">
      <c r="B42" s="152"/>
      <c r="C42" s="10"/>
      <c r="D42" s="33"/>
      <c r="E42" s="33"/>
      <c r="F42" s="33"/>
      <c r="G42" s="33"/>
      <c r="H42" s="167"/>
      <c r="I42" s="33"/>
      <c r="J42" s="33"/>
      <c r="K42" s="33"/>
      <c r="L42" s="33"/>
      <c r="O42" s="75">
        <v>1.0900000000000001</v>
      </c>
      <c r="P42" s="75">
        <f t="shared" ref="P42:P61" si="15">O42*$Q$4</f>
        <v>74.01100000000001</v>
      </c>
      <c r="Q42" s="2"/>
      <c r="T42" s="83"/>
      <c r="W42" s="124"/>
      <c r="X42" s="10"/>
      <c r="Y42" s="10"/>
      <c r="Z42" s="10"/>
      <c r="AA42" s="10"/>
      <c r="AB42" s="87"/>
      <c r="AC42" s="10"/>
      <c r="AD42" s="2"/>
      <c r="AE42" s="128"/>
    </row>
    <row r="43" spans="1:31" ht="15.75" thickTop="1" x14ac:dyDescent="0.25">
      <c r="B43" s="152"/>
      <c r="C43" s="10"/>
      <c r="D43" s="33"/>
      <c r="E43" s="33"/>
      <c r="F43" s="33"/>
      <c r="G43" s="33"/>
      <c r="H43" s="167"/>
      <c r="I43" s="33"/>
      <c r="J43" s="33"/>
      <c r="K43" s="33"/>
      <c r="L43" s="33"/>
      <c r="O43" s="75">
        <v>1.08</v>
      </c>
      <c r="P43" s="75">
        <f t="shared" si="15"/>
        <v>73.332000000000008</v>
      </c>
      <c r="Q43" s="2"/>
      <c r="T43" s="119"/>
      <c r="U43" s="120"/>
      <c r="W43" s="124"/>
      <c r="X43" s="10"/>
      <c r="Y43" s="10"/>
      <c r="Z43" s="10"/>
      <c r="AA43" s="10"/>
      <c r="AB43" s="87"/>
      <c r="AC43" s="10"/>
      <c r="AD43" s="2"/>
      <c r="AE43" s="128"/>
    </row>
    <row r="44" spans="1:31" x14ac:dyDescent="0.25">
      <c r="B44" s="152"/>
      <c r="C44" s="10"/>
      <c r="D44" s="33"/>
      <c r="E44" s="33"/>
      <c r="F44" s="33"/>
      <c r="G44" s="33"/>
      <c r="H44" s="167"/>
      <c r="I44" s="33"/>
      <c r="J44" s="33"/>
      <c r="K44" s="33"/>
      <c r="L44" s="33"/>
      <c r="O44" s="75">
        <v>1.07</v>
      </c>
      <c r="P44" s="75">
        <f t="shared" si="15"/>
        <v>72.653000000000006</v>
      </c>
      <c r="Q44" s="2"/>
      <c r="T44" s="85"/>
      <c r="U44" s="121"/>
      <c r="W44" s="124"/>
      <c r="X44" s="10"/>
      <c r="Y44" s="10"/>
      <c r="Z44" s="10"/>
      <c r="AA44" s="10"/>
      <c r="AB44" s="87"/>
      <c r="AC44" s="10"/>
      <c r="AD44" s="2"/>
      <c r="AE44" s="128"/>
    </row>
    <row r="45" spans="1:31" x14ac:dyDescent="0.25">
      <c r="B45" s="152"/>
      <c r="C45" s="10"/>
      <c r="D45" s="33"/>
      <c r="E45" s="33"/>
      <c r="F45" s="33"/>
      <c r="G45" s="33"/>
      <c r="H45" s="167"/>
      <c r="I45" s="33"/>
      <c r="J45" s="33"/>
      <c r="K45" s="33"/>
      <c r="L45" s="33"/>
      <c r="O45" s="75">
        <v>1.06</v>
      </c>
      <c r="P45" s="75">
        <f t="shared" si="15"/>
        <v>71.974000000000004</v>
      </c>
      <c r="Q45" s="2"/>
      <c r="T45" s="85"/>
      <c r="U45" s="121"/>
      <c r="W45" s="124"/>
      <c r="X45" s="10"/>
      <c r="Y45" s="10"/>
      <c r="Z45" s="10"/>
      <c r="AA45" s="10"/>
      <c r="AB45" s="87"/>
      <c r="AC45" s="10"/>
      <c r="AD45" s="2"/>
      <c r="AE45" s="128"/>
    </row>
    <row r="46" spans="1:31" x14ac:dyDescent="0.25">
      <c r="B46" s="152"/>
      <c r="C46" s="10"/>
      <c r="D46" s="33"/>
      <c r="E46" s="33"/>
      <c r="F46" s="33"/>
      <c r="G46" s="33"/>
      <c r="H46" s="167"/>
      <c r="I46" s="33"/>
      <c r="J46" s="33"/>
      <c r="K46" s="33"/>
      <c r="L46" s="33"/>
      <c r="O46" s="75">
        <v>1.05</v>
      </c>
      <c r="P46" s="75">
        <f t="shared" si="15"/>
        <v>71.295000000000016</v>
      </c>
      <c r="Q46" s="2"/>
      <c r="T46" s="85"/>
      <c r="U46" s="121"/>
      <c r="W46" s="124"/>
      <c r="X46" s="10"/>
      <c r="Y46" s="10"/>
      <c r="Z46" s="10"/>
      <c r="AA46" s="10"/>
      <c r="AB46" s="87"/>
      <c r="AC46" s="10"/>
      <c r="AD46" s="2"/>
      <c r="AE46" s="128"/>
    </row>
    <row r="47" spans="1:31" x14ac:dyDescent="0.25">
      <c r="B47" s="66"/>
      <c r="C47" s="4"/>
      <c r="D47" s="3"/>
      <c r="E47" s="3"/>
      <c r="F47" s="3"/>
      <c r="G47" s="3"/>
      <c r="H47" s="203"/>
      <c r="I47" s="201"/>
      <c r="O47" s="75">
        <v>1.04</v>
      </c>
      <c r="P47" s="75">
        <f t="shared" si="15"/>
        <v>70.616000000000014</v>
      </c>
      <c r="Q47" s="2"/>
      <c r="T47" s="85"/>
      <c r="U47" s="121"/>
      <c r="W47" s="124"/>
      <c r="X47" s="10"/>
      <c r="Y47" s="10"/>
      <c r="Z47" s="10"/>
      <c r="AA47" s="10"/>
      <c r="AB47" s="87"/>
      <c r="AC47" s="10"/>
      <c r="AD47" s="2"/>
      <c r="AE47" s="128"/>
    </row>
    <row r="48" spans="1:31" x14ac:dyDescent="0.25">
      <c r="B48" s="66"/>
      <c r="C48" s="4"/>
      <c r="D48" s="3"/>
      <c r="E48" s="3"/>
      <c r="F48" s="3"/>
      <c r="G48" s="3"/>
      <c r="H48" s="203"/>
      <c r="I48" s="3"/>
      <c r="O48" s="75">
        <v>1.03</v>
      </c>
      <c r="P48" s="75">
        <f t="shared" si="15"/>
        <v>69.937000000000012</v>
      </c>
      <c r="Q48" s="2"/>
      <c r="T48" s="85"/>
      <c r="U48" s="121"/>
      <c r="W48" s="124"/>
      <c r="X48" s="10"/>
      <c r="Y48" s="10"/>
      <c r="Z48" s="10"/>
      <c r="AA48" s="10"/>
      <c r="AB48" s="87"/>
      <c r="AC48" s="10"/>
      <c r="AD48" s="2"/>
      <c r="AE48" s="128"/>
    </row>
    <row r="49" spans="1:31" x14ac:dyDescent="0.25">
      <c r="B49" s="66"/>
      <c r="C49" s="4"/>
      <c r="D49" s="3"/>
      <c r="E49" s="3"/>
      <c r="F49" s="3"/>
      <c r="G49" s="3"/>
      <c r="H49" s="203"/>
      <c r="I49" s="3"/>
      <c r="O49" s="75">
        <v>1.02</v>
      </c>
      <c r="P49" s="75">
        <f t="shared" si="15"/>
        <v>69.25800000000001</v>
      </c>
      <c r="Q49" s="2"/>
      <c r="T49" s="85"/>
      <c r="U49" s="121"/>
      <c r="W49" s="124"/>
      <c r="X49" s="10"/>
      <c r="Y49" s="10"/>
      <c r="Z49" s="10"/>
      <c r="AA49" s="10"/>
      <c r="AB49" s="87"/>
      <c r="AC49" s="10"/>
      <c r="AD49" s="2"/>
      <c r="AE49" s="128"/>
    </row>
    <row r="50" spans="1:31" x14ac:dyDescent="0.25">
      <c r="B50" s="66"/>
      <c r="C50" s="4"/>
      <c r="D50" s="3"/>
      <c r="E50" s="3"/>
      <c r="F50" s="3"/>
      <c r="G50" s="3"/>
      <c r="H50" s="203"/>
      <c r="I50" s="3"/>
      <c r="O50" s="75">
        <v>1.01</v>
      </c>
      <c r="P50" s="75">
        <f t="shared" si="15"/>
        <v>68.579000000000008</v>
      </c>
      <c r="Q50" s="2"/>
      <c r="T50" s="85"/>
      <c r="U50" s="121"/>
      <c r="W50" s="124"/>
      <c r="X50" s="10"/>
      <c r="Y50" s="10"/>
      <c r="Z50" s="10"/>
      <c r="AA50" s="10"/>
      <c r="AB50" s="87"/>
      <c r="AC50" s="10"/>
      <c r="AD50" s="2"/>
      <c r="AE50" s="128"/>
    </row>
    <row r="51" spans="1:31" x14ac:dyDescent="0.25">
      <c r="B51" s="66"/>
      <c r="C51" s="4"/>
      <c r="D51" s="3"/>
      <c r="E51" s="3"/>
      <c r="F51" s="3"/>
      <c r="G51" s="3"/>
      <c r="H51" s="203"/>
      <c r="I51" s="3"/>
      <c r="O51" s="75">
        <v>1</v>
      </c>
      <c r="P51" s="75">
        <f t="shared" si="15"/>
        <v>67.900000000000006</v>
      </c>
      <c r="Q51" s="2"/>
      <c r="T51" s="85"/>
      <c r="U51" s="121"/>
      <c r="W51" s="124"/>
      <c r="X51" s="10"/>
      <c r="Y51" s="10"/>
      <c r="Z51" s="10"/>
      <c r="AA51" s="10"/>
      <c r="AB51" s="87"/>
      <c r="AC51" s="10"/>
      <c r="AD51" s="2"/>
      <c r="AE51" s="128"/>
    </row>
    <row r="52" spans="1:31" x14ac:dyDescent="0.25">
      <c r="B52" s="66"/>
      <c r="C52" s="4"/>
      <c r="D52" s="3"/>
      <c r="E52" s="3"/>
      <c r="F52" s="3"/>
      <c r="G52" s="3"/>
      <c r="H52" s="203"/>
      <c r="I52" s="3"/>
      <c r="O52" s="75">
        <v>0.99</v>
      </c>
      <c r="P52" s="75">
        <f t="shared" si="15"/>
        <v>67.221000000000004</v>
      </c>
      <c r="Q52" s="2"/>
      <c r="T52" s="85"/>
      <c r="U52" s="121"/>
      <c r="W52" s="124"/>
      <c r="X52" s="10"/>
      <c r="Y52" s="10"/>
      <c r="Z52" s="10"/>
      <c r="AA52" s="10"/>
      <c r="AB52" s="87"/>
      <c r="AC52" s="10"/>
      <c r="AD52" s="2"/>
      <c r="AE52" s="128"/>
    </row>
    <row r="53" spans="1:31" x14ac:dyDescent="0.25">
      <c r="B53" s="66"/>
      <c r="C53" s="4"/>
      <c r="D53" s="3"/>
      <c r="E53" s="3"/>
      <c r="F53" s="3"/>
      <c r="G53" s="3"/>
      <c r="H53" s="203"/>
      <c r="I53" s="3"/>
      <c r="O53" s="75">
        <v>0.98</v>
      </c>
      <c r="P53" s="75">
        <f t="shared" si="15"/>
        <v>66.542000000000002</v>
      </c>
      <c r="Q53" s="2"/>
      <c r="T53" s="85"/>
      <c r="U53" s="122"/>
      <c r="W53" s="124"/>
      <c r="X53" s="10"/>
      <c r="Y53" s="10"/>
      <c r="Z53" s="10"/>
      <c r="AA53" s="10"/>
      <c r="AB53" s="87"/>
      <c r="AC53" s="10"/>
      <c r="AD53" s="2"/>
      <c r="AE53" s="128"/>
    </row>
    <row r="54" spans="1:31" x14ac:dyDescent="0.25">
      <c r="A54" s="4"/>
      <c r="B54" s="66"/>
      <c r="C54" s="4"/>
      <c r="D54" s="3"/>
      <c r="E54" s="3"/>
      <c r="F54" s="3"/>
      <c r="G54" s="3"/>
      <c r="H54" s="203"/>
      <c r="I54" s="3"/>
      <c r="J54" s="3"/>
      <c r="K54" s="3"/>
      <c r="L54" s="4"/>
      <c r="O54" s="75">
        <v>0.97</v>
      </c>
      <c r="P54" s="75">
        <f t="shared" si="15"/>
        <v>65.863</v>
      </c>
      <c r="T54" s="85"/>
      <c r="U54" s="122"/>
      <c r="W54" s="124"/>
      <c r="X54" s="10"/>
      <c r="Y54" s="10"/>
      <c r="Z54" s="10"/>
      <c r="AA54" s="10"/>
      <c r="AB54" s="87"/>
      <c r="AC54" s="10"/>
      <c r="AD54" s="2"/>
      <c r="AE54" s="128"/>
    </row>
    <row r="55" spans="1:31" x14ac:dyDescent="0.25">
      <c r="A55" s="4"/>
      <c r="B55" s="66"/>
      <c r="C55" s="4"/>
      <c r="D55" s="3"/>
      <c r="E55" s="3"/>
      <c r="F55" s="3"/>
      <c r="G55" s="3"/>
      <c r="H55" s="203"/>
      <c r="I55" s="3"/>
      <c r="J55" s="3"/>
      <c r="K55" s="3"/>
      <c r="L55" s="4"/>
      <c r="O55" s="75">
        <v>0.96</v>
      </c>
      <c r="P55" s="75">
        <f t="shared" si="15"/>
        <v>65.183999999999997</v>
      </c>
      <c r="T55" s="85"/>
      <c r="U55" s="121"/>
      <c r="W55" s="124"/>
      <c r="X55" s="10"/>
      <c r="Y55" s="10"/>
      <c r="Z55" s="10"/>
      <c r="AA55" s="10"/>
      <c r="AB55" s="87"/>
      <c r="AC55" s="10"/>
      <c r="AD55" s="2"/>
      <c r="AE55" s="128"/>
    </row>
    <row r="56" spans="1:31" x14ac:dyDescent="0.25">
      <c r="A56" s="4"/>
      <c r="B56" s="66"/>
      <c r="C56" s="4"/>
      <c r="D56" s="3"/>
      <c r="E56" s="3"/>
      <c r="F56" s="3"/>
      <c r="G56" s="3"/>
      <c r="H56" s="203"/>
      <c r="I56" s="3"/>
      <c r="J56" s="3"/>
      <c r="K56" s="3"/>
      <c r="L56" s="4"/>
      <c r="O56" s="75">
        <v>0.95</v>
      </c>
      <c r="P56" s="75">
        <f t="shared" si="15"/>
        <v>64.504999999999995</v>
      </c>
      <c r="T56" s="85"/>
      <c r="U56" s="121"/>
      <c r="W56" s="124"/>
      <c r="X56" s="10"/>
      <c r="Y56" s="10"/>
      <c r="Z56" s="10"/>
      <c r="AA56" s="10"/>
      <c r="AB56" s="87"/>
      <c r="AC56" s="10"/>
      <c r="AD56" s="2"/>
      <c r="AE56" s="128"/>
    </row>
    <row r="57" spans="1:31" x14ac:dyDescent="0.25">
      <c r="A57" s="4"/>
      <c r="B57" s="66"/>
      <c r="C57" s="4"/>
      <c r="D57" s="3"/>
      <c r="E57" s="3"/>
      <c r="F57" s="3"/>
      <c r="G57" s="3"/>
      <c r="H57" s="203"/>
      <c r="I57" s="3"/>
      <c r="J57" s="3"/>
      <c r="K57" s="3"/>
      <c r="L57" s="4"/>
      <c r="O57" s="75">
        <v>0.94</v>
      </c>
      <c r="P57" s="75">
        <f t="shared" si="15"/>
        <v>63.826000000000001</v>
      </c>
      <c r="T57" s="85"/>
      <c r="U57" s="121"/>
      <c r="W57" s="124"/>
      <c r="X57" s="10"/>
      <c r="Y57" s="10"/>
      <c r="Z57" s="10"/>
      <c r="AA57" s="10"/>
      <c r="AB57" s="87"/>
      <c r="AC57" s="10"/>
      <c r="AD57" s="2"/>
      <c r="AE57" s="128"/>
    </row>
    <row r="58" spans="1:31" x14ac:dyDescent="0.25">
      <c r="A58" s="4"/>
      <c r="B58" s="66"/>
      <c r="C58" s="4"/>
      <c r="D58" s="3"/>
      <c r="E58" s="3"/>
      <c r="F58" s="3"/>
      <c r="G58" s="3"/>
      <c r="H58" s="203"/>
      <c r="I58" s="3"/>
      <c r="J58" s="3"/>
      <c r="K58" s="3"/>
      <c r="L58" s="4"/>
      <c r="O58" s="75">
        <v>0.93</v>
      </c>
      <c r="P58" s="75">
        <f t="shared" si="15"/>
        <v>63.147000000000006</v>
      </c>
      <c r="T58" s="85"/>
      <c r="U58" s="121"/>
      <c r="W58" s="124"/>
      <c r="X58" s="10"/>
      <c r="Y58" s="10"/>
      <c r="Z58" s="10"/>
      <c r="AA58" s="10"/>
      <c r="AB58" s="87"/>
      <c r="AC58" s="10"/>
      <c r="AD58" s="2"/>
      <c r="AE58" s="128"/>
    </row>
    <row r="59" spans="1:31" x14ac:dyDescent="0.25">
      <c r="A59" s="4"/>
      <c r="B59" s="66"/>
      <c r="C59" s="4"/>
      <c r="D59" s="3"/>
      <c r="E59" s="3"/>
      <c r="F59" s="3"/>
      <c r="G59" s="3"/>
      <c r="H59" s="203"/>
      <c r="I59" s="3"/>
      <c r="J59" s="3"/>
      <c r="K59" s="3"/>
      <c r="L59" s="4"/>
      <c r="O59" s="75">
        <v>0.92</v>
      </c>
      <c r="P59" s="75">
        <f t="shared" si="15"/>
        <v>62.468000000000011</v>
      </c>
      <c r="W59" s="124"/>
      <c r="X59" s="10"/>
      <c r="Y59" s="10"/>
      <c r="Z59" s="10"/>
      <c r="AA59" s="10"/>
      <c r="AB59" s="87"/>
      <c r="AC59" s="10"/>
      <c r="AD59" s="2"/>
      <c r="AE59" s="128"/>
    </row>
    <row r="60" spans="1:31" x14ac:dyDescent="0.25">
      <c r="A60" s="4"/>
      <c r="B60" s="66"/>
      <c r="C60" s="4"/>
      <c r="D60" s="3"/>
      <c r="E60" s="3"/>
      <c r="F60" s="3"/>
      <c r="G60" s="3"/>
      <c r="H60" s="203"/>
      <c r="I60" s="3"/>
      <c r="J60" s="3"/>
      <c r="K60" s="3"/>
      <c r="L60" s="4"/>
      <c r="O60" s="75">
        <v>0.91</v>
      </c>
      <c r="P60" s="75">
        <f t="shared" si="15"/>
        <v>61.789000000000009</v>
      </c>
      <c r="W60" s="124"/>
      <c r="X60" s="10"/>
      <c r="Y60" s="10"/>
      <c r="Z60" s="10"/>
      <c r="AA60" s="10"/>
      <c r="AB60" s="87"/>
      <c r="AC60" s="10"/>
      <c r="AD60" s="2"/>
      <c r="AE60" s="128"/>
    </row>
    <row r="61" spans="1:31" x14ac:dyDescent="0.25">
      <c r="A61" s="4"/>
      <c r="B61" s="66"/>
      <c r="C61" s="4"/>
      <c r="D61" s="3"/>
      <c r="E61" s="3"/>
      <c r="F61" s="3"/>
      <c r="G61" s="3"/>
      <c r="H61" s="203"/>
      <c r="I61" s="3"/>
      <c r="J61" s="3"/>
      <c r="K61" s="3"/>
      <c r="L61" s="4"/>
      <c r="O61" s="75">
        <v>0.9</v>
      </c>
      <c r="P61" s="75">
        <f t="shared" si="15"/>
        <v>61.110000000000007</v>
      </c>
      <c r="W61" s="124"/>
      <c r="X61" s="10"/>
      <c r="Y61" s="10"/>
      <c r="Z61" s="10"/>
      <c r="AA61" s="10"/>
      <c r="AB61" s="87"/>
      <c r="AC61" s="10"/>
      <c r="AD61" s="2"/>
      <c r="AE61" s="128"/>
    </row>
    <row r="62" spans="1:31" x14ac:dyDescent="0.25">
      <c r="A62" s="4"/>
      <c r="B62" s="66"/>
      <c r="C62" s="4"/>
      <c r="D62" s="3"/>
      <c r="E62" s="3"/>
      <c r="F62" s="3"/>
      <c r="G62" s="3"/>
      <c r="H62" s="203"/>
      <c r="I62" s="3"/>
      <c r="J62" s="3"/>
      <c r="K62" s="3"/>
      <c r="L62" s="4"/>
      <c r="W62" s="124"/>
      <c r="X62" s="10"/>
      <c r="Y62" s="10"/>
      <c r="Z62" s="10"/>
      <c r="AA62" s="10"/>
      <c r="AB62" s="87"/>
      <c r="AC62" s="10"/>
      <c r="AD62" s="2"/>
      <c r="AE62" s="128"/>
    </row>
    <row r="63" spans="1:31" x14ac:dyDescent="0.25">
      <c r="A63" s="4"/>
      <c r="B63" s="66"/>
      <c r="C63" s="4"/>
      <c r="D63" s="3"/>
      <c r="E63" s="3"/>
      <c r="F63" s="3"/>
      <c r="G63" s="3"/>
      <c r="H63" s="203"/>
      <c r="I63" s="3"/>
      <c r="J63" s="3"/>
      <c r="K63" s="3"/>
      <c r="L63" s="4"/>
      <c r="W63" s="124"/>
      <c r="X63" s="10"/>
      <c r="Y63" s="10"/>
      <c r="Z63" s="10"/>
      <c r="AA63" s="10"/>
      <c r="AB63" s="87"/>
      <c r="AC63" s="10"/>
      <c r="AD63" s="2"/>
      <c r="AE63" s="128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24"/>
      <c r="X64" s="10"/>
      <c r="Y64" s="10"/>
      <c r="Z64" s="10"/>
      <c r="AA64" s="10"/>
      <c r="AB64" s="87"/>
      <c r="AC64" s="10"/>
      <c r="AD64" s="2"/>
      <c r="AE64" s="128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24"/>
      <c r="X65" s="10"/>
      <c r="Y65" s="10"/>
      <c r="Z65" s="10"/>
      <c r="AA65" s="10"/>
      <c r="AB65" s="87"/>
      <c r="AC65" s="10"/>
      <c r="AD65" s="2"/>
      <c r="AE65" s="128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43</v>
      </c>
      <c r="M66" s="2">
        <f>M84+K84-F84</f>
        <v>0</v>
      </c>
      <c r="W66" s="124"/>
      <c r="X66" s="10"/>
      <c r="Y66" s="10"/>
      <c r="Z66" s="10"/>
      <c r="AA66" s="10"/>
      <c r="AB66" s="87"/>
      <c r="AC66" s="10"/>
      <c r="AD66" s="2"/>
      <c r="AE66" s="128"/>
    </row>
    <row r="67" spans="1:31" x14ac:dyDescent="0.25">
      <c r="A67" s="369" t="s">
        <v>1</v>
      </c>
      <c r="B67" s="369" t="s">
        <v>2</v>
      </c>
      <c r="C67" s="369" t="s">
        <v>4</v>
      </c>
      <c r="D67" s="370" t="s">
        <v>5</v>
      </c>
      <c r="E67" s="370" t="s">
        <v>67</v>
      </c>
      <c r="F67" s="370" t="s">
        <v>38</v>
      </c>
      <c r="G67" s="369" t="s">
        <v>3</v>
      </c>
      <c r="H67" s="369" t="s">
        <v>6</v>
      </c>
      <c r="I67" s="370" t="s">
        <v>7</v>
      </c>
      <c r="J67" s="370" t="s">
        <v>68</v>
      </c>
      <c r="K67" s="370" t="s">
        <v>39</v>
      </c>
      <c r="L67" s="369" t="s">
        <v>21</v>
      </c>
      <c r="M67" s="369" t="s">
        <v>22</v>
      </c>
      <c r="W67" s="124"/>
      <c r="X67" s="10"/>
      <c r="Y67" s="10"/>
      <c r="Z67" s="10"/>
      <c r="AA67" s="10"/>
      <c r="AB67" s="87"/>
      <c r="AC67" s="10"/>
      <c r="AD67" s="2"/>
      <c r="AE67" s="128"/>
    </row>
    <row r="68" spans="1:31" x14ac:dyDescent="0.25">
      <c r="A68" s="371" t="s">
        <v>636</v>
      </c>
      <c r="B68" s="357"/>
      <c r="C68" s="358"/>
      <c r="D68" s="360"/>
      <c r="E68" s="360"/>
      <c r="F68" s="360"/>
      <c r="G68" s="357"/>
      <c r="H68" s="372"/>
      <c r="I68" s="360"/>
      <c r="J68" s="360"/>
      <c r="K68" s="360"/>
      <c r="L68" s="357"/>
      <c r="M68" s="360"/>
      <c r="W68" s="124"/>
      <c r="X68" s="10"/>
      <c r="Y68" s="10"/>
      <c r="Z68" s="10"/>
      <c r="AA68" s="10"/>
      <c r="AB68" s="87"/>
      <c r="AC68" s="10"/>
      <c r="AD68" s="2"/>
      <c r="AE68" s="128"/>
    </row>
    <row r="69" spans="1:31" x14ac:dyDescent="0.25">
      <c r="A69" s="373" t="s">
        <v>48</v>
      </c>
      <c r="B69" s="357"/>
      <c r="C69" s="358"/>
      <c r="D69" s="360"/>
      <c r="E69" s="360"/>
      <c r="F69" s="360"/>
      <c r="G69" s="357"/>
      <c r="H69" s="372"/>
      <c r="I69" s="360"/>
      <c r="J69" s="360"/>
      <c r="K69" s="360"/>
      <c r="L69" s="358"/>
      <c r="M69" s="358"/>
      <c r="AD69" s="2"/>
      <c r="AE69" s="128"/>
    </row>
    <row r="70" spans="1:31" x14ac:dyDescent="0.25">
      <c r="A70" s="358"/>
      <c r="B70" s="357"/>
      <c r="C70" s="358"/>
      <c r="D70" s="360"/>
      <c r="E70" s="360"/>
      <c r="F70" s="360"/>
      <c r="G70" s="357"/>
      <c r="H70" s="372"/>
      <c r="I70" s="360"/>
      <c r="J70" s="360"/>
      <c r="K70" s="360"/>
      <c r="L70" s="358"/>
      <c r="M70" s="358"/>
    </row>
    <row r="71" spans="1:31" x14ac:dyDescent="0.25">
      <c r="A71" s="358"/>
      <c r="B71" s="357"/>
      <c r="C71" s="358"/>
      <c r="D71" s="360"/>
      <c r="E71" s="360"/>
      <c r="F71" s="360"/>
      <c r="G71" s="358"/>
      <c r="H71" s="372"/>
      <c r="I71" s="360"/>
      <c r="J71" s="360"/>
      <c r="K71" s="360"/>
      <c r="L71" s="358"/>
      <c r="M71" s="358"/>
    </row>
    <row r="72" spans="1:31" x14ac:dyDescent="0.25">
      <c r="A72" s="358"/>
      <c r="B72" s="357"/>
      <c r="C72" s="358"/>
      <c r="D72" s="360"/>
      <c r="E72" s="360"/>
      <c r="F72" s="360"/>
      <c r="G72" s="358"/>
      <c r="H72" s="372"/>
      <c r="I72" s="360"/>
      <c r="J72" s="360"/>
      <c r="K72" s="360"/>
      <c r="L72" s="358"/>
      <c r="M72" s="358"/>
    </row>
    <row r="73" spans="1:31" x14ac:dyDescent="0.25">
      <c r="A73" s="358"/>
      <c r="B73" s="358"/>
      <c r="C73" s="358"/>
      <c r="D73" s="360"/>
      <c r="E73" s="360"/>
      <c r="F73" s="360"/>
      <c r="G73" s="358"/>
      <c r="H73" s="372"/>
      <c r="I73" s="360"/>
      <c r="J73" s="360"/>
      <c r="K73" s="360"/>
      <c r="L73" s="358"/>
      <c r="M73" s="358"/>
    </row>
    <row r="74" spans="1:31" x14ac:dyDescent="0.25">
      <c r="A74" s="358"/>
      <c r="B74" s="358"/>
      <c r="C74" s="358"/>
      <c r="D74" s="360"/>
      <c r="E74" s="360"/>
      <c r="F74" s="360"/>
      <c r="G74" s="358"/>
      <c r="H74" s="372"/>
      <c r="I74" s="360"/>
      <c r="J74" s="360"/>
      <c r="K74" s="360"/>
      <c r="L74" s="358"/>
      <c r="M74" s="358"/>
    </row>
    <row r="75" spans="1:31" x14ac:dyDescent="0.25">
      <c r="A75" s="358"/>
      <c r="B75" s="358"/>
      <c r="C75" s="358"/>
      <c r="D75" s="360"/>
      <c r="E75" s="360"/>
      <c r="F75" s="360"/>
      <c r="G75" s="358"/>
      <c r="H75" s="372"/>
      <c r="I75" s="360"/>
      <c r="J75" s="360"/>
      <c r="K75" s="360"/>
      <c r="L75" s="358"/>
      <c r="M75" s="358"/>
    </row>
    <row r="76" spans="1:31" x14ac:dyDescent="0.25">
      <c r="A76" s="358"/>
      <c r="B76" s="358"/>
      <c r="C76" s="358"/>
      <c r="D76" s="360"/>
      <c r="E76" s="360"/>
      <c r="F76" s="360"/>
      <c r="G76" s="358"/>
      <c r="H76" s="372"/>
      <c r="I76" s="360"/>
      <c r="J76" s="360"/>
      <c r="K76" s="360"/>
      <c r="L76" s="358"/>
      <c r="M76" s="358"/>
    </row>
    <row r="77" spans="1:31" x14ac:dyDescent="0.25">
      <c r="A77" s="358"/>
      <c r="B77" s="358"/>
      <c r="C77" s="358"/>
      <c r="D77" s="360"/>
      <c r="E77" s="360"/>
      <c r="F77" s="360"/>
      <c r="G77" s="358"/>
      <c r="H77" s="372"/>
      <c r="I77" s="360"/>
      <c r="J77" s="360"/>
      <c r="K77" s="360"/>
      <c r="L77" s="358"/>
      <c r="M77" s="358"/>
    </row>
    <row r="78" spans="1:31" x14ac:dyDescent="0.25">
      <c r="A78" s="358"/>
      <c r="B78" s="358"/>
      <c r="C78" s="358"/>
      <c r="D78" s="360"/>
      <c r="E78" s="360"/>
      <c r="F78" s="360"/>
      <c r="G78" s="358"/>
      <c r="H78" s="372"/>
      <c r="I78" s="360"/>
      <c r="J78" s="360"/>
      <c r="K78" s="360"/>
      <c r="L78" s="358"/>
      <c r="M78" s="358"/>
    </row>
    <row r="79" spans="1:31" x14ac:dyDescent="0.25">
      <c r="A79" s="358"/>
      <c r="B79" s="358"/>
      <c r="C79" s="358"/>
      <c r="D79" s="360"/>
      <c r="E79" s="360"/>
      <c r="F79" s="360"/>
      <c r="G79" s="358"/>
      <c r="H79" s="372"/>
      <c r="I79" s="360"/>
      <c r="J79" s="360"/>
      <c r="K79" s="360"/>
      <c r="L79" s="358"/>
      <c r="M79" s="358"/>
    </row>
    <row r="80" spans="1:31" x14ac:dyDescent="0.25">
      <c r="A80" s="358"/>
      <c r="B80" s="358"/>
      <c r="C80" s="358"/>
      <c r="D80" s="360"/>
      <c r="E80" s="360"/>
      <c r="F80" s="360"/>
      <c r="G80" s="358"/>
      <c r="H80" s="372"/>
      <c r="I80" s="360"/>
      <c r="J80" s="360"/>
      <c r="K80" s="360"/>
      <c r="L80" s="358"/>
      <c r="M80" s="358"/>
    </row>
    <row r="81" spans="1:13" x14ac:dyDescent="0.25">
      <c r="A81" s="358"/>
      <c r="B81" s="358"/>
      <c r="C81" s="358"/>
      <c r="D81" s="360"/>
      <c r="E81" s="360"/>
      <c r="F81" s="360"/>
      <c r="G81" s="358"/>
      <c r="H81" s="372"/>
      <c r="I81" s="360"/>
      <c r="J81" s="360"/>
      <c r="K81" s="360"/>
      <c r="L81" s="358"/>
      <c r="M81" s="358"/>
    </row>
    <row r="82" spans="1:13" x14ac:dyDescent="0.25">
      <c r="A82" s="358"/>
      <c r="B82" s="358"/>
      <c r="C82" s="358"/>
      <c r="D82" s="360"/>
      <c r="E82" s="360"/>
      <c r="F82" s="360"/>
      <c r="G82" s="358"/>
      <c r="H82" s="372"/>
      <c r="I82" s="360"/>
      <c r="J82" s="360"/>
      <c r="K82" s="360"/>
      <c r="L82" s="358"/>
      <c r="M82" s="358"/>
    </row>
    <row r="83" spans="1:13" x14ac:dyDescent="0.25">
      <c r="A83" s="358"/>
      <c r="B83" s="358"/>
      <c r="C83" s="358"/>
      <c r="D83" s="360"/>
      <c r="E83" s="360"/>
      <c r="F83" s="360"/>
      <c r="G83" s="358"/>
      <c r="H83" s="358"/>
      <c r="I83" s="360"/>
      <c r="J83" s="360"/>
      <c r="K83" s="360"/>
      <c r="L83" s="358"/>
      <c r="M83" s="358"/>
    </row>
    <row r="84" spans="1:13" x14ac:dyDescent="0.25">
      <c r="A84" s="374" t="s">
        <v>57</v>
      </c>
      <c r="B84" s="375"/>
      <c r="C84" s="375">
        <f>SUM(C68:C72)</f>
        <v>0</v>
      </c>
      <c r="D84" s="376"/>
      <c r="E84" s="376"/>
      <c r="F84" s="376">
        <f>SUM(F68:F72)</f>
        <v>0</v>
      </c>
      <c r="G84" s="375"/>
      <c r="H84" s="397">
        <f>SUM(H68:H71)</f>
        <v>0</v>
      </c>
      <c r="I84" s="376"/>
      <c r="J84" s="376"/>
      <c r="K84" s="376">
        <f>SUM(K68:K71)</f>
        <v>0</v>
      </c>
      <c r="L84" s="375"/>
      <c r="M84" s="376">
        <f>SUM(M68:M76)</f>
        <v>0</v>
      </c>
    </row>
    <row r="85" spans="1:13" ht="15.75" thickBot="1" x14ac:dyDescent="0.3">
      <c r="A85" s="377" t="s">
        <v>143</v>
      </c>
      <c r="B85" s="378"/>
      <c r="C85" s="379">
        <f>SumByColor($A$19,C68:C83)</f>
        <v>0</v>
      </c>
      <c r="D85" s="379"/>
      <c r="E85" s="379"/>
      <c r="F85" s="380">
        <f>SumByColor($A$19,F68:F83)</f>
        <v>0</v>
      </c>
      <c r="G85" s="379"/>
      <c r="H85" s="379">
        <f>SumByColor($A$19,H68:H83)</f>
        <v>0</v>
      </c>
      <c r="I85" s="379"/>
      <c r="J85" s="379"/>
      <c r="K85" s="380">
        <f>SumByColor($A$19,K69:K83)</f>
        <v>0</v>
      </c>
      <c r="L85" s="379"/>
      <c r="M85" s="380">
        <f>SumByColor($A$19,M68:M83)</f>
        <v>0</v>
      </c>
    </row>
    <row r="88" spans="1:13" x14ac:dyDescent="0.25">
      <c r="B88" s="150" t="s">
        <v>85</v>
      </c>
      <c r="C88" s="150" t="s">
        <v>106</v>
      </c>
      <c r="D88" s="151" t="s">
        <v>105</v>
      </c>
      <c r="E88" s="153" t="s">
        <v>107</v>
      </c>
      <c r="F88" s="153" t="s">
        <v>43</v>
      </c>
      <c r="G88" s="165" t="s">
        <v>110</v>
      </c>
      <c r="H88" s="165" t="s">
        <v>61</v>
      </c>
      <c r="I88" s="165" t="s">
        <v>111</v>
      </c>
    </row>
    <row r="89" spans="1:13" x14ac:dyDescent="0.25">
      <c r="B89" s="152"/>
      <c r="C89" s="10"/>
      <c r="D89" s="33"/>
      <c r="E89" s="33"/>
      <c r="F89" s="33"/>
      <c r="G89" s="33"/>
      <c r="H89" s="167"/>
      <c r="I89" s="33"/>
    </row>
    <row r="90" spans="1:13" x14ac:dyDescent="0.25">
      <c r="B90" s="152"/>
      <c r="C90" s="10"/>
      <c r="D90" s="33"/>
      <c r="E90" s="33"/>
      <c r="F90" s="33"/>
      <c r="G90" s="33"/>
      <c r="H90" s="167"/>
      <c r="I90" s="33"/>
    </row>
    <row r="91" spans="1:13" x14ac:dyDescent="0.25">
      <c r="B91" s="152"/>
      <c r="C91" s="10"/>
      <c r="D91" s="33"/>
      <c r="E91" s="33"/>
      <c r="F91" s="33"/>
      <c r="G91" s="33"/>
      <c r="H91" s="167"/>
      <c r="I91" s="33"/>
    </row>
    <row r="92" spans="1:13" x14ac:dyDescent="0.25">
      <c r="B92" s="152"/>
      <c r="C92" s="10"/>
      <c r="D92" s="33"/>
      <c r="E92" s="33"/>
      <c r="F92" s="33"/>
      <c r="G92" s="33"/>
      <c r="H92" s="167"/>
      <c r="I92" s="33"/>
    </row>
    <row r="93" spans="1:13" x14ac:dyDescent="0.25">
      <c r="B93" s="152"/>
      <c r="C93" s="10"/>
      <c r="D93" s="33"/>
      <c r="E93" s="33"/>
      <c r="F93" s="33"/>
      <c r="G93" s="33"/>
      <c r="H93" s="167"/>
      <c r="I93" s="33"/>
    </row>
    <row r="94" spans="1:13" x14ac:dyDescent="0.25">
      <c r="B94" s="152"/>
      <c r="C94" s="10"/>
      <c r="D94" s="33"/>
      <c r="E94" s="33"/>
      <c r="F94" s="33"/>
      <c r="G94" s="33"/>
      <c r="H94" s="167"/>
      <c r="I94" s="33"/>
    </row>
    <row r="95" spans="1:13" x14ac:dyDescent="0.25">
      <c r="B95" s="152"/>
      <c r="C95" s="10"/>
      <c r="D95" s="33"/>
      <c r="E95" s="33"/>
      <c r="F95" s="33"/>
      <c r="G95" s="33"/>
      <c r="H95" s="167"/>
      <c r="I95" s="33"/>
    </row>
    <row r="96" spans="1:13" x14ac:dyDescent="0.25">
      <c r="B96" s="152"/>
      <c r="C96" s="10"/>
      <c r="D96" s="33"/>
      <c r="E96" s="33"/>
      <c r="F96" s="33"/>
      <c r="G96" s="33"/>
      <c r="H96" s="167"/>
      <c r="I96" s="33"/>
    </row>
    <row r="97" spans="2:9" x14ac:dyDescent="0.25">
      <c r="B97" s="152"/>
      <c r="C97" s="10"/>
      <c r="D97" s="33"/>
      <c r="E97" s="33"/>
      <c r="F97" s="33"/>
      <c r="G97" s="33"/>
      <c r="H97" s="167"/>
      <c r="I97" s="33"/>
    </row>
    <row r="98" spans="2:9" x14ac:dyDescent="0.25">
      <c r="B98" s="152"/>
      <c r="C98" s="10"/>
      <c r="D98" s="33"/>
      <c r="E98" s="33"/>
      <c r="F98" s="33"/>
      <c r="G98" s="33"/>
      <c r="H98" s="167"/>
      <c r="I98" s="33"/>
    </row>
    <row r="99" spans="2:9" x14ac:dyDescent="0.25">
      <c r="B99" s="152"/>
      <c r="C99" s="10"/>
      <c r="D99" s="33"/>
      <c r="E99" s="33"/>
      <c r="F99" s="33"/>
      <c r="G99" s="33"/>
      <c r="H99" s="167"/>
      <c r="I99" s="33"/>
    </row>
    <row r="100" spans="2:9" x14ac:dyDescent="0.25">
      <c r="B100" s="152"/>
      <c r="C100" s="10"/>
      <c r="D100" s="33"/>
      <c r="E100" s="33"/>
      <c r="F100" s="33"/>
      <c r="G100" s="33"/>
      <c r="H100" s="167"/>
      <c r="I100" s="33"/>
    </row>
    <row r="101" spans="2:9" x14ac:dyDescent="0.25">
      <c r="B101" s="152"/>
      <c r="C101" s="10"/>
      <c r="D101" s="33"/>
      <c r="E101" s="33"/>
      <c r="F101" s="33"/>
      <c r="G101" s="33"/>
      <c r="H101" s="167"/>
      <c r="I101" s="33"/>
    </row>
    <row r="102" spans="2:9" x14ac:dyDescent="0.25">
      <c r="B102" s="152"/>
      <c r="C102" s="10"/>
      <c r="D102" s="33"/>
      <c r="E102" s="33"/>
      <c r="F102" s="33"/>
      <c r="G102" s="33"/>
      <c r="H102" s="167"/>
      <c r="I102" s="33"/>
    </row>
    <row r="103" spans="2:9" x14ac:dyDescent="0.25">
      <c r="B103" s="152"/>
      <c r="C103" s="10"/>
      <c r="D103" s="33"/>
      <c r="E103" s="33"/>
      <c r="F103" s="33"/>
      <c r="G103" s="33"/>
      <c r="H103" s="167"/>
      <c r="I103" s="33"/>
    </row>
    <row r="104" spans="2:9" x14ac:dyDescent="0.25">
      <c r="B104" s="152"/>
      <c r="C104" s="10"/>
      <c r="D104" s="33"/>
      <c r="E104" s="33"/>
      <c r="F104" s="33"/>
      <c r="G104" s="33"/>
      <c r="H104" s="167"/>
      <c r="I104" s="33"/>
    </row>
    <row r="105" spans="2:9" x14ac:dyDescent="0.25">
      <c r="B105" s="152"/>
      <c r="C105" s="10"/>
      <c r="D105" s="33"/>
      <c r="E105" s="33"/>
      <c r="F105" s="33"/>
      <c r="G105" s="33"/>
      <c r="H105" s="167"/>
      <c r="I105" s="33"/>
    </row>
    <row r="106" spans="2:9" x14ac:dyDescent="0.25">
      <c r="B106" s="152"/>
      <c r="C106" s="10"/>
      <c r="D106" s="33"/>
      <c r="E106" s="33"/>
      <c r="F106" s="33"/>
      <c r="G106" s="33"/>
      <c r="H106" s="167"/>
      <c r="I106" s="33"/>
    </row>
    <row r="107" spans="2:9" x14ac:dyDescent="0.25">
      <c r="B107" s="152"/>
      <c r="C107" s="10"/>
      <c r="D107" s="33"/>
      <c r="E107" s="33"/>
      <c r="F107" s="33"/>
      <c r="G107" s="33"/>
      <c r="H107" s="167"/>
      <c r="I107" s="33"/>
    </row>
    <row r="108" spans="2:9" x14ac:dyDescent="0.25">
      <c r="B108" s="152"/>
      <c r="C108" s="10"/>
      <c r="D108" s="33"/>
      <c r="E108" s="33"/>
      <c r="F108" s="33"/>
      <c r="G108" s="33"/>
      <c r="H108" s="167"/>
      <c r="I108" s="33"/>
    </row>
    <row r="109" spans="2:9" x14ac:dyDescent="0.25">
      <c r="B109" s="152"/>
      <c r="C109" s="10"/>
      <c r="D109" s="33"/>
      <c r="E109" s="33"/>
      <c r="F109" s="33"/>
      <c r="G109" s="33"/>
      <c r="H109" s="167"/>
      <c r="I109" s="33"/>
    </row>
    <row r="110" spans="2:9" x14ac:dyDescent="0.25">
      <c r="B110" s="152"/>
      <c r="C110" s="10"/>
      <c r="D110" s="33"/>
      <c r="E110" s="33"/>
      <c r="F110" s="33"/>
      <c r="G110" s="33"/>
      <c r="H110" s="167"/>
      <c r="I110" s="3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693" priority="21">
      <formula>F47&gt;0</formula>
    </cfRule>
    <cfRule type="expression" dxfId="692" priority="22">
      <formula>F47&lt;0</formula>
    </cfRule>
  </conditionalFormatting>
  <conditionalFormatting sqref="Q7">
    <cfRule type="expression" dxfId="691" priority="19">
      <formula>Q7&gt;0</formula>
    </cfRule>
    <cfRule type="expression" dxfId="690" priority="20">
      <formula>Q7&lt;0</formula>
    </cfRule>
  </conditionalFormatting>
  <conditionalFormatting sqref="Q8">
    <cfRule type="expression" dxfId="689" priority="17">
      <formula>Q8&gt;0</formula>
    </cfRule>
    <cfRule type="expression" dxfId="688" priority="18">
      <formula>Q8&lt;0</formula>
    </cfRule>
  </conditionalFormatting>
  <conditionalFormatting sqref="F25:F46">
    <cfRule type="expression" dxfId="687" priority="15">
      <formula>F25&gt;0</formula>
    </cfRule>
    <cfRule type="expression" dxfId="686" priority="16">
      <formula>F25&lt;0</formula>
    </cfRule>
  </conditionalFormatting>
  <conditionalFormatting sqref="H25:H46">
    <cfRule type="expression" dxfId="685" priority="13">
      <formula>H25&gt;0</formula>
    </cfRule>
    <cfRule type="expression" dxfId="684" priority="14">
      <formula>H25&lt;0</formula>
    </cfRule>
  </conditionalFormatting>
  <conditionalFormatting sqref="F89:F110">
    <cfRule type="expression" dxfId="683" priority="11">
      <formula>F89&gt;0</formula>
    </cfRule>
    <cfRule type="expression" dxfId="682" priority="12">
      <formula>F89&lt;0</formula>
    </cfRule>
  </conditionalFormatting>
  <conditionalFormatting sqref="H89:H110">
    <cfRule type="expression" dxfId="681" priority="9">
      <formula>H89&gt;0</formula>
    </cfRule>
    <cfRule type="expression" dxfId="680" priority="10">
      <formula>H89&lt;0</formula>
    </cfRule>
  </conditionalFormatting>
  <conditionalFormatting sqref="Q10">
    <cfRule type="expression" dxfId="679" priority="7">
      <formula>Q10&gt;0</formula>
    </cfRule>
    <cfRule type="expression" dxfId="678" priority="8">
      <formula>Q10&lt;0</formula>
    </cfRule>
  </conditionalFormatting>
  <conditionalFormatting sqref="J25:J38">
    <cfRule type="expression" dxfId="677" priority="5">
      <formula>J25&gt;0</formula>
    </cfRule>
    <cfRule type="expression" dxfId="676" priority="6">
      <formula>J25&lt;0</formula>
    </cfRule>
  </conditionalFormatting>
  <conditionalFormatting sqref="K25:K38">
    <cfRule type="expression" dxfId="675" priority="3">
      <formula>K25&gt;0</formula>
    </cfRule>
    <cfRule type="expression" dxfId="674" priority="4">
      <formula>K25&lt;0</formula>
    </cfRule>
  </conditionalFormatting>
  <conditionalFormatting sqref="L25:L38">
    <cfRule type="expression" dxfId="673" priority="1">
      <formula>L25&gt;0</formula>
    </cfRule>
    <cfRule type="expression" dxfId="67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27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462" t="s">
        <v>2</v>
      </c>
      <c r="C1" s="15" t="s">
        <v>4</v>
      </c>
      <c r="D1" s="15" t="s">
        <v>5</v>
      </c>
      <c r="E1" s="15" t="s">
        <v>67</v>
      </c>
      <c r="F1" s="15" t="s">
        <v>38</v>
      </c>
      <c r="G1" s="15" t="s">
        <v>3</v>
      </c>
      <c r="H1" s="15" t="s">
        <v>6</v>
      </c>
      <c r="I1" s="38" t="s">
        <v>7</v>
      </c>
      <c r="J1" s="38" t="s">
        <v>68</v>
      </c>
      <c r="K1" s="38" t="s">
        <v>39</v>
      </c>
      <c r="L1" s="15" t="s">
        <v>21</v>
      </c>
      <c r="M1" s="15" t="s">
        <v>22</v>
      </c>
      <c r="T1" s="16" t="s">
        <v>47</v>
      </c>
      <c r="U1" s="118"/>
    </row>
    <row r="2" spans="1:33" x14ac:dyDescent="0.25">
      <c r="A2" s="6" t="s">
        <v>19</v>
      </c>
      <c r="B2" s="338"/>
      <c r="C2" s="4"/>
      <c r="D2" s="3"/>
      <c r="E2" s="3"/>
      <c r="F2" s="3"/>
      <c r="G2" s="338"/>
      <c r="H2" s="4"/>
      <c r="I2" s="3"/>
      <c r="J2" s="3"/>
      <c r="K2" s="3"/>
      <c r="L2" s="4"/>
      <c r="M2" s="4"/>
      <c r="N2" s="4"/>
      <c r="O2" s="11" t="s">
        <v>35</v>
      </c>
      <c r="Q2">
        <f>C22-H22</f>
        <v>0</v>
      </c>
      <c r="T2" s="302">
        <v>42568</v>
      </c>
      <c r="U2" s="118" t="s">
        <v>180</v>
      </c>
      <c r="V2" s="16"/>
    </row>
    <row r="3" spans="1:33" x14ac:dyDescent="0.25">
      <c r="A3" s="22" t="s">
        <v>48</v>
      </c>
      <c r="B3" s="338"/>
      <c r="C3" s="4"/>
      <c r="D3" s="3"/>
      <c r="E3" s="3"/>
      <c r="F3" s="3"/>
      <c r="G3" s="338"/>
      <c r="H3" s="149"/>
      <c r="I3" s="3"/>
      <c r="J3" s="3"/>
      <c r="K3" s="3"/>
      <c r="L3" s="4"/>
      <c r="M3" s="4"/>
      <c r="N3" s="4"/>
      <c r="O3" s="11" t="s">
        <v>36</v>
      </c>
      <c r="Q3" s="343">
        <f>IF(Q2=0, Q4, (F22-K22-M22)/Q2)</f>
        <v>0</v>
      </c>
      <c r="T3" s="1">
        <v>42621</v>
      </c>
      <c r="U3" s="27" t="s">
        <v>195</v>
      </c>
      <c r="AC3" s="170"/>
      <c r="AF3" s="170"/>
    </row>
    <row r="4" spans="1:33" x14ac:dyDescent="0.25">
      <c r="B4" s="338"/>
      <c r="C4" s="4"/>
      <c r="D4" s="3"/>
      <c r="E4" s="3"/>
      <c r="F4" s="3"/>
      <c r="G4" s="338"/>
      <c r="H4" s="149"/>
      <c r="I4" s="3"/>
      <c r="J4" s="3"/>
      <c r="K4" s="3"/>
      <c r="L4" s="4"/>
      <c r="M4" s="4"/>
      <c r="N4" s="4"/>
      <c r="O4" s="11" t="s">
        <v>44</v>
      </c>
      <c r="Q4" s="160">
        <v>0</v>
      </c>
      <c r="R4" s="336">
        <v>0</v>
      </c>
      <c r="T4" s="1">
        <v>42627</v>
      </c>
      <c r="U4" s="27" t="s">
        <v>195</v>
      </c>
      <c r="AC4" s="170"/>
      <c r="AF4" s="170"/>
    </row>
    <row r="5" spans="1:33" x14ac:dyDescent="0.25">
      <c r="B5" s="338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N5" s="4"/>
      <c r="O5" s="11" t="s">
        <v>45</v>
      </c>
      <c r="Q5" s="3">
        <f>Q4*Q2</f>
        <v>0</v>
      </c>
      <c r="T5" t="s">
        <v>252</v>
      </c>
      <c r="AC5" s="170"/>
      <c r="AF5" s="170"/>
    </row>
    <row r="6" spans="1:33" x14ac:dyDescent="0.25">
      <c r="B6" s="338"/>
      <c r="C6" s="4"/>
      <c r="D6" s="3"/>
      <c r="E6" s="3"/>
      <c r="F6" s="3"/>
      <c r="G6" s="66"/>
      <c r="H6" s="149"/>
      <c r="I6" s="3"/>
      <c r="J6" s="3"/>
      <c r="K6" s="3"/>
      <c r="L6" s="4"/>
      <c r="M6" s="4"/>
      <c r="N6" s="4"/>
      <c r="O6" s="11" t="s">
        <v>42</v>
      </c>
      <c r="Q6" s="2">
        <f>Q3*Q2</f>
        <v>0</v>
      </c>
      <c r="T6" s="22" t="s">
        <v>376</v>
      </c>
      <c r="AC6" s="170"/>
      <c r="AF6" s="170"/>
    </row>
    <row r="7" spans="1:33" x14ac:dyDescent="0.25">
      <c r="G7" s="66"/>
      <c r="H7" s="149"/>
      <c r="I7" s="3"/>
      <c r="J7" s="3"/>
      <c r="K7" s="3"/>
      <c r="L7" s="4"/>
      <c r="M7" s="4"/>
      <c r="N7" s="4"/>
      <c r="O7" s="11" t="s">
        <v>136</v>
      </c>
      <c r="Q7" s="2">
        <f>Q10+Q8</f>
        <v>21137.586999999941</v>
      </c>
      <c r="R7">
        <v>0</v>
      </c>
    </row>
    <row r="8" spans="1:33" x14ac:dyDescent="0.25">
      <c r="G8" s="66"/>
      <c r="H8" s="149"/>
      <c r="I8" s="3"/>
      <c r="J8" s="3"/>
      <c r="K8" s="3"/>
      <c r="L8" s="4"/>
      <c r="M8" s="4"/>
      <c r="N8" s="4"/>
      <c r="O8" s="11" t="s">
        <v>137</v>
      </c>
      <c r="P8" s="27"/>
      <c r="Q8" s="2">
        <f>K22+M22-F22+Q2*Q4</f>
        <v>0</v>
      </c>
      <c r="T8" t="s">
        <v>435</v>
      </c>
      <c r="AC8" s="170"/>
      <c r="AF8" s="170"/>
      <c r="AG8" s="170"/>
    </row>
    <row r="9" spans="1:33" x14ac:dyDescent="0.25">
      <c r="B9" s="338"/>
      <c r="C9" s="4"/>
      <c r="D9" s="3"/>
      <c r="E9" s="3"/>
      <c r="F9" s="3"/>
      <c r="G9" s="144"/>
      <c r="H9" s="4"/>
      <c r="I9" s="3"/>
      <c r="J9" s="3"/>
      <c r="K9" s="3"/>
      <c r="L9" s="4"/>
      <c r="M9" s="4"/>
      <c r="N9" s="4"/>
      <c r="O9" s="11" t="s">
        <v>156</v>
      </c>
      <c r="Q9" s="239">
        <f>IF(Q2=0, 0, Q8/Q6)</f>
        <v>0</v>
      </c>
    </row>
    <row r="10" spans="1:33" x14ac:dyDescent="0.25">
      <c r="G10" s="144"/>
      <c r="H10" s="4"/>
      <c r="I10" s="3"/>
      <c r="J10" s="3"/>
      <c r="K10" s="3"/>
      <c r="L10" s="3"/>
      <c r="M10" s="4"/>
      <c r="N10" s="4"/>
      <c r="O10" s="11" t="s">
        <v>155</v>
      </c>
      <c r="P10" s="27"/>
      <c r="Q10" s="2">
        <f>M259</f>
        <v>21137.586999999941</v>
      </c>
      <c r="T10" s="11"/>
      <c r="AC10" s="170"/>
      <c r="AF10" s="170"/>
    </row>
    <row r="11" spans="1:33" x14ac:dyDescent="0.25">
      <c r="G11" s="66"/>
      <c r="H11" s="4"/>
      <c r="I11" s="3"/>
      <c r="J11" s="3"/>
      <c r="K11" s="3"/>
      <c r="L11" s="4"/>
      <c r="M11" s="4"/>
      <c r="N11" s="4"/>
      <c r="O11" s="11" t="s">
        <v>133</v>
      </c>
      <c r="P11" s="27"/>
      <c r="Q11" s="128">
        <v>0</v>
      </c>
      <c r="T11" s="1"/>
    </row>
    <row r="12" spans="1:33" x14ac:dyDescent="0.25">
      <c r="A12" s="2"/>
      <c r="B12" s="338"/>
      <c r="C12" s="4"/>
      <c r="D12" s="3"/>
      <c r="E12" s="3"/>
      <c r="F12" s="3"/>
      <c r="G12" s="66"/>
      <c r="H12" s="4"/>
      <c r="I12" s="3"/>
      <c r="J12" s="3"/>
      <c r="K12" s="3"/>
      <c r="L12" s="4"/>
      <c r="M12" s="4"/>
      <c r="N12" s="4"/>
      <c r="AC12" s="170"/>
      <c r="AF12" s="170"/>
    </row>
    <row r="13" spans="1:33" x14ac:dyDescent="0.25">
      <c r="B13" s="338"/>
      <c r="C13" s="4"/>
      <c r="D13" s="3"/>
      <c r="E13" s="3"/>
      <c r="F13" s="3"/>
      <c r="G13" s="56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338"/>
      <c r="C14" s="4"/>
      <c r="D14" s="3"/>
      <c r="E14" s="3"/>
      <c r="F14" s="3"/>
      <c r="G14" s="561"/>
      <c r="H14" s="4"/>
      <c r="I14" s="3"/>
      <c r="J14" s="3"/>
      <c r="K14" s="3"/>
      <c r="L14" s="4"/>
      <c r="M14" s="4"/>
      <c r="N14" s="4"/>
      <c r="AC14" s="170"/>
      <c r="AF14" s="170"/>
      <c r="AG14" s="170"/>
    </row>
    <row r="15" spans="1:33" x14ac:dyDescent="0.25">
      <c r="B15" s="338"/>
      <c r="C15" s="4"/>
      <c r="D15" s="3"/>
      <c r="E15" s="3"/>
      <c r="F15" s="3"/>
      <c r="G15" s="66"/>
      <c r="H15" s="4"/>
      <c r="I15" s="3"/>
      <c r="J15" s="3"/>
      <c r="K15" s="3"/>
      <c r="L15" s="4"/>
      <c r="M15" s="4"/>
      <c r="N15" s="4"/>
    </row>
    <row r="16" spans="1:33" x14ac:dyDescent="0.25">
      <c r="B16" s="338"/>
      <c r="C16" s="4"/>
      <c r="D16" s="3"/>
      <c r="E16" s="3"/>
      <c r="F16" s="3"/>
      <c r="G16" s="66"/>
      <c r="H16" s="4"/>
      <c r="I16" s="3"/>
      <c r="J16" s="3"/>
      <c r="K16" s="3"/>
      <c r="L16" s="4"/>
      <c r="M16" s="4"/>
      <c r="N16" s="4"/>
      <c r="O16" s="2"/>
      <c r="P16" s="2"/>
      <c r="Q16" s="2"/>
      <c r="T16" s="62"/>
    </row>
    <row r="17" spans="1:32" x14ac:dyDescent="0.25">
      <c r="B17" s="338"/>
      <c r="C17" s="4"/>
      <c r="D17" s="3"/>
      <c r="E17" s="3"/>
      <c r="F17" s="3"/>
      <c r="G17" s="66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338"/>
      <c r="C18" s="4"/>
      <c r="D18" s="3"/>
      <c r="E18" s="3"/>
      <c r="F18" s="3"/>
      <c r="G18" s="66"/>
      <c r="H18" s="4"/>
      <c r="I18" s="3"/>
      <c r="J18" s="3"/>
      <c r="K18" s="3"/>
      <c r="L18" s="4"/>
      <c r="M18" s="4"/>
      <c r="N18" s="4"/>
      <c r="O18" s="2"/>
      <c r="P18" s="2"/>
      <c r="Q18" s="2"/>
      <c r="AC18" s="170"/>
      <c r="AF18" s="170"/>
    </row>
    <row r="19" spans="1:32" x14ac:dyDescent="0.25">
      <c r="B19" s="338"/>
      <c r="C19" s="4"/>
      <c r="D19" s="3"/>
      <c r="E19" s="3"/>
      <c r="F19" s="3"/>
      <c r="G19" s="66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3"/>
      <c r="N20" s="4"/>
      <c r="O20" s="2"/>
      <c r="P20" s="2"/>
      <c r="Q20" s="2"/>
    </row>
    <row r="21" spans="1:32" x14ac:dyDescent="0.25">
      <c r="B21" s="23"/>
      <c r="N21" s="4"/>
      <c r="O21" s="2"/>
      <c r="P21" s="2"/>
      <c r="Q21" s="2"/>
    </row>
    <row r="22" spans="1:32" x14ac:dyDescent="0.25">
      <c r="A22" s="21" t="s">
        <v>57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14" t="s">
        <v>143</v>
      </c>
      <c r="B23" s="215"/>
      <c r="C23" s="216">
        <f>SumByColor($A$23,C2:C21)</f>
        <v>0</v>
      </c>
      <c r="D23" s="216"/>
      <c r="E23" s="216"/>
      <c r="F23" s="217">
        <f>SumByColor($A$23,F2:F21)</f>
        <v>0</v>
      </c>
      <c r="G23" s="216"/>
      <c r="H23" s="216">
        <f>SumByColor($A$23,H2:H21)</f>
        <v>0</v>
      </c>
      <c r="I23" s="216"/>
      <c r="J23" s="216"/>
      <c r="K23" s="217">
        <f>SumByColor($A$23,K2:K21)</f>
        <v>0</v>
      </c>
      <c r="L23" s="216"/>
      <c r="M23" s="217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467" t="s">
        <v>54</v>
      </c>
      <c r="P24" s="467"/>
      <c r="Q24" s="2"/>
    </row>
    <row r="25" spans="1:32" ht="15.75" thickTop="1" x14ac:dyDescent="0.25">
      <c r="B25" s="338"/>
      <c r="C25" s="4"/>
      <c r="D25" s="3"/>
      <c r="E25" s="3"/>
      <c r="F25" s="3"/>
      <c r="G25" s="66"/>
      <c r="H25" s="4"/>
      <c r="I25" s="3"/>
      <c r="J25" s="3"/>
      <c r="K25" s="3"/>
      <c r="L25" s="4"/>
      <c r="M25" s="4"/>
      <c r="N25" s="4"/>
      <c r="O25" s="75">
        <v>1.1000000000000001</v>
      </c>
      <c r="P25" s="75">
        <f>O25*$Q$4</f>
        <v>0</v>
      </c>
      <c r="Q25" s="2"/>
    </row>
    <row r="26" spans="1:32" x14ac:dyDescent="0.25">
      <c r="B26" s="338"/>
      <c r="C26" s="4"/>
      <c r="D26" s="3"/>
      <c r="E26" s="3"/>
      <c r="F26" s="3"/>
      <c r="G26" s="66"/>
      <c r="H26" s="4"/>
      <c r="I26" s="3"/>
      <c r="J26" s="3"/>
      <c r="K26" s="3"/>
      <c r="L26" s="4"/>
      <c r="M26" s="4"/>
      <c r="N26" s="4"/>
      <c r="O26" s="75">
        <v>1.0900000000000001</v>
      </c>
      <c r="P26" s="75">
        <f t="shared" ref="P26:P45" si="0">O26*$Q$4</f>
        <v>0</v>
      </c>
      <c r="Q26" s="2"/>
    </row>
    <row r="27" spans="1:32" x14ac:dyDescent="0.25">
      <c r="B27" s="338"/>
      <c r="C27" s="4"/>
      <c r="D27" s="3"/>
      <c r="E27" s="3"/>
      <c r="F27" s="3"/>
      <c r="G27" s="66"/>
      <c r="H27" s="149"/>
      <c r="I27" s="3"/>
      <c r="J27" s="3"/>
      <c r="K27" s="3"/>
      <c r="L27" s="4"/>
      <c r="M27" s="4"/>
      <c r="N27" s="4"/>
      <c r="O27" s="75">
        <v>1.08</v>
      </c>
      <c r="P27" s="75">
        <f t="shared" si="0"/>
        <v>0</v>
      </c>
      <c r="Q27" s="2"/>
    </row>
    <row r="28" spans="1:32" x14ac:dyDescent="0.25">
      <c r="B28" s="338"/>
      <c r="C28" s="4"/>
      <c r="D28" s="3"/>
      <c r="E28" s="3"/>
      <c r="F28" s="3"/>
      <c r="G28" s="66"/>
      <c r="H28" s="149"/>
      <c r="I28" s="3"/>
      <c r="J28" s="3"/>
      <c r="K28" s="3"/>
      <c r="L28" s="4"/>
      <c r="M28" s="4"/>
      <c r="N28" s="4"/>
      <c r="O28" s="75">
        <v>1.07</v>
      </c>
      <c r="P28" s="75">
        <f t="shared" si="0"/>
        <v>0</v>
      </c>
      <c r="Q28" s="2"/>
    </row>
    <row r="29" spans="1:32" x14ac:dyDescent="0.25">
      <c r="A29" s="10" t="s">
        <v>653</v>
      </c>
      <c r="B29" s="150" t="s">
        <v>85</v>
      </c>
      <c r="C29" s="150" t="s">
        <v>106</v>
      </c>
      <c r="D29" s="151" t="s">
        <v>105</v>
      </c>
      <c r="E29" s="153" t="s">
        <v>107</v>
      </c>
      <c r="F29" s="154" t="s">
        <v>43</v>
      </c>
      <c r="G29" s="165" t="s">
        <v>110</v>
      </c>
      <c r="H29" s="154" t="s">
        <v>61</v>
      </c>
      <c r="I29" s="165" t="s">
        <v>111</v>
      </c>
      <c r="J29" s="165" t="s">
        <v>413</v>
      </c>
      <c r="K29" s="165" t="s">
        <v>378</v>
      </c>
      <c r="L29" s="165" t="s">
        <v>611</v>
      </c>
      <c r="M29" s="4"/>
      <c r="N29" s="4"/>
      <c r="O29" s="75">
        <v>1.06</v>
      </c>
      <c r="P29" s="75">
        <f t="shared" si="0"/>
        <v>0</v>
      </c>
    </row>
    <row r="30" spans="1:32" x14ac:dyDescent="0.25">
      <c r="A30" s="10"/>
      <c r="B30" s="152"/>
      <c r="C30" s="10"/>
      <c r="D30" s="159"/>
      <c r="E30" s="33"/>
      <c r="F30" s="33"/>
      <c r="G30" s="33"/>
      <c r="H30" s="168"/>
      <c r="I30" s="33"/>
      <c r="J30" s="33"/>
      <c r="K30" s="33"/>
      <c r="L30" s="33"/>
      <c r="M30" s="4"/>
      <c r="N30" s="4"/>
      <c r="O30" s="75">
        <v>1.05</v>
      </c>
      <c r="P30" s="75">
        <f t="shared" si="0"/>
        <v>0</v>
      </c>
    </row>
    <row r="31" spans="1:32" x14ac:dyDescent="0.25">
      <c r="A31" s="10"/>
      <c r="B31" s="152"/>
      <c r="C31" s="10"/>
      <c r="D31" s="159"/>
      <c r="E31" s="33"/>
      <c r="F31" s="33"/>
      <c r="G31" s="33"/>
      <c r="H31" s="168"/>
      <c r="I31" s="33"/>
      <c r="J31" s="33"/>
      <c r="K31" s="33"/>
      <c r="L31" s="33"/>
      <c r="N31" s="4"/>
      <c r="O31" s="75">
        <v>1.04</v>
      </c>
      <c r="P31" s="75">
        <f t="shared" si="0"/>
        <v>0</v>
      </c>
    </row>
    <row r="32" spans="1:32" x14ac:dyDescent="0.25">
      <c r="A32" s="10"/>
      <c r="B32" s="152"/>
      <c r="C32" s="10"/>
      <c r="D32" s="159"/>
      <c r="E32" s="33"/>
      <c r="F32" s="33"/>
      <c r="G32" s="33"/>
      <c r="H32" s="168"/>
      <c r="I32" s="33"/>
      <c r="J32" s="33"/>
      <c r="K32" s="33"/>
      <c r="L32" s="33"/>
      <c r="N32" s="4"/>
      <c r="O32" s="75">
        <v>1.03</v>
      </c>
      <c r="P32" s="75">
        <f t="shared" si="0"/>
        <v>0</v>
      </c>
    </row>
    <row r="33" spans="1:32" x14ac:dyDescent="0.25">
      <c r="A33" s="10"/>
      <c r="B33" s="152"/>
      <c r="C33" s="10"/>
      <c r="D33" s="159"/>
      <c r="E33" s="33"/>
      <c r="F33" s="33"/>
      <c r="G33" s="33"/>
      <c r="H33" s="168"/>
      <c r="I33" s="33"/>
      <c r="J33" s="33"/>
      <c r="K33" s="33"/>
      <c r="L33" s="33"/>
      <c r="N33" s="4"/>
      <c r="O33" s="75">
        <v>1.02</v>
      </c>
      <c r="P33" s="75">
        <f t="shared" si="0"/>
        <v>0</v>
      </c>
    </row>
    <row r="34" spans="1:32" x14ac:dyDescent="0.25">
      <c r="A34" s="10"/>
      <c r="B34" s="152"/>
      <c r="C34" s="10"/>
      <c r="D34" s="159"/>
      <c r="E34" s="33"/>
      <c r="F34" s="33"/>
      <c r="G34" s="33"/>
      <c r="H34" s="168"/>
      <c r="I34" s="33"/>
      <c r="J34" s="33"/>
      <c r="K34" s="33"/>
      <c r="L34" s="33"/>
      <c r="N34" s="4"/>
      <c r="O34" s="75">
        <v>1.01</v>
      </c>
      <c r="P34" s="75">
        <f t="shared" si="0"/>
        <v>0</v>
      </c>
    </row>
    <row r="35" spans="1:32" x14ac:dyDescent="0.25">
      <c r="A35" s="10"/>
      <c r="B35" s="152"/>
      <c r="C35" s="10"/>
      <c r="D35" s="159"/>
      <c r="E35" s="33"/>
      <c r="F35" s="33"/>
      <c r="G35" s="33"/>
      <c r="H35" s="168"/>
      <c r="I35" s="33"/>
      <c r="J35" s="33"/>
      <c r="K35" s="33"/>
      <c r="L35" s="33"/>
      <c r="N35" s="4"/>
      <c r="O35" s="75">
        <v>1</v>
      </c>
      <c r="P35" s="75">
        <f t="shared" si="0"/>
        <v>0</v>
      </c>
    </row>
    <row r="36" spans="1:32" x14ac:dyDescent="0.25">
      <c r="A36" s="10"/>
      <c r="B36" s="152"/>
      <c r="C36" s="10"/>
      <c r="D36" s="159"/>
      <c r="E36" s="33"/>
      <c r="F36" s="33"/>
      <c r="G36" s="33"/>
      <c r="H36" s="168"/>
      <c r="I36" s="33"/>
      <c r="J36" s="33"/>
      <c r="K36" s="33"/>
      <c r="L36" s="33"/>
      <c r="N36" s="4"/>
      <c r="O36" s="75">
        <v>0.99</v>
      </c>
      <c r="P36" s="75">
        <f t="shared" si="0"/>
        <v>0</v>
      </c>
      <c r="AC36" s="170"/>
    </row>
    <row r="37" spans="1:32" x14ac:dyDescent="0.25">
      <c r="A37" s="10"/>
      <c r="B37" s="152"/>
      <c r="C37" s="10"/>
      <c r="D37" s="159"/>
      <c r="E37" s="33"/>
      <c r="F37" s="33"/>
      <c r="G37" s="33"/>
      <c r="H37" s="168"/>
      <c r="I37" s="33"/>
      <c r="J37" s="33"/>
      <c r="K37" s="33"/>
      <c r="L37" s="33"/>
      <c r="N37" s="4"/>
      <c r="O37" s="75">
        <v>0.98</v>
      </c>
      <c r="P37" s="75">
        <f t="shared" si="0"/>
        <v>0</v>
      </c>
    </row>
    <row r="38" spans="1:32" x14ac:dyDescent="0.25">
      <c r="A38" s="10"/>
      <c r="B38" s="152"/>
      <c r="C38" s="10"/>
      <c r="D38" s="159"/>
      <c r="E38" s="33"/>
      <c r="F38" s="33"/>
      <c r="G38" s="33"/>
      <c r="H38" s="168"/>
      <c r="I38" s="33"/>
      <c r="J38" s="33"/>
      <c r="K38" s="33"/>
      <c r="L38" s="33"/>
      <c r="N38" s="4"/>
      <c r="O38" s="75">
        <v>0.97</v>
      </c>
      <c r="P38" s="75">
        <f t="shared" si="0"/>
        <v>0</v>
      </c>
    </row>
    <row r="39" spans="1:32" x14ac:dyDescent="0.25">
      <c r="A39" s="10"/>
      <c r="B39" s="152"/>
      <c r="C39" s="10"/>
      <c r="D39" s="159"/>
      <c r="E39" s="33"/>
      <c r="F39" s="33"/>
      <c r="G39" s="33"/>
      <c r="H39" s="168"/>
      <c r="I39" s="33"/>
      <c r="J39" s="33"/>
      <c r="K39" s="33"/>
      <c r="L39" s="33"/>
      <c r="N39" s="4"/>
      <c r="O39" s="75">
        <v>0.96</v>
      </c>
      <c r="P39" s="75">
        <f t="shared" si="0"/>
        <v>0</v>
      </c>
    </row>
    <row r="40" spans="1:32" x14ac:dyDescent="0.25">
      <c r="A40" s="10"/>
      <c r="B40" s="152"/>
      <c r="C40" s="10"/>
      <c r="D40" s="159"/>
      <c r="E40" s="33"/>
      <c r="F40" s="33"/>
      <c r="G40" s="33"/>
      <c r="H40" s="168"/>
      <c r="I40" s="33"/>
      <c r="J40" s="33"/>
      <c r="K40" s="33"/>
      <c r="L40" s="33"/>
      <c r="N40" s="4"/>
      <c r="O40" s="75">
        <v>0.95</v>
      </c>
      <c r="P40" s="75">
        <f t="shared" si="0"/>
        <v>0</v>
      </c>
    </row>
    <row r="41" spans="1:32" x14ac:dyDescent="0.25">
      <c r="A41" s="10"/>
      <c r="B41" s="152"/>
      <c r="C41" s="10"/>
      <c r="D41" s="159"/>
      <c r="E41" s="33"/>
      <c r="F41" s="33"/>
      <c r="G41" s="33"/>
      <c r="H41" s="168"/>
      <c r="I41" s="33"/>
      <c r="J41" s="33"/>
      <c r="K41" s="33"/>
      <c r="L41" s="33"/>
      <c r="N41" s="4"/>
      <c r="O41" s="75">
        <v>0.94</v>
      </c>
      <c r="P41" s="75">
        <f t="shared" si="0"/>
        <v>0</v>
      </c>
    </row>
    <row r="42" spans="1:32" x14ac:dyDescent="0.25">
      <c r="A42" s="10"/>
      <c r="B42" s="152"/>
      <c r="C42" s="10"/>
      <c r="D42" s="159"/>
      <c r="E42" s="33"/>
      <c r="F42" s="33"/>
      <c r="G42" s="33"/>
      <c r="H42" s="168"/>
      <c r="I42" s="33"/>
      <c r="J42" s="33"/>
      <c r="K42" s="33"/>
      <c r="L42" s="33"/>
      <c r="N42" s="4"/>
      <c r="O42" s="75">
        <v>0.93</v>
      </c>
      <c r="P42" s="75">
        <f t="shared" si="0"/>
        <v>0</v>
      </c>
      <c r="AC42" s="170"/>
      <c r="AF42" s="170"/>
    </row>
    <row r="43" spans="1:32" x14ac:dyDescent="0.25">
      <c r="A43" s="10"/>
      <c r="B43" s="152"/>
      <c r="C43" s="10"/>
      <c r="D43" s="159"/>
      <c r="E43" s="33"/>
      <c r="F43" s="33"/>
      <c r="G43" s="33"/>
      <c r="H43" s="168"/>
      <c r="I43" s="33"/>
      <c r="J43" s="33"/>
      <c r="K43" s="33"/>
      <c r="L43" s="33"/>
      <c r="N43" s="4"/>
      <c r="O43" s="75">
        <v>0.92</v>
      </c>
      <c r="P43" s="75">
        <f t="shared" si="0"/>
        <v>0</v>
      </c>
    </row>
    <row r="44" spans="1:32" x14ac:dyDescent="0.25">
      <c r="N44" s="4"/>
      <c r="O44" s="75">
        <v>0.91</v>
      </c>
      <c r="P44" s="75">
        <f t="shared" si="0"/>
        <v>0</v>
      </c>
    </row>
    <row r="45" spans="1:32" x14ac:dyDescent="0.25">
      <c r="B45" s="33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75">
        <v>0.9</v>
      </c>
      <c r="P45" s="75">
        <f t="shared" si="0"/>
        <v>0</v>
      </c>
    </row>
    <row r="46" spans="1:32" x14ac:dyDescent="0.25">
      <c r="B46" s="150" t="s">
        <v>85</v>
      </c>
      <c r="C46" s="150" t="s">
        <v>106</v>
      </c>
      <c r="D46" s="151" t="s">
        <v>105</v>
      </c>
      <c r="E46" s="153" t="s">
        <v>107</v>
      </c>
      <c r="F46" s="154" t="s">
        <v>43</v>
      </c>
      <c r="G46" s="165" t="s">
        <v>110</v>
      </c>
      <c r="H46" s="154" t="s">
        <v>61</v>
      </c>
      <c r="I46" s="165" t="s">
        <v>111</v>
      </c>
      <c r="J46" s="165" t="s">
        <v>218</v>
      </c>
      <c r="N46" s="4"/>
      <c r="S46" s="4"/>
      <c r="T46" s="4"/>
      <c r="U46" s="101"/>
    </row>
    <row r="47" spans="1:32" x14ac:dyDescent="0.25">
      <c r="B47" s="381">
        <v>42304</v>
      </c>
      <c r="C47" s="385">
        <v>5100</v>
      </c>
      <c r="D47" s="427">
        <v>17.29</v>
      </c>
      <c r="E47" s="386">
        <v>16.68</v>
      </c>
      <c r="F47" s="386">
        <f t="shared" ref="F47:F84" si="1">-C47*(D47-E47)</f>
        <v>-3110.9999999999973</v>
      </c>
      <c r="G47" s="386">
        <f t="shared" ref="G47:G56" si="2">IF(C47=0, 0,D47*C47)</f>
        <v>88179</v>
      </c>
      <c r="H47" s="428">
        <f t="shared" ref="H47:H61" si="3">IF(C47=0, D47, (E47-D47)/D47)</f>
        <v>-3.5280508964719459E-2</v>
      </c>
      <c r="I47" s="386"/>
      <c r="J47" s="386"/>
      <c r="N47" s="4"/>
      <c r="S47" s="4"/>
      <c r="T47" s="4"/>
      <c r="U47" s="101"/>
    </row>
    <row r="48" spans="1:32" x14ac:dyDescent="0.25">
      <c r="B48" s="381">
        <v>42305</v>
      </c>
      <c r="C48" s="385">
        <v>4900</v>
      </c>
      <c r="D48" s="427">
        <v>17.29</v>
      </c>
      <c r="E48" s="386">
        <v>16.920000000000002</v>
      </c>
      <c r="F48" s="386">
        <f t="shared" si="1"/>
        <v>-1812.9999999999875</v>
      </c>
      <c r="G48" s="386">
        <f t="shared" si="2"/>
        <v>84721</v>
      </c>
      <c r="H48" s="428">
        <f t="shared" si="3"/>
        <v>-2.1399652978600199E-2</v>
      </c>
      <c r="I48" s="386"/>
      <c r="J48" s="386"/>
      <c r="N48" s="4"/>
      <c r="S48" s="281"/>
      <c r="T48" s="281"/>
      <c r="U48" s="282"/>
    </row>
    <row r="49" spans="2:32" x14ac:dyDescent="0.25">
      <c r="B49" s="381">
        <v>42306</v>
      </c>
      <c r="C49" s="385">
        <v>5100</v>
      </c>
      <c r="D49" s="427">
        <v>17.25</v>
      </c>
      <c r="E49" s="386">
        <v>16.21</v>
      </c>
      <c r="F49" s="386">
        <f t="shared" si="1"/>
        <v>-5303.9999999999955</v>
      </c>
      <c r="G49" s="386">
        <f t="shared" si="2"/>
        <v>87975</v>
      </c>
      <c r="H49" s="428">
        <f t="shared" si="3"/>
        <v>-6.0289855072463719E-2</v>
      </c>
      <c r="I49" s="386"/>
      <c r="J49" s="386"/>
      <c r="N49" s="4"/>
      <c r="S49" s="4"/>
      <c r="T49" s="4"/>
      <c r="U49" s="169"/>
    </row>
    <row r="50" spans="2:32" x14ac:dyDescent="0.25">
      <c r="B50" s="381">
        <v>42311</v>
      </c>
      <c r="C50" s="385">
        <v>2710</v>
      </c>
      <c r="D50" s="427">
        <v>16.989999999999998</v>
      </c>
      <c r="E50" s="386">
        <v>17.84</v>
      </c>
      <c r="F50" s="386">
        <f t="shared" si="1"/>
        <v>2303.5000000000036</v>
      </c>
      <c r="G50" s="386">
        <f t="shared" si="2"/>
        <v>46042.899999999994</v>
      </c>
      <c r="H50" s="428">
        <f t="shared" si="3"/>
        <v>5.0029429075927105E-2</v>
      </c>
      <c r="I50" s="386"/>
      <c r="J50" s="386"/>
      <c r="N50" s="4"/>
      <c r="S50" s="4"/>
      <c r="T50" s="4"/>
      <c r="U50" s="169"/>
      <c r="AC50" s="170"/>
      <c r="AF50" s="170"/>
    </row>
    <row r="51" spans="2:32" x14ac:dyDescent="0.25">
      <c r="B51" s="381">
        <v>42312</v>
      </c>
      <c r="C51" s="385">
        <v>2902</v>
      </c>
      <c r="D51" s="427">
        <v>16.989999999999998</v>
      </c>
      <c r="E51" s="386">
        <v>17.440000000000001</v>
      </c>
      <c r="F51" s="386">
        <f t="shared" si="1"/>
        <v>1305.9000000000083</v>
      </c>
      <c r="G51" s="386">
        <f t="shared" si="2"/>
        <v>49304.979999999996</v>
      </c>
      <c r="H51" s="428">
        <f t="shared" si="3"/>
        <v>2.6486168334314473E-2</v>
      </c>
      <c r="I51" s="386"/>
      <c r="J51" s="386"/>
      <c r="N51" s="4"/>
      <c r="S51" s="4"/>
      <c r="T51" s="4"/>
      <c r="U51" s="169"/>
    </row>
    <row r="52" spans="2:32" x14ac:dyDescent="0.25">
      <c r="B52" s="381">
        <v>42313</v>
      </c>
      <c r="C52" s="385">
        <v>5710</v>
      </c>
      <c r="D52" s="427">
        <v>16.91</v>
      </c>
      <c r="E52" s="386">
        <v>16.510000000000002</v>
      </c>
      <c r="F52" s="386">
        <f t="shared" si="1"/>
        <v>-2283.9999999999918</v>
      </c>
      <c r="G52" s="386">
        <f t="shared" si="2"/>
        <v>96556.1</v>
      </c>
      <c r="H52" s="428">
        <f t="shared" si="3"/>
        <v>-2.3654642223536283E-2</v>
      </c>
      <c r="I52" s="386"/>
      <c r="J52" s="386"/>
      <c r="N52" s="4"/>
      <c r="S52" s="4"/>
      <c r="T52" s="4"/>
      <c r="U52" s="169"/>
    </row>
    <row r="53" spans="2:32" x14ac:dyDescent="0.25">
      <c r="B53" s="381">
        <v>42314</v>
      </c>
      <c r="C53" s="385">
        <v>4710</v>
      </c>
      <c r="D53" s="427">
        <v>16.95</v>
      </c>
      <c r="E53" s="386">
        <v>16.45</v>
      </c>
      <c r="F53" s="386">
        <f t="shared" si="1"/>
        <v>-2355</v>
      </c>
      <c r="G53" s="386">
        <f t="shared" si="2"/>
        <v>79834.5</v>
      </c>
      <c r="H53" s="428">
        <f t="shared" si="3"/>
        <v>-2.9498525073746312E-2</v>
      </c>
      <c r="I53" s="386"/>
      <c r="J53" s="386"/>
      <c r="N53" s="4"/>
      <c r="S53" s="4"/>
      <c r="T53" s="4"/>
      <c r="U53" s="169"/>
    </row>
    <row r="54" spans="2:32" x14ac:dyDescent="0.25">
      <c r="B54" s="381">
        <v>42317</v>
      </c>
      <c r="C54" s="385">
        <v>5060</v>
      </c>
      <c r="D54" s="427">
        <v>16.87</v>
      </c>
      <c r="E54" s="386">
        <v>15.84</v>
      </c>
      <c r="F54" s="386">
        <f t="shared" si="1"/>
        <v>-5211.8000000000056</v>
      </c>
      <c r="G54" s="386">
        <f t="shared" si="2"/>
        <v>85362.200000000012</v>
      </c>
      <c r="H54" s="428">
        <f t="shared" si="3"/>
        <v>-6.1055127445169E-2</v>
      </c>
      <c r="I54" s="386"/>
      <c r="J54" s="386"/>
      <c r="N54" s="4"/>
      <c r="S54" s="4"/>
      <c r="T54" s="4"/>
      <c r="U54" s="283"/>
      <c r="AC54" s="170"/>
      <c r="AF54" s="170"/>
    </row>
    <row r="55" spans="2:32" x14ac:dyDescent="0.25">
      <c r="B55" s="381">
        <v>42324</v>
      </c>
      <c r="C55" s="385">
        <v>6000</v>
      </c>
      <c r="D55" s="427">
        <v>16.54</v>
      </c>
      <c r="E55" s="386">
        <v>14.89</v>
      </c>
      <c r="F55" s="386">
        <f t="shared" si="1"/>
        <v>-9899.9999999999909</v>
      </c>
      <c r="G55" s="386">
        <f t="shared" si="2"/>
        <v>99240</v>
      </c>
      <c r="H55" s="428">
        <f t="shared" si="3"/>
        <v>-9.9758162031438849E-2</v>
      </c>
      <c r="I55" s="386"/>
      <c r="J55" s="386"/>
      <c r="N55" s="4"/>
      <c r="S55" s="4"/>
      <c r="T55" s="4"/>
      <c r="U55" s="101"/>
    </row>
    <row r="56" spans="2:32" x14ac:dyDescent="0.25">
      <c r="B56" s="381">
        <v>42325</v>
      </c>
      <c r="C56" s="385">
        <v>5060</v>
      </c>
      <c r="D56" s="427">
        <v>16.73</v>
      </c>
      <c r="E56" s="386">
        <v>15.28</v>
      </c>
      <c r="F56" s="386">
        <f t="shared" si="1"/>
        <v>-7337.0000000000055</v>
      </c>
      <c r="G56" s="386">
        <f t="shared" si="2"/>
        <v>84653.8</v>
      </c>
      <c r="H56" s="428">
        <f t="shared" si="3"/>
        <v>-8.6670651524208067E-2</v>
      </c>
      <c r="I56" s="386"/>
      <c r="J56" s="386"/>
      <c r="N56" s="4"/>
      <c r="S56" s="4"/>
      <c r="T56" s="4"/>
      <c r="U56" s="101"/>
    </row>
    <row r="57" spans="2:32" x14ac:dyDescent="0.25">
      <c r="B57" s="381">
        <v>42328</v>
      </c>
      <c r="C57" s="385">
        <v>6000</v>
      </c>
      <c r="D57" s="427">
        <v>16.52</v>
      </c>
      <c r="E57" s="386">
        <v>15.39</v>
      </c>
      <c r="F57" s="386">
        <f t="shared" si="1"/>
        <v>-6779.9999999999936</v>
      </c>
      <c r="G57" s="386">
        <f t="shared" ref="G57:G84" si="4">IF(C57=0, 0,D57*C57)</f>
        <v>99120</v>
      </c>
      <c r="H57" s="428">
        <f t="shared" si="3"/>
        <v>-6.8401937046004779E-2</v>
      </c>
      <c r="I57" s="386"/>
      <c r="J57" s="386"/>
      <c r="N57" s="4"/>
      <c r="S57" s="281"/>
      <c r="T57" s="281"/>
      <c r="U57" s="282"/>
    </row>
    <row r="58" spans="2:32" x14ac:dyDescent="0.25">
      <c r="B58" s="381">
        <v>42331</v>
      </c>
      <c r="C58" s="385">
        <v>5060</v>
      </c>
      <c r="D58" s="427">
        <v>16.68</v>
      </c>
      <c r="E58" s="386">
        <v>15.32</v>
      </c>
      <c r="F58" s="386">
        <f t="shared" si="1"/>
        <v>-6881.5999999999967</v>
      </c>
      <c r="G58" s="386">
        <f t="shared" si="4"/>
        <v>84400.8</v>
      </c>
      <c r="H58" s="428">
        <f t="shared" si="3"/>
        <v>-8.1534772182254162E-2</v>
      </c>
      <c r="I58" s="386"/>
      <c r="J58" s="386"/>
      <c r="N58" s="4"/>
      <c r="S58" s="4"/>
      <c r="T58" s="4"/>
      <c r="U58" s="169"/>
      <c r="AC58" s="170"/>
      <c r="AF58" s="170"/>
    </row>
    <row r="59" spans="2:32" x14ac:dyDescent="0.25">
      <c r="B59" s="381">
        <v>42338</v>
      </c>
      <c r="C59" s="385">
        <v>4710</v>
      </c>
      <c r="D59" s="427">
        <v>16.73</v>
      </c>
      <c r="E59" s="386">
        <v>15.93</v>
      </c>
      <c r="F59" s="386">
        <f t="shared" si="1"/>
        <v>-3768.0000000000032</v>
      </c>
      <c r="G59" s="386">
        <f t="shared" si="4"/>
        <v>78798.3</v>
      </c>
      <c r="H59" s="428">
        <f t="shared" si="3"/>
        <v>-4.7818290496114808E-2</v>
      </c>
      <c r="I59" s="386"/>
      <c r="J59" s="386"/>
      <c r="N59" s="4"/>
      <c r="S59" s="4"/>
      <c r="T59" s="4"/>
      <c r="U59" s="169"/>
    </row>
    <row r="60" spans="2:32" x14ac:dyDescent="0.25">
      <c r="B60" s="381">
        <v>42340</v>
      </c>
      <c r="C60" s="385">
        <v>5060</v>
      </c>
      <c r="D60" s="427">
        <v>16.670000000000002</v>
      </c>
      <c r="E60" s="386">
        <v>15.82</v>
      </c>
      <c r="F60" s="386">
        <f t="shared" si="1"/>
        <v>-4301.0000000000073</v>
      </c>
      <c r="G60" s="386">
        <f t="shared" si="4"/>
        <v>84350.200000000012</v>
      </c>
      <c r="H60" s="428">
        <f t="shared" si="3"/>
        <v>-5.0989802039592164E-2</v>
      </c>
      <c r="I60" s="386"/>
      <c r="J60" s="386"/>
      <c r="N60" s="4"/>
      <c r="S60" s="4"/>
      <c r="T60" s="4"/>
      <c r="U60" s="283"/>
    </row>
    <row r="61" spans="2:32" x14ac:dyDescent="0.25">
      <c r="B61" s="381">
        <v>42341</v>
      </c>
      <c r="C61" s="385">
        <v>5060</v>
      </c>
      <c r="D61" s="427">
        <v>16.64</v>
      </c>
      <c r="E61" s="386">
        <v>15.61</v>
      </c>
      <c r="F61" s="386">
        <f t="shared" si="1"/>
        <v>-5211.8000000000056</v>
      </c>
      <c r="G61" s="386">
        <f t="shared" si="4"/>
        <v>84198.400000000009</v>
      </c>
      <c r="H61" s="428">
        <f t="shared" si="3"/>
        <v>-6.1899038461538526E-2</v>
      </c>
      <c r="I61" s="386"/>
      <c r="J61" s="386"/>
      <c r="N61" s="4"/>
      <c r="S61" s="4"/>
      <c r="T61" s="4"/>
      <c r="U61" s="101"/>
    </row>
    <row r="62" spans="2:32" x14ac:dyDescent="0.25">
      <c r="B62" s="381">
        <v>42347</v>
      </c>
      <c r="C62" s="385">
        <v>5260</v>
      </c>
      <c r="D62" s="427">
        <v>16.559999999999999</v>
      </c>
      <c r="E62" s="386">
        <v>14.32</v>
      </c>
      <c r="F62" s="386">
        <f t="shared" si="1"/>
        <v>-11782.399999999992</v>
      </c>
      <c r="G62" s="386">
        <f t="shared" si="4"/>
        <v>87105.599999999991</v>
      </c>
      <c r="H62" s="428">
        <f t="shared" ref="H62:H84" si="5">IF(C62=0, D62, (E62-D62)/D62)</f>
        <v>-0.13526570048309169</v>
      </c>
      <c r="I62" s="386"/>
      <c r="J62" s="386"/>
      <c r="N62" s="4"/>
      <c r="S62" s="4"/>
      <c r="T62" s="4"/>
      <c r="U62" s="101"/>
    </row>
    <row r="63" spans="2:32" x14ac:dyDescent="0.25">
      <c r="B63" s="381">
        <v>42348</v>
      </c>
      <c r="C63" s="385">
        <v>5060</v>
      </c>
      <c r="D63" s="427">
        <v>16.63</v>
      </c>
      <c r="E63" s="386">
        <v>14.66</v>
      </c>
      <c r="F63" s="386">
        <f t="shared" si="1"/>
        <v>-9968.1999999999935</v>
      </c>
      <c r="G63" s="386">
        <f t="shared" si="4"/>
        <v>84147.799999999988</v>
      </c>
      <c r="H63" s="428">
        <f t="shared" si="5"/>
        <v>-0.11846061334936855</v>
      </c>
      <c r="I63" s="386"/>
      <c r="J63" s="386"/>
      <c r="N63" s="4"/>
      <c r="S63" s="4"/>
      <c r="T63" s="4"/>
      <c r="U63" s="101"/>
    </row>
    <row r="64" spans="2:32" x14ac:dyDescent="0.25">
      <c r="B64" s="381">
        <v>42349</v>
      </c>
      <c r="C64" s="385">
        <v>5060</v>
      </c>
      <c r="D64" s="427">
        <v>16.62</v>
      </c>
      <c r="E64" s="386">
        <v>14.04</v>
      </c>
      <c r="F64" s="386">
        <f t="shared" si="1"/>
        <v>-13054.80000000001</v>
      </c>
      <c r="G64" s="386">
        <f t="shared" si="4"/>
        <v>84097.200000000012</v>
      </c>
      <c r="H64" s="428">
        <f t="shared" si="5"/>
        <v>-0.15523465703971129</v>
      </c>
      <c r="I64" s="386"/>
      <c r="J64" s="386"/>
      <c r="N64" s="4"/>
    </row>
    <row r="65" spans="2:18" x14ac:dyDescent="0.25">
      <c r="B65" s="381">
        <v>42349</v>
      </c>
      <c r="C65" s="385">
        <v>6000</v>
      </c>
      <c r="D65" s="427">
        <v>16.22</v>
      </c>
      <c r="E65" s="386">
        <v>14.04</v>
      </c>
      <c r="F65" s="386">
        <f t="shared" si="1"/>
        <v>-13079.999999999998</v>
      </c>
      <c r="G65" s="386">
        <f t="shared" si="4"/>
        <v>97320</v>
      </c>
      <c r="H65" s="428">
        <f t="shared" si="5"/>
        <v>-0.13440197287299629</v>
      </c>
      <c r="I65" s="386"/>
      <c r="J65" s="386"/>
      <c r="N65" s="4"/>
    </row>
    <row r="66" spans="2:18" x14ac:dyDescent="0.25">
      <c r="B66" s="381">
        <v>42349</v>
      </c>
      <c r="C66" s="385">
        <v>6200</v>
      </c>
      <c r="D66" s="427">
        <v>16.14</v>
      </c>
      <c r="E66" s="386">
        <v>14.04</v>
      </c>
      <c r="F66" s="386">
        <f t="shared" si="1"/>
        <v>-13020.000000000009</v>
      </c>
      <c r="G66" s="386">
        <f t="shared" si="4"/>
        <v>100068</v>
      </c>
      <c r="H66" s="428">
        <f t="shared" si="5"/>
        <v>-0.13011152416356886</v>
      </c>
      <c r="I66" s="386"/>
      <c r="J66" s="386"/>
      <c r="N66" s="4"/>
    </row>
    <row r="67" spans="2:18" x14ac:dyDescent="0.25">
      <c r="B67" s="381">
        <v>42349</v>
      </c>
      <c r="C67" s="385">
        <v>5721</v>
      </c>
      <c r="D67" s="427">
        <v>16.32</v>
      </c>
      <c r="E67" s="386">
        <v>14.04</v>
      </c>
      <c r="F67" s="386">
        <f t="shared" si="1"/>
        <v>-13043.880000000006</v>
      </c>
      <c r="G67" s="386">
        <f t="shared" si="4"/>
        <v>93366.720000000001</v>
      </c>
      <c r="H67" s="428">
        <f t="shared" si="5"/>
        <v>-0.13970588235294124</v>
      </c>
      <c r="I67" s="386"/>
      <c r="J67" s="386"/>
      <c r="N67" s="4"/>
      <c r="O67" s="4"/>
      <c r="P67" s="4"/>
      <c r="Q67" s="4"/>
      <c r="R67" s="4"/>
    </row>
    <row r="68" spans="2:18" x14ac:dyDescent="0.25">
      <c r="B68" s="381">
        <v>42349</v>
      </c>
      <c r="C68" s="385">
        <v>5060</v>
      </c>
      <c r="D68" s="427">
        <v>16.6143</v>
      </c>
      <c r="E68" s="386">
        <v>14.04</v>
      </c>
      <c r="F68" s="386">
        <f t="shared" si="1"/>
        <v>-13025.958000000004</v>
      </c>
      <c r="G68" s="386">
        <f t="shared" si="4"/>
        <v>84068.358000000007</v>
      </c>
      <c r="H68" s="428">
        <f t="shared" si="5"/>
        <v>-0.15494483667683867</v>
      </c>
      <c r="I68" s="386"/>
      <c r="J68" s="386"/>
      <c r="O68" s="281"/>
      <c r="P68" s="4"/>
      <c r="Q68" s="4"/>
      <c r="R68" s="4"/>
    </row>
    <row r="69" spans="2:18" x14ac:dyDescent="0.25">
      <c r="B69" s="381">
        <v>42356</v>
      </c>
      <c r="C69" s="385">
        <v>5060</v>
      </c>
      <c r="D69" s="427">
        <v>16.596900000000002</v>
      </c>
      <c r="E69" s="386">
        <v>14.32</v>
      </c>
      <c r="F69" s="386">
        <f t="shared" si="1"/>
        <v>-11521.114000000007</v>
      </c>
      <c r="G69" s="386">
        <f t="shared" si="4"/>
        <v>83980.314000000013</v>
      </c>
      <c r="H69" s="428">
        <f t="shared" si="5"/>
        <v>-0.13718827009863294</v>
      </c>
      <c r="I69" s="386"/>
      <c r="J69" s="386"/>
      <c r="Q69" s="281"/>
      <c r="R69" s="281"/>
    </row>
    <row r="70" spans="2:18" x14ac:dyDescent="0.25">
      <c r="B70" s="381">
        <v>42356</v>
      </c>
      <c r="C70" s="385">
        <v>7000</v>
      </c>
      <c r="D70" s="427">
        <v>15.97</v>
      </c>
      <c r="E70" s="386">
        <v>14.34</v>
      </c>
      <c r="F70" s="386">
        <f t="shared" si="1"/>
        <v>-11410.000000000005</v>
      </c>
      <c r="G70" s="386">
        <f t="shared" si="4"/>
        <v>111790</v>
      </c>
      <c r="H70" s="428">
        <f t="shared" si="5"/>
        <v>-0.10206637445209772</v>
      </c>
      <c r="I70" s="386"/>
      <c r="J70" s="386"/>
      <c r="Q70" s="4"/>
      <c r="R70" s="4"/>
    </row>
    <row r="71" spans="2:18" x14ac:dyDescent="0.25">
      <c r="B71" s="381">
        <v>42356</v>
      </c>
      <c r="C71" s="385">
        <v>6000</v>
      </c>
      <c r="D71" s="427">
        <v>16.23</v>
      </c>
      <c r="E71" s="386">
        <v>14.36</v>
      </c>
      <c r="F71" s="386">
        <f t="shared" si="1"/>
        <v>-11220.000000000005</v>
      </c>
      <c r="G71" s="386">
        <f t="shared" si="4"/>
        <v>97380</v>
      </c>
      <c r="H71" s="428">
        <f t="shared" si="5"/>
        <v>-0.11521873074553302</v>
      </c>
      <c r="I71" s="386"/>
      <c r="J71" s="386"/>
      <c r="Q71" s="4"/>
      <c r="R71" s="4"/>
    </row>
    <row r="72" spans="2:18" x14ac:dyDescent="0.25">
      <c r="B72" s="381">
        <v>42357</v>
      </c>
      <c r="C72" s="385">
        <v>5500</v>
      </c>
      <c r="D72" s="427">
        <v>16.398399999999999</v>
      </c>
      <c r="E72" s="386">
        <v>14.36</v>
      </c>
      <c r="F72" s="386">
        <f t="shared" si="1"/>
        <v>-11211.199999999997</v>
      </c>
      <c r="G72" s="386">
        <f t="shared" si="4"/>
        <v>90191.2</v>
      </c>
      <c r="H72" s="428">
        <f t="shared" si="5"/>
        <v>-0.12430481022538781</v>
      </c>
      <c r="I72" s="386"/>
      <c r="J72" s="386"/>
      <c r="Q72" s="4"/>
      <c r="R72" s="4"/>
    </row>
    <row r="73" spans="2:18" x14ac:dyDescent="0.25">
      <c r="B73" s="381">
        <v>42359</v>
      </c>
      <c r="C73" s="385">
        <v>5060</v>
      </c>
      <c r="D73" s="427">
        <v>16.55</v>
      </c>
      <c r="E73" s="386">
        <v>14.64</v>
      </c>
      <c r="F73" s="386">
        <f t="shared" si="1"/>
        <v>-9664.6</v>
      </c>
      <c r="G73" s="386">
        <f t="shared" si="4"/>
        <v>83743</v>
      </c>
      <c r="H73" s="428">
        <f t="shared" si="5"/>
        <v>-0.11540785498489427</v>
      </c>
      <c r="I73" s="386"/>
      <c r="J73" s="386"/>
      <c r="Q73" s="4"/>
      <c r="R73" s="4"/>
    </row>
    <row r="74" spans="2:18" x14ac:dyDescent="0.25">
      <c r="B74" s="381">
        <v>42361</v>
      </c>
      <c r="C74" s="385">
        <v>5060</v>
      </c>
      <c r="D74" s="427">
        <v>16.5456</v>
      </c>
      <c r="E74" s="386">
        <v>14.61</v>
      </c>
      <c r="F74" s="386">
        <f t="shared" si="1"/>
        <v>-9794.1360000000041</v>
      </c>
      <c r="G74" s="386">
        <f t="shared" si="4"/>
        <v>83720.736000000004</v>
      </c>
      <c r="H74" s="428">
        <f t="shared" si="5"/>
        <v>-0.11698578474035398</v>
      </c>
      <c r="I74" s="386"/>
      <c r="J74" s="386"/>
      <c r="Q74" s="4"/>
      <c r="R74" s="4"/>
    </row>
    <row r="75" spans="2:18" x14ac:dyDescent="0.25">
      <c r="B75" s="381">
        <v>42377</v>
      </c>
      <c r="C75" s="385">
        <v>5260</v>
      </c>
      <c r="D75" s="427">
        <v>16.424099999999999</v>
      </c>
      <c r="E75" s="386">
        <v>13.33</v>
      </c>
      <c r="F75" s="386">
        <f t="shared" si="1"/>
        <v>-16274.965999999995</v>
      </c>
      <c r="G75" s="386">
        <f t="shared" si="4"/>
        <v>86390.766000000003</v>
      </c>
      <c r="H75" s="428">
        <f t="shared" si="5"/>
        <v>-0.18838779598273264</v>
      </c>
      <c r="I75" s="386"/>
      <c r="J75" s="386"/>
      <c r="Q75" s="4"/>
      <c r="R75" s="4"/>
    </row>
    <row r="76" spans="2:18" x14ac:dyDescent="0.25">
      <c r="B76" s="381">
        <v>42398</v>
      </c>
      <c r="C76" s="385">
        <v>5000</v>
      </c>
      <c r="D76" s="427">
        <v>16.72</v>
      </c>
      <c r="E76" s="386">
        <v>10.74</v>
      </c>
      <c r="F76" s="386">
        <f t="shared" si="1"/>
        <v>-29899.999999999993</v>
      </c>
      <c r="G76" s="386">
        <f t="shared" si="4"/>
        <v>83600</v>
      </c>
      <c r="H76" s="428">
        <f t="shared" si="5"/>
        <v>-0.35765550239234445</v>
      </c>
      <c r="I76" s="386"/>
      <c r="J76" s="386"/>
      <c r="Q76" s="4"/>
      <c r="R76" s="4"/>
    </row>
    <row r="77" spans="2:18" x14ac:dyDescent="0.25">
      <c r="B77" s="381">
        <v>42401</v>
      </c>
      <c r="C77" s="385">
        <v>5260</v>
      </c>
      <c r="D77" s="427">
        <v>16.419699999999999</v>
      </c>
      <c r="E77" s="386">
        <v>10.96</v>
      </c>
      <c r="F77" s="386">
        <f t="shared" si="1"/>
        <v>-28718.02199999999</v>
      </c>
      <c r="G77" s="386">
        <f t="shared" si="4"/>
        <v>86367.621999999988</v>
      </c>
      <c r="H77" s="428">
        <f t="shared" si="5"/>
        <v>-0.33250912014226802</v>
      </c>
      <c r="I77" s="386"/>
      <c r="J77" s="386"/>
      <c r="Q77" s="4"/>
      <c r="R77" s="4"/>
    </row>
    <row r="78" spans="2:18" x14ac:dyDescent="0.25">
      <c r="B78" s="381">
        <v>42416</v>
      </c>
      <c r="C78" s="385">
        <v>4760</v>
      </c>
      <c r="D78" s="427">
        <v>17.02</v>
      </c>
      <c r="E78" s="386">
        <v>10.65</v>
      </c>
      <c r="F78" s="386">
        <f t="shared" si="1"/>
        <v>-30321.199999999997</v>
      </c>
      <c r="G78" s="386">
        <f t="shared" si="4"/>
        <v>81015.199999999997</v>
      </c>
      <c r="H78" s="428">
        <f t="shared" si="5"/>
        <v>-0.37426556991774379</v>
      </c>
      <c r="I78" s="386"/>
      <c r="J78" s="386"/>
      <c r="Q78" s="281"/>
      <c r="R78" s="281"/>
    </row>
    <row r="79" spans="2:18" x14ac:dyDescent="0.25">
      <c r="B79" s="381">
        <v>42416</v>
      </c>
      <c r="C79" s="385">
        <v>4000</v>
      </c>
      <c r="D79" s="427">
        <v>18.1967</v>
      </c>
      <c r="E79" s="386">
        <v>10.744999999999999</v>
      </c>
      <c r="F79" s="386">
        <f t="shared" si="1"/>
        <v>-29806.800000000003</v>
      </c>
      <c r="G79" s="386">
        <f t="shared" si="4"/>
        <v>72786.8</v>
      </c>
      <c r="H79" s="428">
        <f t="shared" si="5"/>
        <v>-0.40950831744217364</v>
      </c>
      <c r="I79" s="386"/>
      <c r="J79" s="386"/>
      <c r="Q79" s="4"/>
      <c r="R79" s="4"/>
    </row>
    <row r="80" spans="2:18" x14ac:dyDescent="0.25">
      <c r="B80" s="381">
        <v>42418</v>
      </c>
      <c r="C80" s="385">
        <v>3600</v>
      </c>
      <c r="D80" s="427">
        <v>18.931999999999999</v>
      </c>
      <c r="E80" s="386">
        <v>10.81</v>
      </c>
      <c r="F80" s="386">
        <f t="shared" si="1"/>
        <v>-29239.199999999993</v>
      </c>
      <c r="G80" s="386">
        <f t="shared" si="4"/>
        <v>68155.199999999997</v>
      </c>
      <c r="H80" s="428">
        <f t="shared" si="5"/>
        <v>-0.42900908514684127</v>
      </c>
      <c r="I80" s="386"/>
      <c r="J80" s="386"/>
      <c r="Q80" s="4"/>
      <c r="R80" s="4"/>
    </row>
    <row r="81" spans="2:18" x14ac:dyDescent="0.25">
      <c r="B81" s="381">
        <v>42423</v>
      </c>
      <c r="C81" s="385">
        <v>5260</v>
      </c>
      <c r="D81" s="427">
        <v>16.356200000000001</v>
      </c>
      <c r="E81" s="386">
        <v>10.49</v>
      </c>
      <c r="F81" s="386">
        <f t="shared" si="1"/>
        <v>-30856.212000000007</v>
      </c>
      <c r="G81" s="386">
        <f t="shared" si="4"/>
        <v>86033.612000000008</v>
      </c>
      <c r="H81" s="428">
        <f t="shared" si="5"/>
        <v>-0.35865298785781541</v>
      </c>
      <c r="I81" s="386"/>
      <c r="J81" s="386"/>
      <c r="Q81" s="4"/>
      <c r="R81" s="4"/>
    </row>
    <row r="82" spans="2:18" x14ac:dyDescent="0.25">
      <c r="B82" s="381">
        <v>42431</v>
      </c>
      <c r="C82" s="385">
        <v>4760</v>
      </c>
      <c r="D82" s="427">
        <v>16.858899999999998</v>
      </c>
      <c r="E82" s="386">
        <v>11.68</v>
      </c>
      <c r="F82" s="386">
        <f t="shared" si="1"/>
        <v>-24651.563999999995</v>
      </c>
      <c r="G82" s="386">
        <f t="shared" si="4"/>
        <v>80248.363999999987</v>
      </c>
      <c r="H82" s="428">
        <f t="shared" si="5"/>
        <v>-0.30719086061368173</v>
      </c>
      <c r="I82" s="386"/>
      <c r="J82" s="386"/>
      <c r="Q82" s="4"/>
      <c r="R82" s="4"/>
    </row>
    <row r="83" spans="2:18" x14ac:dyDescent="0.25">
      <c r="B83" s="381">
        <v>42436</v>
      </c>
      <c r="C83" s="385">
        <v>5290</v>
      </c>
      <c r="D83" s="427">
        <v>16.258900000000001</v>
      </c>
      <c r="E83" s="386">
        <v>11.58</v>
      </c>
      <c r="F83" s="386">
        <f t="shared" si="1"/>
        <v>-24751.381000000001</v>
      </c>
      <c r="G83" s="386">
        <f t="shared" si="4"/>
        <v>86009.581000000006</v>
      </c>
      <c r="H83" s="428">
        <f t="shared" si="5"/>
        <v>-0.28777469570512154</v>
      </c>
      <c r="I83" s="386"/>
      <c r="J83" s="386"/>
      <c r="Q83" s="4"/>
      <c r="R83" s="4"/>
    </row>
    <row r="84" spans="2:18" x14ac:dyDescent="0.25">
      <c r="B84" s="381">
        <v>42444</v>
      </c>
      <c r="C84" s="385">
        <v>5290</v>
      </c>
      <c r="D84" s="427">
        <v>16.259</v>
      </c>
      <c r="E84" s="386">
        <v>10.85</v>
      </c>
      <c r="F84" s="386">
        <f t="shared" si="1"/>
        <v>-28613.610000000004</v>
      </c>
      <c r="G84" s="386">
        <f t="shared" si="4"/>
        <v>86010.11</v>
      </c>
      <c r="H84" s="428">
        <f t="shared" si="5"/>
        <v>-0.33267728642597949</v>
      </c>
      <c r="I84" s="386"/>
      <c r="J84" s="386"/>
      <c r="Q84" s="4"/>
      <c r="R84" s="4"/>
    </row>
    <row r="85" spans="2:18" x14ac:dyDescent="0.25">
      <c r="B85" s="381">
        <v>42446</v>
      </c>
      <c r="C85" s="385">
        <v>5295</v>
      </c>
      <c r="D85" s="427">
        <v>16.2348</v>
      </c>
      <c r="E85" s="386">
        <v>10.87</v>
      </c>
      <c r="F85" s="386">
        <f t="shared" ref="F85:F123" si="6">-C85*(D85-E85)</f>
        <v>-28406.616000000002</v>
      </c>
      <c r="G85" s="386">
        <f t="shared" ref="G85:G123" si="7">IF(C85=0, 0,D85*C85)</f>
        <v>85963.266000000003</v>
      </c>
      <c r="H85" s="428">
        <f t="shared" ref="H85:H123" si="8">IF(C85=0, D85, (E85-D85)/D85)</f>
        <v>-0.33045063690344201</v>
      </c>
      <c r="I85" s="386"/>
      <c r="J85" s="386"/>
    </row>
    <row r="86" spans="2:18" x14ac:dyDescent="0.25">
      <c r="B86" s="381">
        <v>42447</v>
      </c>
      <c r="C86" s="385">
        <v>5300</v>
      </c>
      <c r="D86" s="427">
        <v>16.211200000000002</v>
      </c>
      <c r="E86" s="386">
        <v>11.07</v>
      </c>
      <c r="F86" s="386">
        <f t="shared" si="6"/>
        <v>-27248.360000000008</v>
      </c>
      <c r="G86" s="386">
        <f t="shared" si="7"/>
        <v>85919.360000000015</v>
      </c>
      <c r="H86" s="428">
        <f t="shared" si="8"/>
        <v>-0.31713876825898152</v>
      </c>
      <c r="I86" s="386"/>
      <c r="J86" s="386"/>
    </row>
    <row r="87" spans="2:18" x14ac:dyDescent="0.25">
      <c r="B87" s="381">
        <v>42447</v>
      </c>
      <c r="C87" s="385">
        <v>5155</v>
      </c>
      <c r="D87" s="427">
        <v>16.352699999999999</v>
      </c>
      <c r="E87" s="386">
        <v>11.14</v>
      </c>
      <c r="F87" s="386">
        <f t="shared" si="6"/>
        <v>-26871.468499999992</v>
      </c>
      <c r="G87" s="386">
        <f t="shared" si="7"/>
        <v>84298.1685</v>
      </c>
      <c r="H87" s="428">
        <f t="shared" si="8"/>
        <v>-0.31876693145474438</v>
      </c>
      <c r="I87" s="386"/>
      <c r="J87" s="386"/>
    </row>
    <row r="88" spans="2:18" x14ac:dyDescent="0.25">
      <c r="B88" s="381">
        <v>42450</v>
      </c>
      <c r="C88" s="385">
        <v>3955</v>
      </c>
      <c r="D88" s="427">
        <v>17.7959</v>
      </c>
      <c r="E88" s="386">
        <v>11.54</v>
      </c>
      <c r="F88" s="386">
        <f t="shared" si="6"/>
        <v>-24742.084500000001</v>
      </c>
      <c r="G88" s="386">
        <f t="shared" si="7"/>
        <v>70382.784499999994</v>
      </c>
      <c r="H88" s="428">
        <f t="shared" si="8"/>
        <v>-0.3515360279614968</v>
      </c>
      <c r="I88" s="386"/>
      <c r="J88" s="386"/>
      <c r="N88" s="4"/>
    </row>
    <row r="89" spans="2:18" x14ac:dyDescent="0.25">
      <c r="B89" s="381">
        <v>42451</v>
      </c>
      <c r="C89" s="385">
        <v>5260</v>
      </c>
      <c r="D89" s="427">
        <v>16.2089</v>
      </c>
      <c r="E89" s="386">
        <v>11.44</v>
      </c>
      <c r="F89" s="386">
        <f t="shared" si="6"/>
        <v>-25084.414000000001</v>
      </c>
      <c r="G89" s="386">
        <f t="shared" si="7"/>
        <v>85258.813999999998</v>
      </c>
      <c r="H89" s="428">
        <f t="shared" si="8"/>
        <v>-0.29421490662537253</v>
      </c>
      <c r="I89" s="429"/>
      <c r="J89" s="429"/>
    </row>
    <row r="90" spans="2:18" x14ac:dyDescent="0.25">
      <c r="B90" s="381">
        <v>42451</v>
      </c>
      <c r="C90" s="385">
        <v>5360</v>
      </c>
      <c r="D90" s="427">
        <v>16.1083</v>
      </c>
      <c r="E90" s="386">
        <v>10.65</v>
      </c>
      <c r="F90" s="386">
        <f t="shared" si="6"/>
        <v>-29256.487999999998</v>
      </c>
      <c r="G90" s="386">
        <f t="shared" si="7"/>
        <v>86340.487999999998</v>
      </c>
      <c r="H90" s="428">
        <f t="shared" si="8"/>
        <v>-0.33885015799308427</v>
      </c>
      <c r="I90" s="429"/>
      <c r="J90" s="429"/>
    </row>
    <row r="91" spans="2:18" x14ac:dyDescent="0.25">
      <c r="B91" s="381">
        <v>42461</v>
      </c>
      <c r="C91" s="385">
        <v>5260</v>
      </c>
      <c r="D91" s="427">
        <v>16.207000000000001</v>
      </c>
      <c r="E91" s="386">
        <v>10.92</v>
      </c>
      <c r="F91" s="386">
        <f t="shared" si="6"/>
        <v>-27809.620000000003</v>
      </c>
      <c r="G91" s="386">
        <f t="shared" si="7"/>
        <v>85248.82</v>
      </c>
      <c r="H91" s="428">
        <f t="shared" si="8"/>
        <v>-0.32621706669957429</v>
      </c>
      <c r="I91" s="386"/>
      <c r="J91" s="386"/>
    </row>
    <row r="92" spans="2:18" x14ac:dyDescent="0.25">
      <c r="B92" s="381">
        <v>42465</v>
      </c>
      <c r="C92" s="385">
        <v>5260</v>
      </c>
      <c r="D92" s="427">
        <v>16.207000000000001</v>
      </c>
      <c r="E92" s="386">
        <v>10.4</v>
      </c>
      <c r="F92" s="386">
        <f t="shared" si="6"/>
        <v>-30544.820000000003</v>
      </c>
      <c r="G92" s="386">
        <f t="shared" si="7"/>
        <v>85248.82</v>
      </c>
      <c r="H92" s="428">
        <f t="shared" si="8"/>
        <v>-0.3583019682853088</v>
      </c>
      <c r="I92" s="386"/>
      <c r="J92" s="386"/>
    </row>
    <row r="93" spans="2:18" x14ac:dyDescent="0.25">
      <c r="B93" s="381">
        <v>42467</v>
      </c>
      <c r="C93" s="385">
        <v>5760</v>
      </c>
      <c r="D93" s="427">
        <v>15.703799999999999</v>
      </c>
      <c r="E93" s="386">
        <v>10.4</v>
      </c>
      <c r="F93" s="386">
        <f t="shared" si="6"/>
        <v>-30549.887999999995</v>
      </c>
      <c r="G93" s="386">
        <f t="shared" si="7"/>
        <v>90453.887999999992</v>
      </c>
      <c r="H93" s="428">
        <f t="shared" si="8"/>
        <v>-0.33773991008545695</v>
      </c>
      <c r="I93" s="386"/>
      <c r="J93" s="386"/>
    </row>
    <row r="94" spans="2:18" x14ac:dyDescent="0.25">
      <c r="B94" s="381">
        <v>42468</v>
      </c>
      <c r="C94" s="385">
        <v>5260</v>
      </c>
      <c r="D94" s="427">
        <v>16.167100000000001</v>
      </c>
      <c r="E94" s="386">
        <v>10.76</v>
      </c>
      <c r="F94" s="386">
        <f t="shared" si="6"/>
        <v>-28441.346000000009</v>
      </c>
      <c r="G94" s="386">
        <f t="shared" si="7"/>
        <v>85038.946000000011</v>
      </c>
      <c r="H94" s="428">
        <f t="shared" si="8"/>
        <v>-0.33445082915303309</v>
      </c>
      <c r="I94" s="429" t="s">
        <v>142</v>
      </c>
      <c r="J94" s="429"/>
    </row>
    <row r="95" spans="2:18" x14ac:dyDescent="0.25">
      <c r="B95" s="381">
        <v>42472</v>
      </c>
      <c r="C95" s="385">
        <v>5860</v>
      </c>
      <c r="D95" s="427">
        <v>15.567399999999999</v>
      </c>
      <c r="E95" s="386">
        <v>10.17</v>
      </c>
      <c r="F95" s="386">
        <f t="shared" si="6"/>
        <v>-31628.763999999996</v>
      </c>
      <c r="G95" s="386">
        <f t="shared" si="7"/>
        <v>91224.963999999993</v>
      </c>
      <c r="H95" s="428">
        <f t="shared" si="8"/>
        <v>-0.34671171807752094</v>
      </c>
      <c r="I95" s="386"/>
      <c r="J95" s="386"/>
    </row>
    <row r="96" spans="2:18" x14ac:dyDescent="0.25">
      <c r="B96" s="381">
        <v>42473</v>
      </c>
      <c r="C96" s="385">
        <v>5260</v>
      </c>
      <c r="D96" s="427">
        <v>16.1158</v>
      </c>
      <c r="E96" s="386">
        <v>10.88</v>
      </c>
      <c r="F96" s="386">
        <f t="shared" si="6"/>
        <v>-27540.307999999997</v>
      </c>
      <c r="G96" s="386">
        <f t="shared" si="7"/>
        <v>84769.108000000007</v>
      </c>
      <c r="H96" s="428">
        <f t="shared" si="8"/>
        <v>-0.32488613658645549</v>
      </c>
      <c r="I96" s="386"/>
      <c r="J96" s="386"/>
    </row>
    <row r="97" spans="2:16" x14ac:dyDescent="0.25">
      <c r="B97" s="381">
        <v>42484</v>
      </c>
      <c r="C97" s="385">
        <v>5260</v>
      </c>
      <c r="D97" s="427">
        <v>16.1158</v>
      </c>
      <c r="E97" s="386">
        <v>10.66</v>
      </c>
      <c r="F97" s="386">
        <f t="shared" si="6"/>
        <v>-28697.508000000002</v>
      </c>
      <c r="G97" s="386">
        <f t="shared" si="7"/>
        <v>84769.108000000007</v>
      </c>
      <c r="H97" s="428">
        <f t="shared" si="8"/>
        <v>-0.33853733603047942</v>
      </c>
      <c r="I97" s="386"/>
      <c r="J97" s="386"/>
    </row>
    <row r="98" spans="2:16" x14ac:dyDescent="0.25">
      <c r="B98" s="381">
        <v>42486</v>
      </c>
      <c r="C98" s="385">
        <v>4260</v>
      </c>
      <c r="D98" s="427">
        <v>17.2287</v>
      </c>
      <c r="E98" s="386">
        <v>11.51</v>
      </c>
      <c r="F98" s="386">
        <f t="shared" si="6"/>
        <v>-24361.662</v>
      </c>
      <c r="G98" s="386">
        <f t="shared" si="7"/>
        <v>73394.262000000002</v>
      </c>
      <c r="H98" s="428">
        <f t="shared" si="8"/>
        <v>-0.33192870036624933</v>
      </c>
      <c r="I98" s="386"/>
      <c r="J98" s="386"/>
    </row>
    <row r="99" spans="2:16" x14ac:dyDescent="0.25">
      <c r="B99" s="381">
        <v>42487</v>
      </c>
      <c r="C99" s="385">
        <v>5260</v>
      </c>
      <c r="D99" s="427">
        <v>16.099699999999999</v>
      </c>
      <c r="E99" s="386">
        <v>11.56</v>
      </c>
      <c r="F99" s="386">
        <f t="shared" si="6"/>
        <v>-23878.821999999989</v>
      </c>
      <c r="G99" s="386">
        <f t="shared" si="7"/>
        <v>84684.421999999991</v>
      </c>
      <c r="H99" s="428">
        <f t="shared" si="8"/>
        <v>-0.28197419827698644</v>
      </c>
      <c r="I99" s="386"/>
      <c r="J99" s="386"/>
      <c r="O99" s="4"/>
      <c r="P99" s="175"/>
    </row>
    <row r="100" spans="2:16" x14ac:dyDescent="0.25">
      <c r="B100" s="381">
        <v>42488</v>
      </c>
      <c r="C100" s="385">
        <v>5260</v>
      </c>
      <c r="D100" s="427">
        <v>16.078399999999998</v>
      </c>
      <c r="E100" s="386">
        <v>11.62</v>
      </c>
      <c r="F100" s="386">
        <f t="shared" si="6"/>
        <v>-23451.183999999997</v>
      </c>
      <c r="G100" s="386">
        <f t="shared" si="7"/>
        <v>84572.383999999991</v>
      </c>
      <c r="H100" s="428">
        <f t="shared" si="8"/>
        <v>-0.27729127276345905</v>
      </c>
      <c r="I100" s="386"/>
      <c r="J100" s="386"/>
      <c r="O100" s="4"/>
      <c r="P100" s="4"/>
    </row>
    <row r="101" spans="2:16" x14ac:dyDescent="0.25">
      <c r="B101" s="381">
        <v>42489</v>
      </c>
      <c r="C101" s="385">
        <v>5500</v>
      </c>
      <c r="D101" s="427">
        <v>15.848599999999999</v>
      </c>
      <c r="E101" s="386">
        <v>10.75</v>
      </c>
      <c r="F101" s="386">
        <f t="shared" si="6"/>
        <v>-28042.299999999996</v>
      </c>
      <c r="G101" s="386">
        <f t="shared" si="7"/>
        <v>87167.3</v>
      </c>
      <c r="H101" s="428">
        <f t="shared" si="8"/>
        <v>-0.32170664916774983</v>
      </c>
      <c r="I101" s="386"/>
      <c r="J101" s="386"/>
      <c r="O101" s="4"/>
      <c r="P101" s="4"/>
    </row>
    <row r="102" spans="2:16" x14ac:dyDescent="0.25">
      <c r="B102" s="381">
        <v>42494</v>
      </c>
      <c r="C102" s="385">
        <v>6500</v>
      </c>
      <c r="D102" s="427">
        <v>14.9526</v>
      </c>
      <c r="E102" s="386">
        <v>10</v>
      </c>
      <c r="F102" s="386">
        <f t="shared" si="6"/>
        <v>-32191.9</v>
      </c>
      <c r="G102" s="386">
        <f t="shared" si="7"/>
        <v>97191.900000000009</v>
      </c>
      <c r="H102" s="428">
        <f t="shared" si="8"/>
        <v>-0.33121998849698381</v>
      </c>
      <c r="I102" s="386"/>
      <c r="J102" s="386"/>
    </row>
    <row r="103" spans="2:16" x14ac:dyDescent="0.25">
      <c r="B103" s="381">
        <v>42495</v>
      </c>
      <c r="C103" s="385">
        <v>5500</v>
      </c>
      <c r="D103" s="427">
        <v>15.7966</v>
      </c>
      <c r="E103" s="386">
        <v>10.06</v>
      </c>
      <c r="F103" s="386">
        <f t="shared" si="6"/>
        <v>-31551.299999999996</v>
      </c>
      <c r="G103" s="386">
        <f t="shared" si="7"/>
        <v>86881.3</v>
      </c>
      <c r="H103" s="428">
        <f t="shared" si="8"/>
        <v>-0.363154096451135</v>
      </c>
      <c r="I103" s="386"/>
      <c r="J103" s="386"/>
    </row>
    <row r="104" spans="2:16" x14ac:dyDescent="0.25">
      <c r="B104" s="381">
        <v>42502</v>
      </c>
      <c r="C104" s="385">
        <v>8500</v>
      </c>
      <c r="D104" s="427">
        <v>13.6378</v>
      </c>
      <c r="E104" s="386">
        <v>9.6199999999999992</v>
      </c>
      <c r="F104" s="386">
        <f t="shared" si="6"/>
        <v>-34151.30000000001</v>
      </c>
      <c r="G104" s="386">
        <f t="shared" si="7"/>
        <v>115921.3</v>
      </c>
      <c r="H104" s="428">
        <f t="shared" si="8"/>
        <v>-0.2946076346624823</v>
      </c>
      <c r="I104" s="386"/>
      <c r="J104" s="386"/>
    </row>
    <row r="105" spans="2:16" x14ac:dyDescent="0.25">
      <c r="B105" s="381">
        <v>42503</v>
      </c>
      <c r="C105" s="385">
        <v>5500</v>
      </c>
      <c r="D105" s="427">
        <v>15.754899999999999</v>
      </c>
      <c r="E105" s="386">
        <v>9.58</v>
      </c>
      <c r="F105" s="386">
        <f t="shared" si="6"/>
        <v>-33961.949999999997</v>
      </c>
      <c r="G105" s="386">
        <f t="shared" si="7"/>
        <v>86651.95</v>
      </c>
      <c r="H105" s="428">
        <f t="shared" si="8"/>
        <v>-0.39193520745926663</v>
      </c>
      <c r="I105" s="386"/>
      <c r="J105" s="386"/>
    </row>
    <row r="106" spans="2:16" x14ac:dyDescent="0.25">
      <c r="B106" s="381">
        <v>42510</v>
      </c>
      <c r="C106" s="430">
        <v>5000</v>
      </c>
      <c r="D106" s="431">
        <v>16.255400000000002</v>
      </c>
      <c r="E106" s="386">
        <v>10.8</v>
      </c>
      <c r="F106" s="386">
        <f t="shared" si="6"/>
        <v>-27277.000000000004</v>
      </c>
      <c r="G106" s="386">
        <f t="shared" si="7"/>
        <v>81277.000000000015</v>
      </c>
      <c r="H106" s="428">
        <f t="shared" si="8"/>
        <v>-0.33560539882131479</v>
      </c>
      <c r="I106" s="386"/>
      <c r="J106" s="386"/>
    </row>
    <row r="107" spans="2:16" x14ac:dyDescent="0.25">
      <c r="B107" s="381">
        <v>42514</v>
      </c>
      <c r="C107" s="385">
        <v>4500</v>
      </c>
      <c r="D107" s="427">
        <v>16.752199999999998</v>
      </c>
      <c r="E107" s="386">
        <v>11.49</v>
      </c>
      <c r="F107" s="386">
        <f t="shared" si="6"/>
        <v>-23679.899999999991</v>
      </c>
      <c r="G107" s="386">
        <f t="shared" si="7"/>
        <v>75384.899999999994</v>
      </c>
      <c r="H107" s="428">
        <f t="shared" si="8"/>
        <v>-0.31411993648595399</v>
      </c>
      <c r="I107" s="386"/>
      <c r="J107" s="386"/>
    </row>
    <row r="108" spans="2:16" x14ac:dyDescent="0.25">
      <c r="B108" s="381">
        <v>42515</v>
      </c>
      <c r="C108" s="385">
        <v>4500</v>
      </c>
      <c r="D108" s="427">
        <v>16.746700000000001</v>
      </c>
      <c r="E108" s="386">
        <v>11.6</v>
      </c>
      <c r="F108" s="386">
        <f t="shared" si="6"/>
        <v>-23160.150000000005</v>
      </c>
      <c r="G108" s="386">
        <f t="shared" si="7"/>
        <v>75360.150000000009</v>
      </c>
      <c r="H108" s="428">
        <f t="shared" si="8"/>
        <v>-0.30732621949398992</v>
      </c>
      <c r="I108" s="386"/>
      <c r="J108" s="386"/>
    </row>
    <row r="109" spans="2:16" x14ac:dyDescent="0.25">
      <c r="B109" s="381">
        <v>42516</v>
      </c>
      <c r="C109" s="385">
        <v>4000</v>
      </c>
      <c r="D109" s="427">
        <v>17.344999999999999</v>
      </c>
      <c r="E109" s="386">
        <v>11.95</v>
      </c>
      <c r="F109" s="386">
        <f t="shared" si="6"/>
        <v>-21580</v>
      </c>
      <c r="G109" s="386">
        <f t="shared" si="7"/>
        <v>69380</v>
      </c>
      <c r="H109" s="428">
        <f t="shared" si="8"/>
        <v>-0.31104064571922746</v>
      </c>
      <c r="I109" s="386"/>
      <c r="J109" s="386"/>
    </row>
    <row r="110" spans="2:16" x14ac:dyDescent="0.25">
      <c r="B110" s="381">
        <v>42517</v>
      </c>
      <c r="C110" s="385">
        <v>4000</v>
      </c>
      <c r="D110" s="427">
        <v>17.322700000000001</v>
      </c>
      <c r="E110" s="386">
        <v>12.31</v>
      </c>
      <c r="F110" s="386">
        <f t="shared" si="6"/>
        <v>-20050.800000000003</v>
      </c>
      <c r="G110" s="386">
        <f t="shared" si="7"/>
        <v>69290.8</v>
      </c>
      <c r="H110" s="428">
        <f t="shared" si="8"/>
        <v>-0.28937174920768705</v>
      </c>
      <c r="I110" s="386"/>
      <c r="J110" s="386"/>
    </row>
    <row r="111" spans="2:16" x14ac:dyDescent="0.25">
      <c r="B111" s="381">
        <v>42522</v>
      </c>
      <c r="C111" s="385">
        <v>3375</v>
      </c>
      <c r="D111" s="427">
        <v>18.078900000000001</v>
      </c>
      <c r="E111" s="386">
        <v>13.09</v>
      </c>
      <c r="F111" s="386">
        <f t="shared" si="6"/>
        <v>-16837.537500000002</v>
      </c>
      <c r="G111" s="386">
        <f t="shared" si="7"/>
        <v>61016.287500000006</v>
      </c>
      <c r="H111" s="428">
        <f t="shared" si="8"/>
        <v>-0.27595152359933406</v>
      </c>
      <c r="I111" s="386"/>
      <c r="J111" s="386"/>
    </row>
    <row r="112" spans="2:16" x14ac:dyDescent="0.25">
      <c r="B112" s="381">
        <v>42524</v>
      </c>
      <c r="C112" s="385">
        <v>4000</v>
      </c>
      <c r="D112" s="427">
        <v>17.229099999999999</v>
      </c>
      <c r="E112" s="386">
        <v>12.86</v>
      </c>
      <c r="F112" s="386">
        <f t="shared" si="6"/>
        <v>-17476.399999999998</v>
      </c>
      <c r="G112" s="386">
        <f t="shared" si="7"/>
        <v>68916.399999999994</v>
      </c>
      <c r="H112" s="428">
        <f t="shared" si="8"/>
        <v>-0.25358840566251284</v>
      </c>
      <c r="I112" s="386"/>
      <c r="J112" s="386"/>
    </row>
    <row r="113" spans="2:10" x14ac:dyDescent="0.25">
      <c r="B113" s="381">
        <v>42530</v>
      </c>
      <c r="C113" s="385">
        <v>4000</v>
      </c>
      <c r="D113" s="427">
        <v>17.184100000000001</v>
      </c>
      <c r="E113" s="386">
        <v>12.51</v>
      </c>
      <c r="F113" s="386">
        <f t="shared" si="6"/>
        <v>-18696.400000000005</v>
      </c>
      <c r="G113" s="386">
        <f t="shared" si="7"/>
        <v>68736.400000000009</v>
      </c>
      <c r="H113" s="428">
        <f t="shared" si="8"/>
        <v>-0.27200144319458108</v>
      </c>
      <c r="I113" s="386"/>
      <c r="J113" s="386"/>
    </row>
    <row r="114" spans="2:10" x14ac:dyDescent="0.25">
      <c r="B114" s="381">
        <v>42532</v>
      </c>
      <c r="C114" s="385">
        <v>4760</v>
      </c>
      <c r="D114" s="427">
        <v>16.386800000000001</v>
      </c>
      <c r="E114" s="386">
        <v>12.14</v>
      </c>
      <c r="F114" s="386">
        <f t="shared" si="6"/>
        <v>-20214.768</v>
      </c>
      <c r="G114" s="386">
        <f t="shared" si="7"/>
        <v>78001.168000000005</v>
      </c>
      <c r="H114" s="428">
        <f t="shared" si="8"/>
        <v>-0.25915981155564233</v>
      </c>
      <c r="I114" s="386"/>
      <c r="J114" s="386"/>
    </row>
    <row r="115" spans="2:10" x14ac:dyDescent="0.25">
      <c r="B115" s="381">
        <v>42535</v>
      </c>
      <c r="C115" s="385">
        <v>4760</v>
      </c>
      <c r="D115" s="427">
        <v>16.387</v>
      </c>
      <c r="E115" s="386">
        <v>11.92</v>
      </c>
      <c r="F115" s="386">
        <f t="shared" si="6"/>
        <v>-21262.920000000002</v>
      </c>
      <c r="G115" s="386">
        <f t="shared" si="7"/>
        <v>78002.12</v>
      </c>
      <c r="H115" s="428">
        <f t="shared" si="8"/>
        <v>-0.27259412949289075</v>
      </c>
      <c r="I115" s="386"/>
      <c r="J115" s="386"/>
    </row>
    <row r="116" spans="2:10" x14ac:dyDescent="0.25">
      <c r="B116" s="381">
        <v>42537</v>
      </c>
      <c r="C116" s="385">
        <v>4760</v>
      </c>
      <c r="D116" s="427">
        <v>16.361599999999999</v>
      </c>
      <c r="E116" s="386">
        <v>11.95</v>
      </c>
      <c r="F116" s="386">
        <f t="shared" si="6"/>
        <v>-20999.216</v>
      </c>
      <c r="G116" s="386">
        <f t="shared" si="7"/>
        <v>77881.216</v>
      </c>
      <c r="H116" s="428">
        <f t="shared" si="8"/>
        <v>-0.26963133189908078</v>
      </c>
      <c r="I116" s="386"/>
      <c r="J116" s="386"/>
    </row>
    <row r="117" spans="2:10" x14ac:dyDescent="0.25">
      <c r="B117" s="381">
        <v>42541</v>
      </c>
      <c r="C117" s="385">
        <v>4600</v>
      </c>
      <c r="D117" s="427">
        <v>16.459700000000002</v>
      </c>
      <c r="E117" s="386">
        <v>12.32</v>
      </c>
      <c r="F117" s="386">
        <f t="shared" si="6"/>
        <v>-19042.620000000006</v>
      </c>
      <c r="G117" s="386">
        <f t="shared" si="7"/>
        <v>75714.62000000001</v>
      </c>
      <c r="H117" s="428">
        <f t="shared" si="8"/>
        <v>-0.25150519146764527</v>
      </c>
      <c r="I117" s="386"/>
      <c r="J117" s="386"/>
    </row>
    <row r="118" spans="2:10" x14ac:dyDescent="0.25">
      <c r="B118" s="381">
        <v>42542</v>
      </c>
      <c r="C118" s="385">
        <v>4000</v>
      </c>
      <c r="D118" s="427">
        <v>17.010200000000001</v>
      </c>
      <c r="E118" s="386">
        <v>12.75</v>
      </c>
      <c r="F118" s="386">
        <f t="shared" si="6"/>
        <v>-17040.800000000003</v>
      </c>
      <c r="G118" s="386">
        <f t="shared" si="7"/>
        <v>68040.800000000003</v>
      </c>
      <c r="H118" s="428">
        <f t="shared" si="8"/>
        <v>-0.25044973016190292</v>
      </c>
      <c r="I118" s="386"/>
      <c r="J118" s="386"/>
    </row>
    <row r="119" spans="2:10" x14ac:dyDescent="0.25">
      <c r="B119" s="381">
        <v>42544</v>
      </c>
      <c r="C119" s="385">
        <v>2500</v>
      </c>
      <c r="D119" s="427">
        <v>18.952100000000002</v>
      </c>
      <c r="E119" s="386">
        <v>14.05</v>
      </c>
      <c r="F119" s="386">
        <f t="shared" si="6"/>
        <v>-12255.250000000002</v>
      </c>
      <c r="G119" s="386">
        <f t="shared" si="7"/>
        <v>47380.250000000007</v>
      </c>
      <c r="H119" s="428">
        <f t="shared" si="8"/>
        <v>-0.25865735195571998</v>
      </c>
      <c r="I119" s="386"/>
      <c r="J119" s="386"/>
    </row>
    <row r="120" spans="2:10" x14ac:dyDescent="0.25">
      <c r="B120" s="381">
        <v>42545</v>
      </c>
      <c r="C120" s="385">
        <v>3000</v>
      </c>
      <c r="D120" s="427">
        <v>18.046700000000001</v>
      </c>
      <c r="E120" s="386">
        <v>13.52</v>
      </c>
      <c r="F120" s="386">
        <f t="shared" si="6"/>
        <v>-13580.100000000006</v>
      </c>
      <c r="G120" s="386">
        <f t="shared" si="7"/>
        <v>54140.100000000006</v>
      </c>
      <c r="H120" s="428">
        <f t="shared" si="8"/>
        <v>-0.25083256218588446</v>
      </c>
      <c r="I120" s="386"/>
      <c r="J120" s="386"/>
    </row>
    <row r="121" spans="2:10" x14ac:dyDescent="0.25">
      <c r="B121" s="381">
        <v>42545</v>
      </c>
      <c r="C121" s="385">
        <v>3500</v>
      </c>
      <c r="D121" s="427">
        <v>17.391500000000001</v>
      </c>
      <c r="E121" s="386">
        <v>13.46</v>
      </c>
      <c r="F121" s="386">
        <f t="shared" si="6"/>
        <v>-13760.25</v>
      </c>
      <c r="G121" s="386">
        <f t="shared" si="7"/>
        <v>60870.25</v>
      </c>
      <c r="H121" s="428">
        <f t="shared" si="8"/>
        <v>-0.22605870683954804</v>
      </c>
      <c r="I121" s="386"/>
      <c r="J121" s="386"/>
    </row>
    <row r="122" spans="2:10" x14ac:dyDescent="0.25">
      <c r="B122" s="381">
        <v>42545</v>
      </c>
      <c r="C122" s="385">
        <v>4000</v>
      </c>
      <c r="D122" s="427">
        <v>16.8825</v>
      </c>
      <c r="E122" s="386">
        <v>13.32</v>
      </c>
      <c r="F122" s="386">
        <f t="shared" si="6"/>
        <v>-14250</v>
      </c>
      <c r="G122" s="386">
        <f t="shared" si="7"/>
        <v>67530</v>
      </c>
      <c r="H122" s="428">
        <f t="shared" si="8"/>
        <v>-0.21101732563305198</v>
      </c>
      <c r="I122" s="386"/>
      <c r="J122" s="386"/>
    </row>
    <row r="123" spans="2:10" x14ac:dyDescent="0.25">
      <c r="B123" s="381">
        <v>42548</v>
      </c>
      <c r="C123" s="385">
        <v>4760</v>
      </c>
      <c r="D123" s="427">
        <v>16.2315</v>
      </c>
      <c r="E123" s="386">
        <v>12.23</v>
      </c>
      <c r="F123" s="386">
        <f t="shared" si="6"/>
        <v>-19047.14</v>
      </c>
      <c r="G123" s="386">
        <f t="shared" si="7"/>
        <v>77261.94</v>
      </c>
      <c r="H123" s="428">
        <f t="shared" si="8"/>
        <v>-0.246526815143394</v>
      </c>
      <c r="I123" s="386"/>
      <c r="J123" s="386"/>
    </row>
    <row r="124" spans="2:10" x14ac:dyDescent="0.25">
      <c r="B124" s="381">
        <v>42548</v>
      </c>
      <c r="C124" s="385">
        <v>5260</v>
      </c>
      <c r="D124" s="427">
        <v>15.884399999999999</v>
      </c>
      <c r="E124" s="386">
        <v>12.23</v>
      </c>
      <c r="F124" s="386">
        <f t="shared" ref="F124:F171" si="9">-C124*(D124-E124)</f>
        <v>-19222.143999999993</v>
      </c>
      <c r="G124" s="386">
        <f t="shared" ref="G124:G171" si="10">IF(C124=0, 0,D124*C124)</f>
        <v>83551.944000000003</v>
      </c>
      <c r="H124" s="428">
        <f t="shared" ref="H124:H171" si="11">IF(C124=0, D124, (E124-D124)/D124)</f>
        <v>-0.23006219939059702</v>
      </c>
      <c r="I124" s="386"/>
      <c r="J124" s="386"/>
    </row>
    <row r="125" spans="2:10" x14ac:dyDescent="0.25">
      <c r="B125" s="381">
        <v>42549</v>
      </c>
      <c r="C125" s="385">
        <v>4500</v>
      </c>
      <c r="D125" s="427">
        <v>16.3767</v>
      </c>
      <c r="E125" s="386">
        <v>12.99</v>
      </c>
      <c r="F125" s="386">
        <f t="shared" si="9"/>
        <v>-15240.149999999998</v>
      </c>
      <c r="G125" s="386">
        <f t="shared" si="10"/>
        <v>73695.149999999994</v>
      </c>
      <c r="H125" s="428">
        <f t="shared" si="11"/>
        <v>-0.2067999047427137</v>
      </c>
      <c r="I125" s="386"/>
      <c r="J125" s="386"/>
    </row>
    <row r="126" spans="2:10" x14ac:dyDescent="0.25">
      <c r="B126" s="381">
        <v>42550</v>
      </c>
      <c r="C126" s="385">
        <v>4500</v>
      </c>
      <c r="D126" s="427">
        <v>16.3767</v>
      </c>
      <c r="E126" s="386">
        <v>13.19</v>
      </c>
      <c r="F126" s="386">
        <f t="shared" si="9"/>
        <v>-14340.15</v>
      </c>
      <c r="G126" s="386">
        <f t="shared" si="10"/>
        <v>73695.149999999994</v>
      </c>
      <c r="H126" s="428">
        <f t="shared" si="11"/>
        <v>-0.19458743214444912</v>
      </c>
      <c r="I126" s="386">
        <v>16</v>
      </c>
      <c r="J126" s="386"/>
    </row>
    <row r="127" spans="2:10" x14ac:dyDescent="0.25">
      <c r="B127" s="381">
        <v>42551</v>
      </c>
      <c r="C127" s="385">
        <v>4000</v>
      </c>
      <c r="D127" s="427">
        <v>16.708500000000001</v>
      </c>
      <c r="E127" s="386">
        <v>13.76</v>
      </c>
      <c r="F127" s="386">
        <f t="shared" si="9"/>
        <v>-11794.000000000004</v>
      </c>
      <c r="G127" s="386">
        <f t="shared" si="10"/>
        <v>66834</v>
      </c>
      <c r="H127" s="428">
        <f t="shared" si="11"/>
        <v>-0.176467067660173</v>
      </c>
      <c r="I127" s="386"/>
      <c r="J127" s="386"/>
    </row>
    <row r="128" spans="2:10" x14ac:dyDescent="0.25">
      <c r="B128" s="381">
        <v>42551</v>
      </c>
      <c r="C128" s="385">
        <v>4500</v>
      </c>
      <c r="D128" s="427">
        <v>16.23</v>
      </c>
      <c r="E128" s="386">
        <v>13.76</v>
      </c>
      <c r="F128" s="386">
        <f t="shared" si="9"/>
        <v>-11115.000000000004</v>
      </c>
      <c r="G128" s="386">
        <f t="shared" si="10"/>
        <v>73035</v>
      </c>
      <c r="H128" s="428">
        <f t="shared" si="11"/>
        <v>-0.15218730745532968</v>
      </c>
      <c r="I128" s="386" t="s">
        <v>167</v>
      </c>
      <c r="J128" s="386"/>
    </row>
    <row r="129" spans="2:10" x14ac:dyDescent="0.25">
      <c r="B129" s="381">
        <v>42552</v>
      </c>
      <c r="C129" s="385">
        <v>4500</v>
      </c>
      <c r="D129" s="427">
        <v>16.23</v>
      </c>
      <c r="E129" s="386">
        <v>12.5</v>
      </c>
      <c r="F129" s="386">
        <f t="shared" si="9"/>
        <v>-16785.000000000004</v>
      </c>
      <c r="G129" s="386">
        <f t="shared" si="10"/>
        <v>73035</v>
      </c>
      <c r="H129" s="428">
        <f t="shared" si="11"/>
        <v>-0.22982131854590268</v>
      </c>
      <c r="I129" s="386"/>
      <c r="J129" s="386"/>
    </row>
    <row r="130" spans="2:10" x14ac:dyDescent="0.25">
      <c r="B130" s="381">
        <v>42556</v>
      </c>
      <c r="C130" s="430">
        <v>5000</v>
      </c>
      <c r="D130" s="431">
        <v>15.7963</v>
      </c>
      <c r="E130" s="386">
        <v>11.91</v>
      </c>
      <c r="F130" s="386">
        <f t="shared" si="9"/>
        <v>-19431.5</v>
      </c>
      <c r="G130" s="386">
        <f t="shared" si="10"/>
        <v>78981.5</v>
      </c>
      <c r="H130" s="428">
        <f t="shared" si="11"/>
        <v>-0.24602596810645533</v>
      </c>
      <c r="I130" s="386">
        <v>15.6</v>
      </c>
      <c r="J130" s="386"/>
    </row>
    <row r="131" spans="2:10" x14ac:dyDescent="0.25">
      <c r="B131" s="381">
        <v>42557</v>
      </c>
      <c r="C131" s="385">
        <v>4500</v>
      </c>
      <c r="D131" s="427">
        <v>16.142600000000002</v>
      </c>
      <c r="E131" s="386">
        <v>12.2</v>
      </c>
      <c r="F131" s="386">
        <f t="shared" si="9"/>
        <v>-17741.700000000012</v>
      </c>
      <c r="G131" s="386">
        <f t="shared" si="10"/>
        <v>72641.700000000012</v>
      </c>
      <c r="H131" s="428">
        <f t="shared" si="11"/>
        <v>-0.24423574888803551</v>
      </c>
      <c r="I131" s="386"/>
      <c r="J131" s="386"/>
    </row>
    <row r="132" spans="2:10" x14ac:dyDescent="0.25">
      <c r="B132" s="381">
        <v>42559</v>
      </c>
      <c r="C132" s="385">
        <v>4500</v>
      </c>
      <c r="D132" s="427">
        <v>16.142600000000002</v>
      </c>
      <c r="E132" s="386">
        <v>12.62</v>
      </c>
      <c r="F132" s="386">
        <f t="shared" si="9"/>
        <v>-15851.700000000012</v>
      </c>
      <c r="G132" s="386">
        <f t="shared" si="10"/>
        <v>72641.700000000012</v>
      </c>
      <c r="H132" s="428">
        <f t="shared" si="11"/>
        <v>-0.21821763532516461</v>
      </c>
      <c r="I132" s="386"/>
      <c r="J132" s="386"/>
    </row>
    <row r="133" spans="2:10" x14ac:dyDescent="0.25">
      <c r="B133" s="381">
        <v>42562</v>
      </c>
      <c r="C133" s="385">
        <v>4500</v>
      </c>
      <c r="D133" s="427">
        <v>16.143000000000001</v>
      </c>
      <c r="E133" s="386">
        <v>12.64</v>
      </c>
      <c r="F133" s="386">
        <f t="shared" si="9"/>
        <v>-15763.5</v>
      </c>
      <c r="G133" s="386">
        <f t="shared" si="10"/>
        <v>72643.5</v>
      </c>
      <c r="H133" s="428">
        <f t="shared" si="11"/>
        <v>-0.21699807966301182</v>
      </c>
      <c r="I133" s="386"/>
      <c r="J133" s="386"/>
    </row>
    <row r="134" spans="2:10" x14ac:dyDescent="0.25">
      <c r="B134" s="381">
        <v>42572</v>
      </c>
      <c r="C134" s="385">
        <v>4500</v>
      </c>
      <c r="D134" s="427">
        <v>16.143000000000001</v>
      </c>
      <c r="E134" s="386">
        <v>13.18</v>
      </c>
      <c r="F134" s="386">
        <f t="shared" si="9"/>
        <v>-13333.500000000004</v>
      </c>
      <c r="G134" s="386">
        <f t="shared" si="10"/>
        <v>72643.5</v>
      </c>
      <c r="H134" s="428">
        <f t="shared" si="11"/>
        <v>-0.18354704825621018</v>
      </c>
      <c r="I134" s="386"/>
      <c r="J134" s="386"/>
    </row>
    <row r="135" spans="2:10" x14ac:dyDescent="0.25">
      <c r="B135" s="381">
        <v>42576</v>
      </c>
      <c r="C135" s="385">
        <v>4000</v>
      </c>
      <c r="D135" s="427">
        <v>16.433</v>
      </c>
      <c r="E135" s="386">
        <v>13.92</v>
      </c>
      <c r="F135" s="386">
        <f t="shared" si="9"/>
        <v>-10052</v>
      </c>
      <c r="G135" s="386">
        <f t="shared" si="10"/>
        <v>65732</v>
      </c>
      <c r="H135" s="428">
        <f t="shared" si="11"/>
        <v>-0.15292399440150917</v>
      </c>
      <c r="I135" s="386"/>
      <c r="J135" s="386"/>
    </row>
    <row r="136" spans="2:10" x14ac:dyDescent="0.25">
      <c r="B136" s="381">
        <v>42577</v>
      </c>
      <c r="C136" s="385">
        <v>3200</v>
      </c>
      <c r="D136" s="427">
        <v>16.935400000000001</v>
      </c>
      <c r="E136" s="386">
        <v>14.67</v>
      </c>
      <c r="F136" s="386">
        <f t="shared" si="9"/>
        <v>-7249.2800000000043</v>
      </c>
      <c r="G136" s="386">
        <f t="shared" si="10"/>
        <v>54193.280000000006</v>
      </c>
      <c r="H136" s="428">
        <f t="shared" si="11"/>
        <v>-0.1337671386563058</v>
      </c>
      <c r="I136" s="386"/>
      <c r="J136" s="386"/>
    </row>
    <row r="137" spans="2:10" x14ac:dyDescent="0.25">
      <c r="B137" s="381">
        <v>42578</v>
      </c>
      <c r="C137" s="385">
        <v>3400</v>
      </c>
      <c r="D137" s="427">
        <v>16.7698</v>
      </c>
      <c r="E137" s="386">
        <v>14.19</v>
      </c>
      <c r="F137" s="386">
        <f t="shared" si="9"/>
        <v>-8771.3200000000015</v>
      </c>
      <c r="G137" s="386">
        <f t="shared" si="10"/>
        <v>57017.32</v>
      </c>
      <c r="H137" s="428">
        <f t="shared" si="11"/>
        <v>-0.15383606244558673</v>
      </c>
      <c r="I137" s="386"/>
      <c r="J137" s="386"/>
    </row>
    <row r="138" spans="2:10" x14ac:dyDescent="0.25">
      <c r="B138" s="381">
        <v>42579</v>
      </c>
      <c r="C138" s="385">
        <v>4000</v>
      </c>
      <c r="D138" s="427">
        <v>16.327300000000001</v>
      </c>
      <c r="E138" s="386">
        <v>13.81</v>
      </c>
      <c r="F138" s="386">
        <f t="shared" si="9"/>
        <v>-10069.200000000003</v>
      </c>
      <c r="G138" s="386">
        <f t="shared" si="10"/>
        <v>65309.200000000004</v>
      </c>
      <c r="H138" s="428">
        <f t="shared" si="11"/>
        <v>-0.15417735939193869</v>
      </c>
      <c r="I138" s="386"/>
      <c r="J138" s="386"/>
    </row>
    <row r="139" spans="2:10" x14ac:dyDescent="0.25">
      <c r="B139" s="381">
        <v>42580</v>
      </c>
      <c r="C139" s="385">
        <v>4500</v>
      </c>
      <c r="D139" s="427">
        <v>16.026499999999999</v>
      </c>
      <c r="E139" s="386">
        <v>13.74</v>
      </c>
      <c r="F139" s="386">
        <f t="shared" si="9"/>
        <v>-10289.249999999993</v>
      </c>
      <c r="G139" s="386">
        <f t="shared" si="10"/>
        <v>72119.25</v>
      </c>
      <c r="H139" s="428">
        <f t="shared" si="11"/>
        <v>-0.14266995289052498</v>
      </c>
      <c r="I139" s="386"/>
      <c r="J139" s="386"/>
    </row>
    <row r="140" spans="2:10" x14ac:dyDescent="0.25">
      <c r="B140" s="381">
        <v>42585</v>
      </c>
      <c r="C140" s="385">
        <v>4700</v>
      </c>
      <c r="D140" s="427">
        <v>15.9011</v>
      </c>
      <c r="E140" s="386">
        <v>13.4</v>
      </c>
      <c r="F140" s="386">
        <f t="shared" si="9"/>
        <v>-11755.169999999996</v>
      </c>
      <c r="G140" s="386">
        <f t="shared" si="10"/>
        <v>74735.17</v>
      </c>
      <c r="H140" s="428">
        <f t="shared" si="11"/>
        <v>-0.15729100502480955</v>
      </c>
      <c r="I140" s="386"/>
      <c r="J140" s="386"/>
    </row>
    <row r="141" spans="2:10" x14ac:dyDescent="0.25">
      <c r="B141" s="381">
        <v>42586</v>
      </c>
      <c r="C141" s="385">
        <v>4500</v>
      </c>
      <c r="D141" s="427">
        <v>15.990399999999999</v>
      </c>
      <c r="E141" s="386">
        <v>14.03</v>
      </c>
      <c r="F141" s="386">
        <f t="shared" si="9"/>
        <v>-8821.7999999999993</v>
      </c>
      <c r="G141" s="386">
        <f t="shared" si="10"/>
        <v>71956.800000000003</v>
      </c>
      <c r="H141" s="428">
        <f t="shared" si="11"/>
        <v>-0.12259855913548129</v>
      </c>
      <c r="I141" s="386" t="s">
        <v>198</v>
      </c>
      <c r="J141" s="386"/>
    </row>
    <row r="142" spans="2:10" x14ac:dyDescent="0.25">
      <c r="B142" s="381">
        <v>42587</v>
      </c>
      <c r="C142" s="385">
        <v>4000</v>
      </c>
      <c r="D142" s="427">
        <v>16.158000000000001</v>
      </c>
      <c r="E142" s="386">
        <v>14.52</v>
      </c>
      <c r="F142" s="386">
        <f t="shared" si="9"/>
        <v>-6552.0000000000064</v>
      </c>
      <c r="G142" s="386">
        <f t="shared" si="10"/>
        <v>64632.000000000007</v>
      </c>
      <c r="H142" s="428">
        <f t="shared" si="11"/>
        <v>-0.10137393241737848</v>
      </c>
      <c r="I142" s="386">
        <v>16</v>
      </c>
      <c r="J142" s="386"/>
    </row>
    <row r="143" spans="2:10" x14ac:dyDescent="0.25">
      <c r="B143" s="381">
        <v>42593</v>
      </c>
      <c r="C143" s="385">
        <v>4000</v>
      </c>
      <c r="D143" s="427">
        <v>16.158000000000001</v>
      </c>
      <c r="E143" s="386">
        <v>14.2</v>
      </c>
      <c r="F143" s="386">
        <f t="shared" si="9"/>
        <v>-7832.0000000000082</v>
      </c>
      <c r="G143" s="386">
        <f t="shared" si="10"/>
        <v>64632.000000000007</v>
      </c>
      <c r="H143" s="428">
        <f t="shared" si="11"/>
        <v>-0.12117836365886879</v>
      </c>
      <c r="I143" s="386"/>
      <c r="J143" s="386"/>
    </row>
    <row r="144" spans="2:10" x14ac:dyDescent="0.25">
      <c r="B144" s="381">
        <v>42597</v>
      </c>
      <c r="C144" s="385">
        <v>2000</v>
      </c>
      <c r="D144" s="427">
        <v>17.3687</v>
      </c>
      <c r="E144" s="386">
        <v>15.53</v>
      </c>
      <c r="F144" s="386">
        <f t="shared" si="9"/>
        <v>-3677.4000000000024</v>
      </c>
      <c r="G144" s="386">
        <f t="shared" si="10"/>
        <v>34737.4</v>
      </c>
      <c r="H144" s="428">
        <f t="shared" si="11"/>
        <v>-0.10586284523309177</v>
      </c>
      <c r="I144" s="386">
        <v>17</v>
      </c>
      <c r="J144" s="386"/>
    </row>
    <row r="145" spans="2:10" x14ac:dyDescent="0.25">
      <c r="B145" s="381">
        <v>42599</v>
      </c>
      <c r="C145" s="385">
        <v>2000</v>
      </c>
      <c r="D145" s="427">
        <v>17.331299999999999</v>
      </c>
      <c r="E145" s="386">
        <v>15.52</v>
      </c>
      <c r="F145" s="386">
        <f t="shared" si="9"/>
        <v>-3622.5999999999985</v>
      </c>
      <c r="G145" s="386">
        <f t="shared" si="10"/>
        <v>34662.6</v>
      </c>
      <c r="H145" s="428">
        <f t="shared" si="11"/>
        <v>-0.10451033678950797</v>
      </c>
      <c r="I145" s="386"/>
      <c r="J145" s="386"/>
    </row>
    <row r="146" spans="2:10" x14ac:dyDescent="0.25">
      <c r="B146" s="381">
        <v>42600</v>
      </c>
      <c r="C146" s="385">
        <v>2000</v>
      </c>
      <c r="D146" s="427">
        <v>17.331299999999999</v>
      </c>
      <c r="E146" s="386">
        <v>15.77</v>
      </c>
      <c r="F146" s="386">
        <f t="shared" si="9"/>
        <v>-3122.5999999999985</v>
      </c>
      <c r="G146" s="386">
        <f t="shared" si="10"/>
        <v>34662.6</v>
      </c>
      <c r="H146" s="428">
        <f t="shared" si="11"/>
        <v>-9.0085567730060601E-2</v>
      </c>
      <c r="I146" s="386"/>
      <c r="J146" s="386"/>
    </row>
    <row r="147" spans="2:10" x14ac:dyDescent="0.25">
      <c r="B147" s="381">
        <v>42601</v>
      </c>
      <c r="C147" s="385">
        <v>2000</v>
      </c>
      <c r="D147" s="427">
        <v>17.331299999999999</v>
      </c>
      <c r="E147" s="386">
        <v>16.25</v>
      </c>
      <c r="F147" s="386">
        <f t="shared" si="9"/>
        <v>-2162.5999999999976</v>
      </c>
      <c r="G147" s="386">
        <f t="shared" si="10"/>
        <v>34662.6</v>
      </c>
      <c r="H147" s="428">
        <f t="shared" si="11"/>
        <v>-6.2390011135921651E-2</v>
      </c>
      <c r="I147" s="386"/>
      <c r="J147" s="386"/>
    </row>
    <row r="148" spans="2:10" x14ac:dyDescent="0.25">
      <c r="B148" s="381">
        <v>42604</v>
      </c>
      <c r="C148" s="385">
        <v>2000</v>
      </c>
      <c r="D148" s="427">
        <v>17.331299999999999</v>
      </c>
      <c r="E148" s="386">
        <v>16.190000000000001</v>
      </c>
      <c r="F148" s="386">
        <f t="shared" si="9"/>
        <v>-2282.5999999999949</v>
      </c>
      <c r="G148" s="386">
        <f t="shared" si="10"/>
        <v>34662.6</v>
      </c>
      <c r="H148" s="428">
        <f t="shared" si="11"/>
        <v>-6.5851955710188939E-2</v>
      </c>
      <c r="I148" s="386"/>
      <c r="J148" s="386"/>
    </row>
    <row r="149" spans="2:10" x14ac:dyDescent="0.25">
      <c r="B149" s="381">
        <v>42607</v>
      </c>
      <c r="C149" s="385">
        <v>2000</v>
      </c>
      <c r="D149" s="427">
        <v>17.331299999999999</v>
      </c>
      <c r="E149" s="386">
        <v>16.2</v>
      </c>
      <c r="F149" s="386">
        <f t="shared" si="9"/>
        <v>-2262.599999999999</v>
      </c>
      <c r="G149" s="386">
        <f t="shared" si="10"/>
        <v>34662.6</v>
      </c>
      <c r="H149" s="428">
        <f t="shared" si="11"/>
        <v>-6.5274964947811168E-2</v>
      </c>
      <c r="I149" s="386"/>
      <c r="J149" s="386"/>
    </row>
    <row r="150" spans="2:10" x14ac:dyDescent="0.25">
      <c r="B150" s="381">
        <v>42609</v>
      </c>
      <c r="C150" s="385">
        <v>2000</v>
      </c>
      <c r="D150" s="427">
        <v>17.331299999999999</v>
      </c>
      <c r="E150" s="386">
        <v>16.91</v>
      </c>
      <c r="F150" s="386">
        <f t="shared" si="9"/>
        <v>-842.59999999999741</v>
      </c>
      <c r="G150" s="386">
        <f t="shared" si="10"/>
        <v>34662.6</v>
      </c>
      <c r="H150" s="428">
        <f t="shared" si="11"/>
        <v>-2.4308620818980612E-2</v>
      </c>
      <c r="I150" s="386"/>
      <c r="J150" s="386"/>
    </row>
    <row r="151" spans="2:10" x14ac:dyDescent="0.25">
      <c r="B151" s="381">
        <v>42612</v>
      </c>
      <c r="C151" s="385">
        <v>2000</v>
      </c>
      <c r="D151" s="427">
        <v>17.331299999999999</v>
      </c>
      <c r="E151" s="386">
        <v>16.739999999999998</v>
      </c>
      <c r="F151" s="386">
        <f t="shared" si="9"/>
        <v>-1182.6000000000008</v>
      </c>
      <c r="G151" s="386">
        <f t="shared" si="10"/>
        <v>34662.6</v>
      </c>
      <c r="H151" s="428">
        <f t="shared" si="11"/>
        <v>-3.4117463779404916E-2</v>
      </c>
      <c r="I151" s="386"/>
      <c r="J151" s="386"/>
    </row>
    <row r="152" spans="2:10" x14ac:dyDescent="0.25">
      <c r="B152" s="381">
        <v>42615</v>
      </c>
      <c r="C152" s="385">
        <v>2000</v>
      </c>
      <c r="D152" s="427">
        <v>17.331299999999999</v>
      </c>
      <c r="E152" s="386">
        <v>16.7</v>
      </c>
      <c r="F152" s="386">
        <f t="shared" si="9"/>
        <v>-1262.599999999999</v>
      </c>
      <c r="G152" s="386">
        <f t="shared" si="10"/>
        <v>34662.6</v>
      </c>
      <c r="H152" s="428">
        <f t="shared" si="11"/>
        <v>-3.6425426828916446E-2</v>
      </c>
      <c r="I152" s="386"/>
      <c r="J152" s="386"/>
    </row>
    <row r="153" spans="2:10" x14ac:dyDescent="0.25">
      <c r="B153" s="381">
        <v>42619</v>
      </c>
      <c r="C153" s="385">
        <v>2000</v>
      </c>
      <c r="D153" s="427">
        <v>17.273900000000001</v>
      </c>
      <c r="E153" s="386">
        <v>17.010000000000002</v>
      </c>
      <c r="F153" s="386">
        <f t="shared" si="9"/>
        <v>-527.79999999999916</v>
      </c>
      <c r="G153" s="386">
        <f t="shared" si="10"/>
        <v>34547.800000000003</v>
      </c>
      <c r="H153" s="428">
        <f t="shared" si="11"/>
        <v>-1.5277383798678906E-2</v>
      </c>
      <c r="I153" s="386">
        <v>17</v>
      </c>
      <c r="J153" s="386"/>
    </row>
    <row r="154" spans="2:10" x14ac:dyDescent="0.25">
      <c r="B154" s="381">
        <v>42620</v>
      </c>
      <c r="C154" s="385">
        <v>2000</v>
      </c>
      <c r="D154" s="427">
        <v>17.234000000000002</v>
      </c>
      <c r="E154" s="386">
        <v>17.16</v>
      </c>
      <c r="F154" s="386">
        <f t="shared" si="9"/>
        <v>-148.00000000000324</v>
      </c>
      <c r="G154" s="386">
        <f t="shared" si="10"/>
        <v>34468</v>
      </c>
      <c r="H154" s="428">
        <f t="shared" si="11"/>
        <v>-4.2938377625624706E-3</v>
      </c>
      <c r="I154" s="386">
        <v>17</v>
      </c>
      <c r="J154" s="386"/>
    </row>
    <row r="155" spans="2:10" x14ac:dyDescent="0.25">
      <c r="B155" s="381">
        <v>42621</v>
      </c>
      <c r="C155" s="385">
        <v>1500</v>
      </c>
      <c r="D155" s="427">
        <v>17.168800000000001</v>
      </c>
      <c r="E155" s="386">
        <v>17.45</v>
      </c>
      <c r="F155" s="386">
        <f t="shared" si="9"/>
        <v>421.79999999999751</v>
      </c>
      <c r="G155" s="386">
        <f t="shared" si="10"/>
        <v>25753.200000000001</v>
      </c>
      <c r="H155" s="428">
        <f t="shared" si="11"/>
        <v>1.6378547132006798E-2</v>
      </c>
      <c r="I155" s="386"/>
      <c r="J155" s="386"/>
    </row>
    <row r="156" spans="2:10" x14ac:dyDescent="0.25">
      <c r="B156" s="381">
        <v>42622</v>
      </c>
      <c r="C156" s="385">
        <v>2000</v>
      </c>
      <c r="D156" s="427">
        <v>17.137899999999998</v>
      </c>
      <c r="E156" s="386">
        <v>16.809999999999999</v>
      </c>
      <c r="F156" s="386">
        <f t="shared" si="9"/>
        <v>-655.79999999999927</v>
      </c>
      <c r="G156" s="386">
        <f t="shared" si="10"/>
        <v>34275.799999999996</v>
      </c>
      <c r="H156" s="428">
        <f t="shared" si="11"/>
        <v>-1.9133032635270348E-2</v>
      </c>
      <c r="I156" s="386">
        <v>17</v>
      </c>
      <c r="J156" s="386"/>
    </row>
    <row r="157" spans="2:10" x14ac:dyDescent="0.25">
      <c r="B157" s="381">
        <v>42625</v>
      </c>
      <c r="C157" s="385">
        <v>2000</v>
      </c>
      <c r="D157" s="427">
        <v>17.137899999999998</v>
      </c>
      <c r="E157" s="386">
        <v>17.149999999999999</v>
      </c>
      <c r="F157" s="386">
        <f t="shared" si="9"/>
        <v>24.200000000000443</v>
      </c>
      <c r="G157" s="386">
        <f t="shared" si="10"/>
        <v>34275.799999999996</v>
      </c>
      <c r="H157" s="428">
        <f t="shared" si="11"/>
        <v>7.0603749584256077E-4</v>
      </c>
      <c r="I157" s="386"/>
      <c r="J157" s="386"/>
    </row>
    <row r="158" spans="2:10" x14ac:dyDescent="0.25">
      <c r="B158" s="381">
        <v>42626</v>
      </c>
      <c r="C158" s="385">
        <v>2100</v>
      </c>
      <c r="D158" s="427">
        <v>17.1065</v>
      </c>
      <c r="E158" s="386">
        <v>16.75</v>
      </c>
      <c r="F158" s="386">
        <f t="shared" si="9"/>
        <v>-748.650000000001</v>
      </c>
      <c r="G158" s="386">
        <f t="shared" si="10"/>
        <v>35923.65</v>
      </c>
      <c r="H158" s="428">
        <f t="shared" si="11"/>
        <v>-2.0840031566948265E-2</v>
      </c>
      <c r="I158" s="386"/>
      <c r="J158" s="386"/>
    </row>
    <row r="159" spans="2:10" x14ac:dyDescent="0.25">
      <c r="B159" s="381">
        <v>42627</v>
      </c>
      <c r="C159" s="385">
        <v>2100</v>
      </c>
      <c r="D159" s="427">
        <v>17.1065</v>
      </c>
      <c r="E159" s="386">
        <v>16.93</v>
      </c>
      <c r="F159" s="386">
        <f t="shared" si="9"/>
        <v>-370.65000000000163</v>
      </c>
      <c r="G159" s="386">
        <f t="shared" si="10"/>
        <v>35923.65</v>
      </c>
      <c r="H159" s="428">
        <f t="shared" si="11"/>
        <v>-1.0317715488264739E-2</v>
      </c>
      <c r="I159" s="386"/>
      <c r="J159" s="386"/>
    </row>
    <row r="160" spans="2:10" x14ac:dyDescent="0.25">
      <c r="B160" s="381">
        <v>42628</v>
      </c>
      <c r="C160" s="385">
        <v>2100</v>
      </c>
      <c r="D160" s="427">
        <v>17.1065</v>
      </c>
      <c r="E160" s="386">
        <v>17.45</v>
      </c>
      <c r="F160" s="386">
        <f t="shared" si="9"/>
        <v>721.34999999999752</v>
      </c>
      <c r="G160" s="386">
        <f t="shared" si="10"/>
        <v>35923.65</v>
      </c>
      <c r="H160" s="428">
        <f t="shared" si="11"/>
        <v>2.008008651682102E-2</v>
      </c>
      <c r="I160" s="386"/>
      <c r="J160" s="386"/>
    </row>
    <row r="161" spans="2:10" x14ac:dyDescent="0.25">
      <c r="B161" s="381">
        <v>42629</v>
      </c>
      <c r="C161" s="385">
        <v>2100</v>
      </c>
      <c r="D161" s="427">
        <v>17.1065</v>
      </c>
      <c r="E161" s="386">
        <v>17.48</v>
      </c>
      <c r="F161" s="386">
        <f t="shared" si="9"/>
        <v>784.34999999999991</v>
      </c>
      <c r="G161" s="386">
        <f t="shared" si="10"/>
        <v>35923.65</v>
      </c>
      <c r="H161" s="428">
        <f t="shared" si="11"/>
        <v>2.1833805863268343E-2</v>
      </c>
      <c r="I161" s="386"/>
      <c r="J161" s="386"/>
    </row>
    <row r="162" spans="2:10" x14ac:dyDescent="0.25">
      <c r="B162" s="381">
        <v>42632</v>
      </c>
      <c r="C162" s="385">
        <v>2100</v>
      </c>
      <c r="D162" s="427">
        <v>17.106529999999999</v>
      </c>
      <c r="E162" s="386">
        <v>16.95</v>
      </c>
      <c r="F162" s="386">
        <f t="shared" si="9"/>
        <v>-328.71300000000014</v>
      </c>
      <c r="G162" s="386">
        <f t="shared" si="10"/>
        <v>35923.712999999996</v>
      </c>
      <c r="H162" s="428">
        <f t="shared" si="11"/>
        <v>-9.150306929576019E-3</v>
      </c>
      <c r="I162" s="386"/>
      <c r="J162" s="386"/>
    </row>
    <row r="163" spans="2:10" x14ac:dyDescent="0.25">
      <c r="B163" s="381">
        <v>42634</v>
      </c>
      <c r="C163" s="385">
        <v>1600</v>
      </c>
      <c r="D163" s="427">
        <v>16.943059999999999</v>
      </c>
      <c r="E163" s="386">
        <v>17.66</v>
      </c>
      <c r="F163" s="386">
        <f t="shared" si="9"/>
        <v>1147.1040000000016</v>
      </c>
      <c r="G163" s="386">
        <f t="shared" si="10"/>
        <v>27108.895999999997</v>
      </c>
      <c r="H163" s="428">
        <f t="shared" si="11"/>
        <v>4.2314670431433346E-2</v>
      </c>
      <c r="I163" s="386"/>
      <c r="J163" s="386"/>
    </row>
    <row r="164" spans="2:10" x14ac:dyDescent="0.25">
      <c r="B164" s="381">
        <v>42635</v>
      </c>
      <c r="C164" s="385">
        <v>1600</v>
      </c>
      <c r="D164" s="427">
        <v>16.943059999999999</v>
      </c>
      <c r="E164" s="386">
        <v>17.59</v>
      </c>
      <c r="F164" s="386">
        <f t="shared" si="9"/>
        <v>1035.1040000000012</v>
      </c>
      <c r="G164" s="386">
        <f t="shared" si="10"/>
        <v>27108.895999999997</v>
      </c>
      <c r="H164" s="428">
        <f t="shared" si="11"/>
        <v>3.8183185327797978E-2</v>
      </c>
      <c r="I164" s="386"/>
      <c r="J164" s="386"/>
    </row>
    <row r="165" spans="2:10" x14ac:dyDescent="0.25">
      <c r="B165" s="381">
        <v>42640</v>
      </c>
      <c r="C165" s="385">
        <v>1600</v>
      </c>
      <c r="D165" s="427">
        <v>16.943059999999999</v>
      </c>
      <c r="E165" s="386">
        <v>18</v>
      </c>
      <c r="F165" s="386">
        <f t="shared" si="9"/>
        <v>1691.1040000000014</v>
      </c>
      <c r="G165" s="386">
        <f t="shared" si="10"/>
        <v>27108.895999999997</v>
      </c>
      <c r="H165" s="428">
        <f t="shared" si="11"/>
        <v>6.2381883791947909E-2</v>
      </c>
      <c r="I165" s="386"/>
      <c r="J165" s="386"/>
    </row>
    <row r="166" spans="2:10" x14ac:dyDescent="0.25">
      <c r="B166" s="381">
        <v>42641</v>
      </c>
      <c r="C166" s="385">
        <v>1800</v>
      </c>
      <c r="D166" s="427">
        <v>16.979289999999999</v>
      </c>
      <c r="E166" s="386">
        <v>17.440000000000001</v>
      </c>
      <c r="F166" s="386">
        <f t="shared" si="9"/>
        <v>829.27800000000434</v>
      </c>
      <c r="G166" s="386">
        <f t="shared" si="10"/>
        <v>30562.721999999998</v>
      </c>
      <c r="H166" s="428">
        <f t="shared" si="11"/>
        <v>2.71336433973389E-2</v>
      </c>
      <c r="I166" s="386"/>
      <c r="J166" s="386"/>
    </row>
    <row r="167" spans="2:10" x14ac:dyDescent="0.25">
      <c r="B167" s="381">
        <v>42643</v>
      </c>
      <c r="C167" s="385">
        <v>1800</v>
      </c>
      <c r="D167" s="427">
        <v>16.979289999999999</v>
      </c>
      <c r="E167" s="386">
        <v>17.78</v>
      </c>
      <c r="F167" s="386">
        <f t="shared" si="9"/>
        <v>1441.2780000000041</v>
      </c>
      <c r="G167" s="386">
        <f t="shared" si="10"/>
        <v>30562.721999999998</v>
      </c>
      <c r="H167" s="428">
        <f t="shared" si="11"/>
        <v>4.7158037821369583E-2</v>
      </c>
      <c r="I167" s="386"/>
      <c r="J167" s="386"/>
    </row>
    <row r="168" spans="2:10" x14ac:dyDescent="0.25">
      <c r="B168" s="381">
        <v>42647</v>
      </c>
      <c r="C168" s="385">
        <v>2000</v>
      </c>
      <c r="D168" s="427">
        <v>16.989360000000001</v>
      </c>
      <c r="E168" s="386">
        <v>17.8</v>
      </c>
      <c r="F168" s="386">
        <f t="shared" si="9"/>
        <v>1621.2799999999988</v>
      </c>
      <c r="G168" s="386">
        <f t="shared" si="10"/>
        <v>33978.720000000001</v>
      </c>
      <c r="H168" s="428">
        <f t="shared" si="11"/>
        <v>4.7714569589437116E-2</v>
      </c>
      <c r="I168" s="432" t="s">
        <v>219</v>
      </c>
      <c r="J168" s="432" t="s">
        <v>217</v>
      </c>
    </row>
    <row r="169" spans="2:10" x14ac:dyDescent="0.25">
      <c r="B169" s="381">
        <v>42648</v>
      </c>
      <c r="C169" s="385">
        <v>2000</v>
      </c>
      <c r="D169" s="427">
        <v>16.989360000000001</v>
      </c>
      <c r="E169" s="386">
        <v>17.7</v>
      </c>
      <c r="F169" s="386">
        <f t="shared" si="9"/>
        <v>1421.2799999999959</v>
      </c>
      <c r="G169" s="386">
        <f t="shared" si="10"/>
        <v>33978.720000000001</v>
      </c>
      <c r="H169" s="428">
        <f t="shared" si="11"/>
        <v>4.1828532681631204E-2</v>
      </c>
      <c r="I169" s="386"/>
      <c r="J169" s="386"/>
    </row>
    <row r="170" spans="2:10" x14ac:dyDescent="0.25">
      <c r="B170" s="381">
        <v>42661</v>
      </c>
      <c r="C170" s="385">
        <v>2200</v>
      </c>
      <c r="D170" s="427">
        <v>16.96123</v>
      </c>
      <c r="E170" s="386">
        <v>17.41</v>
      </c>
      <c r="F170" s="386">
        <f t="shared" si="9"/>
        <v>987.2939999999993</v>
      </c>
      <c r="G170" s="386">
        <f t="shared" si="10"/>
        <v>37314.705999999998</v>
      </c>
      <c r="H170" s="428">
        <f t="shared" si="11"/>
        <v>2.6458576412205934E-2</v>
      </c>
      <c r="I170" s="386"/>
      <c r="J170" s="386"/>
    </row>
    <row r="171" spans="2:10" x14ac:dyDescent="0.25">
      <c r="B171" s="381">
        <v>42662</v>
      </c>
      <c r="C171" s="385">
        <v>2000</v>
      </c>
      <c r="D171" s="427">
        <v>16.933399999999999</v>
      </c>
      <c r="E171" s="386">
        <v>17.215</v>
      </c>
      <c r="F171" s="386">
        <f t="shared" si="9"/>
        <v>563.20000000000186</v>
      </c>
      <c r="G171" s="386">
        <f t="shared" si="10"/>
        <v>33866.799999999996</v>
      </c>
      <c r="H171" s="428">
        <f t="shared" si="11"/>
        <v>1.6629855787969397E-2</v>
      </c>
      <c r="I171" s="432">
        <v>16.8</v>
      </c>
      <c r="J171" s="386"/>
    </row>
    <row r="172" spans="2:10" x14ac:dyDescent="0.25">
      <c r="B172" s="381">
        <v>42664</v>
      </c>
      <c r="C172" s="385">
        <v>2000</v>
      </c>
      <c r="D172" s="427">
        <v>16.933399999999999</v>
      </c>
      <c r="E172" s="386">
        <v>16.940000000000001</v>
      </c>
      <c r="F172" s="386">
        <f t="shared" ref="F172:F177" si="12">-C172*(D172-E172)</f>
        <v>13.200000000004763</v>
      </c>
      <c r="G172" s="386">
        <f t="shared" ref="G172:G177" si="13">IF(C172=0, 0,D172*C172)</f>
        <v>33866.799999999996</v>
      </c>
      <c r="H172" s="428">
        <f t="shared" ref="H172:H177" si="14">IF(C172=0, D172, (E172-D172)/D172)</f>
        <v>3.8976224503067206E-4</v>
      </c>
      <c r="I172" s="386"/>
      <c r="J172" s="386"/>
    </row>
    <row r="173" spans="2:10" x14ac:dyDescent="0.25">
      <c r="B173" s="381">
        <v>42668</v>
      </c>
      <c r="C173" s="385">
        <v>1800</v>
      </c>
      <c r="D173" s="427">
        <v>16.864930000000001</v>
      </c>
      <c r="E173" s="386">
        <v>17.54</v>
      </c>
      <c r="F173" s="386">
        <f t="shared" si="12"/>
        <v>1215.1259999999966</v>
      </c>
      <c r="G173" s="386">
        <f t="shared" si="13"/>
        <v>30356.874000000003</v>
      </c>
      <c r="H173" s="428">
        <f t="shared" si="14"/>
        <v>4.0028034507110198E-2</v>
      </c>
      <c r="I173" s="386"/>
      <c r="J173" s="386"/>
    </row>
    <row r="174" spans="2:10" x14ac:dyDescent="0.25">
      <c r="B174" s="381">
        <v>42669</v>
      </c>
      <c r="C174" s="385">
        <v>1000</v>
      </c>
      <c r="D174" s="427">
        <v>16.149180000000001</v>
      </c>
      <c r="E174" s="386">
        <v>17.64</v>
      </c>
      <c r="F174" s="386">
        <f t="shared" si="12"/>
        <v>1490.8199999999993</v>
      </c>
      <c r="G174" s="386">
        <f t="shared" si="13"/>
        <v>16149.18</v>
      </c>
      <c r="H174" s="428">
        <f t="shared" si="14"/>
        <v>9.2315523141113007E-2</v>
      </c>
      <c r="I174" s="386"/>
      <c r="J174" s="386"/>
    </row>
    <row r="175" spans="2:10" x14ac:dyDescent="0.25">
      <c r="B175" s="381">
        <v>42670</v>
      </c>
      <c r="C175" s="385">
        <v>1800</v>
      </c>
      <c r="D175" s="427">
        <v>16.753990000000002</v>
      </c>
      <c r="E175" s="386">
        <v>17.53</v>
      </c>
      <c r="F175" s="386">
        <f t="shared" si="12"/>
        <v>1396.8179999999988</v>
      </c>
      <c r="G175" s="386">
        <f t="shared" si="13"/>
        <v>30157.182000000004</v>
      </c>
      <c r="H175" s="428">
        <f t="shared" si="14"/>
        <v>4.6317921880101358E-2</v>
      </c>
      <c r="I175" s="386"/>
      <c r="J175" s="386"/>
    </row>
    <row r="176" spans="2:10" x14ac:dyDescent="0.25">
      <c r="B176" s="381">
        <v>42670</v>
      </c>
      <c r="C176" s="385">
        <v>2000</v>
      </c>
      <c r="D176" s="427">
        <v>16.820589999999999</v>
      </c>
      <c r="E176" s="386">
        <v>17.53</v>
      </c>
      <c r="F176" s="386">
        <f t="shared" si="12"/>
        <v>1418.8200000000038</v>
      </c>
      <c r="G176" s="386">
        <f t="shared" si="13"/>
        <v>33641.18</v>
      </c>
      <c r="H176" s="428">
        <f t="shared" si="14"/>
        <v>4.2175096117318234E-2</v>
      </c>
      <c r="I176" s="432">
        <v>16.8</v>
      </c>
      <c r="J176" s="386"/>
    </row>
    <row r="177" spans="2:17" x14ac:dyDescent="0.25">
      <c r="B177" s="381">
        <v>42671</v>
      </c>
      <c r="C177" s="385">
        <v>2000</v>
      </c>
      <c r="D177" s="427">
        <v>16.752666999999999</v>
      </c>
      <c r="E177" s="386">
        <v>17.2</v>
      </c>
      <c r="F177" s="386">
        <f t="shared" si="12"/>
        <v>894.66600000000085</v>
      </c>
      <c r="G177" s="386">
        <f t="shared" si="13"/>
        <v>33505.333999999995</v>
      </c>
      <c r="H177" s="428">
        <f t="shared" si="14"/>
        <v>2.6702196133905155E-2</v>
      </c>
      <c r="I177" s="432" t="s">
        <v>227</v>
      </c>
      <c r="J177" s="386"/>
    </row>
    <row r="178" spans="2:17" x14ac:dyDescent="0.25">
      <c r="B178" s="381">
        <v>42672</v>
      </c>
      <c r="C178" s="385">
        <v>2000</v>
      </c>
      <c r="D178" s="427">
        <v>16.752666999999999</v>
      </c>
      <c r="E178" s="386">
        <v>17.16</v>
      </c>
      <c r="F178" s="386">
        <f>-C178*(D178-E178)</f>
        <v>814.66600000000255</v>
      </c>
      <c r="G178" s="386">
        <f>IF(C178=0, 0,D178*C178)</f>
        <v>33505.333999999995</v>
      </c>
      <c r="H178" s="428">
        <f>IF(C178=0, D178, (E178-D178)/D178)</f>
        <v>2.4314516608012402E-2</v>
      </c>
      <c r="I178" s="432" t="s">
        <v>227</v>
      </c>
      <c r="J178" s="386"/>
    </row>
    <row r="179" spans="2:17" x14ac:dyDescent="0.25">
      <c r="B179" s="381">
        <v>42675</v>
      </c>
      <c r="C179" s="385">
        <v>2000</v>
      </c>
      <c r="D179" s="427">
        <v>16.742699999999999</v>
      </c>
      <c r="E179" s="386">
        <v>17.2</v>
      </c>
      <c r="F179" s="386">
        <f>-C179*(D179-E179)</f>
        <v>914.60000000000014</v>
      </c>
      <c r="G179" s="386">
        <f>IF(C179=0, 0,D179*C179)</f>
        <v>33485.4</v>
      </c>
      <c r="H179" s="428">
        <f>IF(C179=0, D179, (E179-D179)/D179)</f>
        <v>2.731339628614262E-2</v>
      </c>
      <c r="I179" s="432" t="s">
        <v>227</v>
      </c>
      <c r="J179" s="386"/>
    </row>
    <row r="180" spans="2:17" x14ac:dyDescent="0.25">
      <c r="B180" s="381">
        <v>42676</v>
      </c>
      <c r="C180" s="385">
        <v>2000</v>
      </c>
      <c r="D180" s="427">
        <v>16.742699999999999</v>
      </c>
      <c r="E180" s="386">
        <v>16.675000000000001</v>
      </c>
      <c r="F180" s="386">
        <f t="shared" ref="F180:F191" si="15">-C180*(D180-E180)</f>
        <v>-135.39999999999708</v>
      </c>
      <c r="G180" s="386">
        <f t="shared" ref="G180:G191" si="16">IF(C180=0, 0,D180*C180)</f>
        <v>33485.4</v>
      </c>
      <c r="H180" s="428">
        <f t="shared" ref="H180:H191" si="17">IF(C180=0, D180, (E180-D180)/D180)</f>
        <v>-4.0435533098006019E-3</v>
      </c>
      <c r="I180" s="386"/>
      <c r="J180" s="386"/>
    </row>
    <row r="181" spans="2:17" x14ac:dyDescent="0.25">
      <c r="B181" s="381">
        <v>42678</v>
      </c>
      <c r="C181" s="385">
        <v>2000</v>
      </c>
      <c r="D181" s="427">
        <v>16.7227</v>
      </c>
      <c r="E181" s="386">
        <v>16.68</v>
      </c>
      <c r="F181" s="386">
        <f t="shared" si="15"/>
        <v>-85.39999999999992</v>
      </c>
      <c r="G181" s="386">
        <f t="shared" si="16"/>
        <v>33445.4</v>
      </c>
      <c r="H181" s="428">
        <f t="shared" si="17"/>
        <v>-2.5534154173668102E-3</v>
      </c>
      <c r="I181" s="432" t="s">
        <v>227</v>
      </c>
      <c r="J181" s="386"/>
    </row>
    <row r="182" spans="2:17" x14ac:dyDescent="0.25">
      <c r="B182" s="381">
        <v>42701</v>
      </c>
      <c r="C182" s="385">
        <v>1800</v>
      </c>
      <c r="D182" s="427">
        <v>16.627528999999999</v>
      </c>
      <c r="E182" s="386">
        <v>20.13</v>
      </c>
      <c r="F182" s="386">
        <f t="shared" si="15"/>
        <v>6304.4477999999999</v>
      </c>
      <c r="G182" s="386">
        <f t="shared" si="16"/>
        <v>29929.552199999998</v>
      </c>
      <c r="H182" s="428">
        <f t="shared" si="17"/>
        <v>0.21064290430646671</v>
      </c>
      <c r="I182" s="386"/>
      <c r="J182" s="386"/>
    </row>
    <row r="183" spans="2:17" x14ac:dyDescent="0.25">
      <c r="B183" s="381">
        <v>42702</v>
      </c>
      <c r="C183" s="385">
        <v>1650</v>
      </c>
      <c r="D183" s="427">
        <v>16.310980000000001</v>
      </c>
      <c r="E183" s="386">
        <v>20.059999999999999</v>
      </c>
      <c r="F183" s="386">
        <f t="shared" si="15"/>
        <v>6185.8829999999971</v>
      </c>
      <c r="G183" s="386">
        <f t="shared" si="16"/>
        <v>26913.117000000002</v>
      </c>
      <c r="H183" s="428">
        <f t="shared" si="17"/>
        <v>0.22984639794788528</v>
      </c>
      <c r="I183" s="386"/>
      <c r="J183" s="386"/>
    </row>
    <row r="184" spans="2:17" x14ac:dyDescent="0.25">
      <c r="B184" s="381">
        <v>42705</v>
      </c>
      <c r="C184" s="385">
        <v>1800</v>
      </c>
      <c r="D184" s="427">
        <v>16.541699999999999</v>
      </c>
      <c r="E184" s="386">
        <v>18.48</v>
      </c>
      <c r="F184" s="386">
        <f t="shared" si="15"/>
        <v>3488.9400000000032</v>
      </c>
      <c r="G184" s="386">
        <f t="shared" si="16"/>
        <v>29775.059999999998</v>
      </c>
      <c r="H184" s="428">
        <f t="shared" si="17"/>
        <v>0.11717659007236268</v>
      </c>
      <c r="I184" s="386"/>
      <c r="J184" s="386"/>
    </row>
    <row r="185" spans="2:17" x14ac:dyDescent="0.25">
      <c r="B185" s="381">
        <v>42705</v>
      </c>
      <c r="C185" s="385">
        <v>2000</v>
      </c>
      <c r="D185" s="427">
        <v>16.707599999999999</v>
      </c>
      <c r="E185" s="386">
        <v>18.48</v>
      </c>
      <c r="F185" s="386">
        <f t="shared" si="15"/>
        <v>3544.800000000002</v>
      </c>
      <c r="G185" s="386">
        <f t="shared" si="16"/>
        <v>33415.199999999997</v>
      </c>
      <c r="H185" s="428">
        <f t="shared" si="17"/>
        <v>0.10608345902463556</v>
      </c>
      <c r="I185" s="432">
        <v>16.48</v>
      </c>
      <c r="J185" s="386"/>
    </row>
    <row r="186" spans="2:17" x14ac:dyDescent="0.25">
      <c r="B186" s="381">
        <v>42706</v>
      </c>
      <c r="C186" s="385">
        <v>1800</v>
      </c>
      <c r="D186" s="427">
        <v>16.476199999999999</v>
      </c>
      <c r="E186" s="386">
        <v>18.79</v>
      </c>
      <c r="F186" s="386">
        <f t="shared" si="15"/>
        <v>4164.8400000000011</v>
      </c>
      <c r="G186" s="386">
        <f t="shared" si="16"/>
        <v>29657.159999999996</v>
      </c>
      <c r="H186" s="428">
        <f t="shared" si="17"/>
        <v>0.14043286680181113</v>
      </c>
      <c r="I186" s="386"/>
      <c r="J186" s="386"/>
    </row>
    <row r="187" spans="2:17" x14ac:dyDescent="0.25">
      <c r="B187" s="381">
        <v>42710</v>
      </c>
      <c r="C187" s="385">
        <v>1800</v>
      </c>
      <c r="D187" s="427">
        <v>16.450700000000001</v>
      </c>
      <c r="E187" s="386">
        <v>19.059999999999999</v>
      </c>
      <c r="F187" s="386">
        <f t="shared" si="15"/>
        <v>4696.7399999999952</v>
      </c>
      <c r="G187" s="386">
        <f t="shared" si="16"/>
        <v>29611.260000000002</v>
      </c>
      <c r="H187" s="428">
        <f t="shared" si="17"/>
        <v>0.1586133112876654</v>
      </c>
      <c r="I187" s="386"/>
      <c r="J187" s="386"/>
    </row>
    <row r="188" spans="2:17" x14ac:dyDescent="0.25">
      <c r="B188" s="381">
        <v>42711</v>
      </c>
      <c r="C188" s="385">
        <v>1000</v>
      </c>
      <c r="D188" s="427">
        <v>13.444599999999999</v>
      </c>
      <c r="E188" s="386">
        <v>20.440000000000001</v>
      </c>
      <c r="F188" s="386">
        <f t="shared" si="15"/>
        <v>6995.4000000000015</v>
      </c>
      <c r="G188" s="386">
        <f t="shared" si="16"/>
        <v>13444.599999999999</v>
      </c>
      <c r="H188" s="428">
        <f t="shared" si="17"/>
        <v>0.52031298811418725</v>
      </c>
      <c r="I188" s="386"/>
      <c r="J188" s="386"/>
    </row>
    <row r="189" spans="2:17" x14ac:dyDescent="0.25">
      <c r="B189" s="381">
        <v>42716</v>
      </c>
      <c r="C189" s="385">
        <v>1800</v>
      </c>
      <c r="D189" s="427">
        <v>16.229800000000001</v>
      </c>
      <c r="E189" s="386">
        <v>20.02</v>
      </c>
      <c r="F189" s="386">
        <f t="shared" si="15"/>
        <v>6822.3599999999979</v>
      </c>
      <c r="G189" s="386">
        <f t="shared" si="16"/>
        <v>29213.640000000003</v>
      </c>
      <c r="H189" s="428">
        <f t="shared" si="17"/>
        <v>0.2335333768746379</v>
      </c>
      <c r="I189" s="386"/>
      <c r="J189" s="386"/>
    </row>
    <row r="190" spans="2:17" x14ac:dyDescent="0.25">
      <c r="B190" s="381">
        <v>42716</v>
      </c>
      <c r="C190" s="385">
        <v>1650</v>
      </c>
      <c r="D190" s="427">
        <v>15.888</v>
      </c>
      <c r="E190" s="386">
        <v>20.02</v>
      </c>
      <c r="F190" s="386">
        <f t="shared" si="15"/>
        <v>6817.7999999999993</v>
      </c>
      <c r="G190" s="386">
        <f t="shared" si="16"/>
        <v>26215.200000000001</v>
      </c>
      <c r="H190" s="428">
        <f t="shared" si="17"/>
        <v>0.26007049345417926</v>
      </c>
      <c r="I190" s="386"/>
      <c r="J190" s="386"/>
    </row>
    <row r="191" spans="2:17" x14ac:dyDescent="0.25">
      <c r="B191" s="381">
        <v>42717</v>
      </c>
      <c r="C191" s="385">
        <v>1550</v>
      </c>
      <c r="D191" s="427">
        <v>15.6</v>
      </c>
      <c r="E191" s="386">
        <v>20.13</v>
      </c>
      <c r="F191" s="386">
        <f t="shared" si="15"/>
        <v>7021.4999999999991</v>
      </c>
      <c r="G191" s="386">
        <f t="shared" si="16"/>
        <v>24180</v>
      </c>
      <c r="H191" s="428">
        <f t="shared" si="17"/>
        <v>0.29038461538461535</v>
      </c>
      <c r="I191" s="386"/>
      <c r="J191" s="386"/>
      <c r="Q191" s="4"/>
    </row>
    <row r="192" spans="2:17" x14ac:dyDescent="0.25">
      <c r="B192" s="381">
        <v>42726</v>
      </c>
      <c r="C192" s="385">
        <v>1550</v>
      </c>
      <c r="D192" s="427">
        <v>15.6</v>
      </c>
      <c r="E192" s="386">
        <v>23.2</v>
      </c>
      <c r="F192" s="386">
        <f>-C192*(D192-E192)</f>
        <v>11780</v>
      </c>
      <c r="G192" s="386">
        <f>IF(C192=0, 0,D192*C192)</f>
        <v>24180</v>
      </c>
      <c r="H192" s="428">
        <f>IF(C192=0, D192, (E192-D192)/D192)</f>
        <v>0.48717948717948717</v>
      </c>
      <c r="I192" s="386"/>
      <c r="J192" s="386"/>
      <c r="Q192" s="4"/>
    </row>
    <row r="193" spans="1:17" x14ac:dyDescent="0.25">
      <c r="B193" s="381">
        <v>42733</v>
      </c>
      <c r="C193" s="385">
        <v>1550</v>
      </c>
      <c r="D193" s="427">
        <v>15.6</v>
      </c>
      <c r="E193" s="386">
        <v>22.27</v>
      </c>
      <c r="F193" s="386">
        <f>-C193*(D193-E193)</f>
        <v>10338.5</v>
      </c>
      <c r="G193" s="386">
        <f>IF(C193=0, 0,D193*C193)</f>
        <v>24180</v>
      </c>
      <c r="H193" s="428">
        <f>IF(C193=0, D193, (E193-D193)/D193)</f>
        <v>0.42756410256410254</v>
      </c>
      <c r="I193" s="386"/>
      <c r="J193" s="386"/>
      <c r="Q193" s="4"/>
    </row>
    <row r="194" spans="1:17" x14ac:dyDescent="0.25">
      <c r="B194" s="381">
        <v>42738</v>
      </c>
      <c r="C194" s="385">
        <v>1550</v>
      </c>
      <c r="D194" s="427">
        <v>15.548634</v>
      </c>
      <c r="E194" s="386">
        <v>22.55</v>
      </c>
      <c r="F194" s="386">
        <f>-C194*(D194-E194)</f>
        <v>10852.117300000002</v>
      </c>
      <c r="G194" s="386">
        <f>IF(C194=0, 0,D194*C194)</f>
        <v>24100.382699999998</v>
      </c>
      <c r="H194" s="428">
        <f>IF(C194=0, D194, (E194-D194)/D194)</f>
        <v>0.4502881732247348</v>
      </c>
      <c r="I194" s="386"/>
      <c r="J194" s="386"/>
    </row>
    <row r="195" spans="1:17" x14ac:dyDescent="0.25">
      <c r="B195" s="381"/>
      <c r="C195" s="385"/>
      <c r="D195" s="427"/>
      <c r="E195" s="386"/>
      <c r="F195" s="386"/>
      <c r="G195" s="386"/>
      <c r="H195" s="428"/>
      <c r="I195" s="386"/>
      <c r="J195" s="386"/>
    </row>
    <row r="196" spans="1:17" x14ac:dyDescent="0.25">
      <c r="B196" s="152"/>
      <c r="C196" s="10"/>
      <c r="D196" s="159"/>
      <c r="E196" s="33"/>
      <c r="F196" s="33"/>
      <c r="G196" s="33"/>
      <c r="H196" s="168"/>
      <c r="I196" s="33"/>
      <c r="J196" s="33"/>
    </row>
    <row r="197" spans="1:17" x14ac:dyDescent="0.25">
      <c r="B197" s="152"/>
      <c r="C197" s="10"/>
      <c r="D197" s="159"/>
      <c r="E197" s="33"/>
      <c r="F197" s="33"/>
      <c r="G197" s="33"/>
      <c r="H197" s="168"/>
      <c r="I197" s="33"/>
      <c r="J197" s="33"/>
    </row>
    <row r="198" spans="1:17" x14ac:dyDescent="0.25">
      <c r="B198" s="338"/>
      <c r="C198" s="4"/>
      <c r="D198" s="3"/>
      <c r="E198" s="3"/>
      <c r="F198" s="3"/>
      <c r="G198" s="66"/>
      <c r="H198" s="149"/>
      <c r="I198" s="3"/>
      <c r="J198" s="3"/>
      <c r="K198" s="3"/>
      <c r="L198" s="4"/>
      <c r="M198" s="4"/>
    </row>
    <row r="199" spans="1:17" x14ac:dyDescent="0.25">
      <c r="B199" s="338"/>
      <c r="C199" s="4"/>
      <c r="D199" s="3"/>
      <c r="E199" s="3"/>
      <c r="F199" s="3"/>
      <c r="G199" s="66"/>
      <c r="H199" s="149"/>
      <c r="I199" s="3"/>
      <c r="J199" s="3"/>
      <c r="K199" s="3"/>
      <c r="L199" s="4"/>
      <c r="M199" s="4"/>
    </row>
    <row r="200" spans="1:17" x14ac:dyDescent="0.25">
      <c r="B200" s="150" t="s">
        <v>85</v>
      </c>
      <c r="C200" s="150" t="s">
        <v>106</v>
      </c>
      <c r="D200" s="151" t="s">
        <v>105</v>
      </c>
      <c r="E200" s="153" t="s">
        <v>107</v>
      </c>
      <c r="F200" s="154" t="s">
        <v>43</v>
      </c>
      <c r="G200" s="165" t="s">
        <v>110</v>
      </c>
      <c r="H200" s="154" t="s">
        <v>61</v>
      </c>
      <c r="I200" s="165" t="s">
        <v>111</v>
      </c>
      <c r="J200" s="165" t="s">
        <v>413</v>
      </c>
      <c r="K200" s="165" t="s">
        <v>378</v>
      </c>
      <c r="L200" s="165" t="s">
        <v>611</v>
      </c>
      <c r="M200" s="4"/>
    </row>
    <row r="201" spans="1:17" x14ac:dyDescent="0.25">
      <c r="A201" s="236" t="s">
        <v>273</v>
      </c>
      <c r="B201" s="235">
        <v>42754</v>
      </c>
      <c r="C201" s="236">
        <v>1550</v>
      </c>
      <c r="D201" s="241">
        <v>20.207419000000002</v>
      </c>
      <c r="E201" s="237">
        <v>21.71</v>
      </c>
      <c r="F201" s="237">
        <f t="shared" ref="F201:F243" si="18">-C201*(D201-E201)</f>
        <v>2329.0005499999988</v>
      </c>
      <c r="G201" s="237">
        <f>IF(C201=0, 0,D201*C201)</f>
        <v>31321.499450000003</v>
      </c>
      <c r="H201" s="239">
        <f t="shared" ref="H201:H243" si="19">IF(C201=0, D201, (E201-D201)/D201)</f>
        <v>7.4357888060815641E-2</v>
      </c>
      <c r="I201" s="237"/>
      <c r="J201" s="237"/>
      <c r="K201" s="237"/>
      <c r="L201" s="237"/>
      <c r="M201" s="4"/>
    </row>
    <row r="202" spans="1:17" x14ac:dyDescent="0.25">
      <c r="A202" s="236" t="s">
        <v>280</v>
      </c>
      <c r="B202" s="235">
        <v>42759</v>
      </c>
      <c r="C202" s="236">
        <v>1350</v>
      </c>
      <c r="D202" s="241">
        <v>19.798221999999999</v>
      </c>
      <c r="E202" s="237">
        <v>22.995000000000001</v>
      </c>
      <c r="F202" s="237">
        <f t="shared" si="18"/>
        <v>4315.650300000003</v>
      </c>
      <c r="G202" s="237">
        <f t="shared" ref="G202:G243" si="20">IF(C202=0, 0,D202*C202)</f>
        <v>26727.599699999999</v>
      </c>
      <c r="H202" s="239">
        <f t="shared" si="19"/>
        <v>0.16146793383769523</v>
      </c>
      <c r="I202" s="237"/>
      <c r="J202" s="237"/>
      <c r="K202" s="237"/>
      <c r="L202" s="237"/>
      <c r="M202" s="4"/>
    </row>
    <row r="203" spans="1:17" x14ac:dyDescent="0.25">
      <c r="A203" s="236" t="s">
        <v>281</v>
      </c>
      <c r="B203" s="235">
        <v>42759</v>
      </c>
      <c r="C203" s="236">
        <v>1550</v>
      </c>
      <c r="D203" s="241">
        <v>20.192</v>
      </c>
      <c r="E203" s="237">
        <v>22.86</v>
      </c>
      <c r="F203" s="237">
        <f t="shared" si="18"/>
        <v>4135.3999999999987</v>
      </c>
      <c r="G203" s="237">
        <f t="shared" si="20"/>
        <v>31297.599999999999</v>
      </c>
      <c r="H203" s="239">
        <f t="shared" si="19"/>
        <v>0.13213153724247223</v>
      </c>
      <c r="I203" s="237"/>
      <c r="J203" s="237"/>
      <c r="K203" s="237"/>
      <c r="L203" s="237"/>
      <c r="M203" s="4"/>
    </row>
    <row r="204" spans="1:17" x14ac:dyDescent="0.25">
      <c r="A204" s="236"/>
      <c r="B204" s="235">
        <v>42760</v>
      </c>
      <c r="C204" s="236">
        <v>950</v>
      </c>
      <c r="D204" s="241">
        <v>17.926220000000001</v>
      </c>
      <c r="E204" s="237">
        <v>23.78</v>
      </c>
      <c r="F204" s="237">
        <f t="shared" si="18"/>
        <v>5561.0910000000003</v>
      </c>
      <c r="G204" s="237">
        <f t="shared" si="20"/>
        <v>17029.909</v>
      </c>
      <c r="H204" s="239">
        <f t="shared" si="19"/>
        <v>0.32654848596078817</v>
      </c>
      <c r="I204" s="237"/>
      <c r="J204" s="237"/>
      <c r="K204" s="237"/>
      <c r="L204" s="237"/>
      <c r="M204" s="4"/>
    </row>
    <row r="205" spans="1:17" x14ac:dyDescent="0.25">
      <c r="A205" s="236" t="s">
        <v>282</v>
      </c>
      <c r="B205" s="235">
        <v>42760</v>
      </c>
      <c r="C205" s="236">
        <v>1550</v>
      </c>
      <c r="D205" s="241">
        <v>20.03736</v>
      </c>
      <c r="E205" s="237">
        <v>23.38</v>
      </c>
      <c r="F205" s="237">
        <f t="shared" si="18"/>
        <v>5181.0919999999987</v>
      </c>
      <c r="G205" s="237">
        <f t="shared" si="20"/>
        <v>31057.907999999999</v>
      </c>
      <c r="H205" s="239">
        <f t="shared" si="19"/>
        <v>0.16682037953103598</v>
      </c>
      <c r="I205" s="237">
        <v>20</v>
      </c>
      <c r="J205" s="237"/>
      <c r="K205" s="237"/>
      <c r="L205" s="237"/>
      <c r="M205" s="4"/>
    </row>
    <row r="206" spans="1:17" x14ac:dyDescent="0.25">
      <c r="A206" s="358" t="s">
        <v>300</v>
      </c>
      <c r="B206" s="357">
        <v>42765</v>
      </c>
      <c r="C206" s="358">
        <v>1350</v>
      </c>
      <c r="D206" s="359">
        <v>23.093333000000001</v>
      </c>
      <c r="E206" s="360">
        <v>24.18</v>
      </c>
      <c r="F206" s="360">
        <f t="shared" si="18"/>
        <v>1467.000449999998</v>
      </c>
      <c r="G206" s="360">
        <f t="shared" si="20"/>
        <v>31175.99955</v>
      </c>
      <c r="H206" s="361">
        <f t="shared" si="19"/>
        <v>4.7055442365118903E-2</v>
      </c>
      <c r="I206" s="360"/>
      <c r="J206" s="360"/>
      <c r="K206" s="360"/>
      <c r="L206" s="360"/>
      <c r="M206" s="4"/>
    </row>
    <row r="207" spans="1:17" x14ac:dyDescent="0.25">
      <c r="A207" s="358" t="s">
        <v>311</v>
      </c>
      <c r="B207" s="357">
        <v>42769</v>
      </c>
      <c r="C207" s="358">
        <v>1350</v>
      </c>
      <c r="D207" s="359">
        <v>23.059799999999999</v>
      </c>
      <c r="E207" s="360">
        <v>24.6</v>
      </c>
      <c r="F207" s="360">
        <f t="shared" si="18"/>
        <v>2079.2700000000032</v>
      </c>
      <c r="G207" s="360">
        <f t="shared" si="20"/>
        <v>31130.73</v>
      </c>
      <c r="H207" s="361">
        <f t="shared" si="19"/>
        <v>6.679155933702817E-2</v>
      </c>
      <c r="I207" s="360"/>
      <c r="J207" s="360"/>
      <c r="K207" s="360"/>
      <c r="L207" s="360"/>
      <c r="M207" s="4"/>
    </row>
    <row r="208" spans="1:17" x14ac:dyDescent="0.25">
      <c r="A208" s="358" t="s">
        <v>331</v>
      </c>
      <c r="B208" s="357">
        <v>42776</v>
      </c>
      <c r="C208" s="358">
        <v>1550</v>
      </c>
      <c r="D208" s="359">
        <v>23.174665000000001</v>
      </c>
      <c r="E208" s="360">
        <v>24.05</v>
      </c>
      <c r="F208" s="360">
        <f t="shared" si="18"/>
        <v>1356.7692499999996</v>
      </c>
      <c r="G208" s="360">
        <f t="shared" si="20"/>
        <v>35920.730750000002</v>
      </c>
      <c r="H208" s="361">
        <f t="shared" si="19"/>
        <v>3.7771204028191979E-2</v>
      </c>
      <c r="I208" s="360">
        <v>23</v>
      </c>
      <c r="J208" s="360"/>
      <c r="K208" s="360"/>
      <c r="L208" s="360"/>
      <c r="M208" s="4"/>
    </row>
    <row r="209" spans="1:13" x14ac:dyDescent="0.25">
      <c r="A209" s="358" t="s">
        <v>336</v>
      </c>
      <c r="B209" s="357">
        <v>42780</v>
      </c>
      <c r="C209" s="358">
        <v>1650</v>
      </c>
      <c r="D209" s="359">
        <v>23.174665000000001</v>
      </c>
      <c r="E209" s="360">
        <v>23.12</v>
      </c>
      <c r="F209" s="360">
        <f t="shared" si="18"/>
        <v>-90.19724999999994</v>
      </c>
      <c r="G209" s="360">
        <f t="shared" si="20"/>
        <v>38238.197250000005</v>
      </c>
      <c r="H209" s="361">
        <f t="shared" si="19"/>
        <v>-2.3588258988856995E-3</v>
      </c>
      <c r="I209" s="360"/>
      <c r="J209" s="360"/>
      <c r="K209" s="360"/>
      <c r="L209" s="360"/>
      <c r="M209" s="3"/>
    </row>
    <row r="210" spans="1:13" x14ac:dyDescent="0.25">
      <c r="A210" s="358" t="s">
        <v>346</v>
      </c>
      <c r="B210" s="357">
        <v>42782</v>
      </c>
      <c r="C210" s="358">
        <v>1550</v>
      </c>
      <c r="D210" s="359">
        <v>23.148890000000002</v>
      </c>
      <c r="E210" s="360">
        <v>22.98</v>
      </c>
      <c r="F210" s="360">
        <f t="shared" si="18"/>
        <v>-261.77950000000169</v>
      </c>
      <c r="G210" s="360">
        <f t="shared" si="20"/>
        <v>35880.779500000004</v>
      </c>
      <c r="H210" s="361">
        <f t="shared" si="19"/>
        <v>-7.2958141837470864E-3</v>
      </c>
      <c r="I210" s="360">
        <v>23</v>
      </c>
      <c r="J210" s="360"/>
      <c r="K210" s="360"/>
      <c r="L210" s="360"/>
      <c r="M210" s="4"/>
    </row>
    <row r="211" spans="1:13" x14ac:dyDescent="0.25">
      <c r="A211" s="455" t="s">
        <v>346</v>
      </c>
      <c r="B211" s="456">
        <v>42788</v>
      </c>
      <c r="C211" s="455">
        <v>1550</v>
      </c>
      <c r="D211" s="463">
        <v>23.390999999999998</v>
      </c>
      <c r="E211" s="457">
        <v>23.75</v>
      </c>
      <c r="F211" s="457">
        <f t="shared" si="18"/>
        <v>556.45000000000277</v>
      </c>
      <c r="G211" s="457">
        <f t="shared" si="20"/>
        <v>36256.049999999996</v>
      </c>
      <c r="H211" s="464">
        <f t="shared" si="19"/>
        <v>1.5347783335470985E-2</v>
      </c>
      <c r="I211" s="457">
        <v>23</v>
      </c>
      <c r="J211" s="457"/>
      <c r="K211" s="457"/>
      <c r="L211" s="457"/>
      <c r="M211" s="4"/>
    </row>
    <row r="212" spans="1:13" x14ac:dyDescent="0.25">
      <c r="A212" s="455" t="s">
        <v>363</v>
      </c>
      <c r="B212" s="456">
        <v>42790</v>
      </c>
      <c r="C212" s="455">
        <v>1550</v>
      </c>
      <c r="D212" s="463">
        <v>23.390999999999998</v>
      </c>
      <c r="E212" s="457">
        <v>23.24</v>
      </c>
      <c r="F212" s="457">
        <f t="shared" si="18"/>
        <v>-234.0499999999997</v>
      </c>
      <c r="G212" s="457">
        <f t="shared" si="20"/>
        <v>36256.049999999996</v>
      </c>
      <c r="H212" s="464">
        <f t="shared" si="19"/>
        <v>-6.4554743277328809E-3</v>
      </c>
      <c r="I212" s="457"/>
      <c r="J212" s="457"/>
      <c r="K212" s="457"/>
      <c r="L212" s="457"/>
      <c r="M212" s="4"/>
    </row>
    <row r="213" spans="1:13" x14ac:dyDescent="0.25">
      <c r="A213" s="455"/>
      <c r="B213" s="456">
        <v>42793</v>
      </c>
      <c r="C213" s="455">
        <v>1550</v>
      </c>
      <c r="D213" s="463">
        <v>23.390999999999998</v>
      </c>
      <c r="E213" s="457">
        <v>23.76</v>
      </c>
      <c r="F213" s="457">
        <f t="shared" si="18"/>
        <v>571.95000000000516</v>
      </c>
      <c r="G213" s="457">
        <f t="shared" si="20"/>
        <v>36256.049999999996</v>
      </c>
      <c r="H213" s="464">
        <f t="shared" si="19"/>
        <v>1.5775298191612303E-2</v>
      </c>
      <c r="I213" s="457"/>
      <c r="J213" s="457"/>
      <c r="K213" s="457"/>
      <c r="L213" s="457"/>
      <c r="M213" s="4"/>
    </row>
    <row r="214" spans="1:13" x14ac:dyDescent="0.25">
      <c r="A214" s="455">
        <v>600</v>
      </c>
      <c r="B214" s="456">
        <v>42795</v>
      </c>
      <c r="C214" s="455">
        <v>1200</v>
      </c>
      <c r="D214" s="463">
        <v>23.166550000000001</v>
      </c>
      <c r="E214" s="457">
        <v>24.55</v>
      </c>
      <c r="F214" s="457">
        <f t="shared" si="18"/>
        <v>1660.1399999999999</v>
      </c>
      <c r="G214" s="457">
        <f t="shared" si="20"/>
        <v>27799.86</v>
      </c>
      <c r="H214" s="464">
        <f t="shared" si="19"/>
        <v>5.9717566922998885E-2</v>
      </c>
      <c r="I214" s="457">
        <v>23</v>
      </c>
      <c r="J214" s="457"/>
      <c r="K214" s="457">
        <v>14210</v>
      </c>
      <c r="L214" s="457">
        <f>(G214-K214)/C214</f>
        <v>11.324883333333334</v>
      </c>
    </row>
    <row r="215" spans="1:13" x14ac:dyDescent="0.25">
      <c r="A215" s="455">
        <v>200</v>
      </c>
      <c r="B215" s="456">
        <v>42796</v>
      </c>
      <c r="C215" s="455">
        <v>1200</v>
      </c>
      <c r="D215" s="463">
        <v>22.916799999999999</v>
      </c>
      <c r="E215" s="457">
        <v>24.7</v>
      </c>
      <c r="F215" s="457">
        <f t="shared" si="18"/>
        <v>2139.8400000000011</v>
      </c>
      <c r="G215" s="457">
        <f t="shared" si="20"/>
        <v>27500.16</v>
      </c>
      <c r="H215" s="464">
        <f t="shared" si="19"/>
        <v>7.7811910912518364E-2</v>
      </c>
      <c r="I215" s="457">
        <v>22.5</v>
      </c>
      <c r="J215" s="457"/>
      <c r="K215" s="457">
        <v>14690</v>
      </c>
      <c r="L215" s="457">
        <f t="shared" ref="L215:L230" si="21">(G215-K215)/C215</f>
        <v>10.675133333333333</v>
      </c>
    </row>
    <row r="216" spans="1:13" x14ac:dyDescent="0.25">
      <c r="A216" s="455">
        <v>100</v>
      </c>
      <c r="B216" s="456">
        <v>42798</v>
      </c>
      <c r="C216" s="455">
        <v>1000</v>
      </c>
      <c r="D216" s="463">
        <v>22.424299999999999</v>
      </c>
      <c r="E216" s="457">
        <v>25.57</v>
      </c>
      <c r="F216" s="457">
        <f t="shared" si="18"/>
        <v>3145.7000000000016</v>
      </c>
      <c r="G216" s="457">
        <f t="shared" si="20"/>
        <v>22424.3</v>
      </c>
      <c r="H216" s="464">
        <f t="shared" si="19"/>
        <v>0.14028085603563997</v>
      </c>
      <c r="I216" s="457"/>
      <c r="J216" s="457"/>
      <c r="K216" s="457">
        <v>15696</v>
      </c>
      <c r="L216" s="457">
        <f t="shared" si="21"/>
        <v>6.7282999999999991</v>
      </c>
    </row>
    <row r="217" spans="1:13" x14ac:dyDescent="0.25">
      <c r="A217" s="455">
        <v>100</v>
      </c>
      <c r="B217" s="456">
        <v>42803</v>
      </c>
      <c r="C217" s="455">
        <v>1100</v>
      </c>
      <c r="D217" s="463">
        <v>22.663</v>
      </c>
      <c r="E217" s="457">
        <v>25.15</v>
      </c>
      <c r="F217" s="457">
        <f t="shared" si="18"/>
        <v>2735.699999999998</v>
      </c>
      <c r="G217" s="457">
        <f t="shared" si="20"/>
        <v>24929.3</v>
      </c>
      <c r="H217" s="464">
        <f t="shared" si="19"/>
        <v>0.1097383400255923</v>
      </c>
      <c r="I217" s="457"/>
      <c r="J217" s="457"/>
      <c r="K217" s="457">
        <v>15286</v>
      </c>
      <c r="L217" s="457">
        <f t="shared" si="21"/>
        <v>8.7666363636363638</v>
      </c>
    </row>
    <row r="218" spans="1:13" x14ac:dyDescent="0.25">
      <c r="A218" s="455">
        <v>0</v>
      </c>
      <c r="B218" s="456">
        <v>42804</v>
      </c>
      <c r="C218" s="455">
        <v>1000</v>
      </c>
      <c r="D218" s="463">
        <v>22.371400000000001</v>
      </c>
      <c r="E218" s="457">
        <v>25.18</v>
      </c>
      <c r="F218" s="457">
        <f t="shared" si="18"/>
        <v>2808.5999999999985</v>
      </c>
      <c r="G218" s="457">
        <f t="shared" si="20"/>
        <v>22371.4</v>
      </c>
      <c r="H218" s="464">
        <f t="shared" si="19"/>
        <v>0.12554422164012974</v>
      </c>
      <c r="I218" s="457"/>
      <c r="J218" s="457"/>
      <c r="K218" s="457">
        <v>15359</v>
      </c>
      <c r="L218" s="457">
        <f t="shared" si="21"/>
        <v>7.0124000000000013</v>
      </c>
    </row>
    <row r="219" spans="1:13" x14ac:dyDescent="0.25">
      <c r="A219" s="455">
        <v>200</v>
      </c>
      <c r="B219" s="456">
        <v>42808</v>
      </c>
      <c r="C219" s="455">
        <v>1000</v>
      </c>
      <c r="D219" s="463">
        <v>22.371400000000001</v>
      </c>
      <c r="E219" s="457">
        <v>25.58</v>
      </c>
      <c r="F219" s="457">
        <f t="shared" si="18"/>
        <v>3208.5999999999972</v>
      </c>
      <c r="G219" s="457">
        <f t="shared" si="20"/>
        <v>22371.4</v>
      </c>
      <c r="H219" s="464">
        <f t="shared" si="19"/>
        <v>0.1434241933897743</v>
      </c>
      <c r="I219" s="457">
        <v>22</v>
      </c>
      <c r="J219" s="457"/>
      <c r="K219" s="457">
        <v>15759</v>
      </c>
      <c r="L219" s="457">
        <f t="shared" si="21"/>
        <v>6.6124000000000018</v>
      </c>
      <c r="M219" s="4"/>
    </row>
    <row r="220" spans="1:13" x14ac:dyDescent="0.25">
      <c r="A220" s="319">
        <v>0</v>
      </c>
      <c r="B220" s="318">
        <v>42809</v>
      </c>
      <c r="C220" s="319">
        <v>1000</v>
      </c>
      <c r="D220" s="445">
        <v>24.635000000000002</v>
      </c>
      <c r="E220" s="320">
        <v>26.12</v>
      </c>
      <c r="F220" s="320">
        <f t="shared" si="18"/>
        <v>1484.9999999999995</v>
      </c>
      <c r="G220" s="320">
        <f t="shared" si="20"/>
        <v>24635</v>
      </c>
      <c r="H220" s="466">
        <f t="shared" si="19"/>
        <v>6.0280089303835979E-2</v>
      </c>
      <c r="I220" s="320">
        <v>24</v>
      </c>
      <c r="J220" s="320">
        <v>68.36</v>
      </c>
      <c r="K220" s="320">
        <v>16373</v>
      </c>
      <c r="L220" s="320">
        <f t="shared" si="21"/>
        <v>8.2620000000000005</v>
      </c>
      <c r="M220" s="4"/>
    </row>
    <row r="221" spans="1:13" x14ac:dyDescent="0.25">
      <c r="A221" s="319">
        <v>0</v>
      </c>
      <c r="B221" s="318">
        <v>42817</v>
      </c>
      <c r="C221" s="319">
        <v>900</v>
      </c>
      <c r="D221" s="445">
        <v>24.152000000000001</v>
      </c>
      <c r="E221" s="320">
        <v>26.47</v>
      </c>
      <c r="F221" s="320">
        <f t="shared" si="18"/>
        <v>2086.199999999998</v>
      </c>
      <c r="G221" s="320">
        <f t="shared" si="20"/>
        <v>21736.799999999999</v>
      </c>
      <c r="H221" s="466">
        <f t="shared" si="19"/>
        <v>9.5975488572374867E-2</v>
      </c>
      <c r="I221" s="320"/>
      <c r="J221" s="320"/>
      <c r="K221" s="320">
        <v>16974</v>
      </c>
      <c r="L221" s="320">
        <f t="shared" si="21"/>
        <v>5.2919999999999989</v>
      </c>
      <c r="M221" s="4"/>
    </row>
    <row r="222" spans="1:13" x14ac:dyDescent="0.25">
      <c r="A222" s="319">
        <v>0</v>
      </c>
      <c r="B222" s="318">
        <v>42818</v>
      </c>
      <c r="C222" s="319">
        <v>1000</v>
      </c>
      <c r="D222" s="445">
        <v>24.585000000000001</v>
      </c>
      <c r="E222" s="320">
        <v>28.43</v>
      </c>
      <c r="F222" s="320">
        <f t="shared" si="18"/>
        <v>3844.9999999999991</v>
      </c>
      <c r="G222" s="320">
        <f t="shared" si="20"/>
        <v>24585</v>
      </c>
      <c r="H222" s="466">
        <f t="shared" si="19"/>
        <v>0.15639617653040466</v>
      </c>
      <c r="I222" s="320">
        <v>24</v>
      </c>
      <c r="J222" s="320"/>
      <c r="K222" s="320">
        <v>18733</v>
      </c>
      <c r="L222" s="320">
        <f t="shared" si="21"/>
        <v>5.8520000000000003</v>
      </c>
      <c r="M222" s="4"/>
    </row>
    <row r="223" spans="1:13" x14ac:dyDescent="0.25">
      <c r="A223" s="4">
        <v>0</v>
      </c>
      <c r="B223" s="152">
        <v>42819</v>
      </c>
      <c r="C223" s="10">
        <v>1000</v>
      </c>
      <c r="D223" s="159">
        <v>25.193000000000001</v>
      </c>
      <c r="E223" s="33">
        <v>28.43</v>
      </c>
      <c r="F223" s="33">
        <f t="shared" si="18"/>
        <v>3236.9999999999982</v>
      </c>
      <c r="G223" s="33">
        <f t="shared" si="20"/>
        <v>25193</v>
      </c>
      <c r="H223" s="168">
        <f t="shared" si="19"/>
        <v>0.12848807208351518</v>
      </c>
      <c r="I223" s="33">
        <v>25</v>
      </c>
      <c r="J223" s="33"/>
      <c r="K223" s="33">
        <v>18733</v>
      </c>
      <c r="L223" s="33">
        <f t="shared" si="21"/>
        <v>6.46</v>
      </c>
      <c r="M223" s="4"/>
    </row>
    <row r="224" spans="1:13" x14ac:dyDescent="0.25">
      <c r="A224" s="4">
        <v>700</v>
      </c>
      <c r="B224" s="152">
        <v>42833</v>
      </c>
      <c r="C224" s="10">
        <v>1000</v>
      </c>
      <c r="D224" s="159">
        <v>25.193000000000001</v>
      </c>
      <c r="E224" s="33">
        <v>28.52</v>
      </c>
      <c r="F224" s="33">
        <f t="shared" si="18"/>
        <v>3326.9999999999982</v>
      </c>
      <c r="G224" s="33">
        <f t="shared" si="20"/>
        <v>25193</v>
      </c>
      <c r="H224" s="168">
        <f t="shared" si="19"/>
        <v>0.13206049299408557</v>
      </c>
      <c r="I224" s="33">
        <v>25</v>
      </c>
      <c r="J224" s="33"/>
      <c r="K224" s="33">
        <v>18823</v>
      </c>
      <c r="L224" s="33">
        <f t="shared" si="21"/>
        <v>6.37</v>
      </c>
      <c r="M224" s="4"/>
    </row>
    <row r="225" spans="1:13" x14ac:dyDescent="0.25">
      <c r="A225" s="4">
        <v>700</v>
      </c>
      <c r="B225" s="152">
        <v>42835</v>
      </c>
      <c r="C225" s="10">
        <v>1100</v>
      </c>
      <c r="D225" s="159">
        <v>25.454999999999998</v>
      </c>
      <c r="E225" s="33">
        <v>27.64</v>
      </c>
      <c r="F225" s="33">
        <f t="shared" si="18"/>
        <v>2403.5000000000027</v>
      </c>
      <c r="G225" s="33">
        <f t="shared" si="20"/>
        <v>28000.499999999996</v>
      </c>
      <c r="H225" s="168">
        <f t="shared" si="19"/>
        <v>8.583775289726979E-2</v>
      </c>
      <c r="I225" s="33"/>
      <c r="J225" s="33"/>
      <c r="K225" s="33">
        <v>17899</v>
      </c>
      <c r="L225" s="33">
        <f t="shared" si="21"/>
        <v>9.183181818181815</v>
      </c>
      <c r="M225" s="4"/>
    </row>
    <row r="226" spans="1:13" x14ac:dyDescent="0.25">
      <c r="A226" s="4">
        <v>700</v>
      </c>
      <c r="B226" s="152">
        <v>42836</v>
      </c>
      <c r="C226" s="10">
        <v>1200</v>
      </c>
      <c r="D226" s="159">
        <v>25.588999999999999</v>
      </c>
      <c r="E226" s="33">
        <v>27.18</v>
      </c>
      <c r="F226" s="33">
        <f t="shared" si="18"/>
        <v>1909.2000000000012</v>
      </c>
      <c r="G226" s="33">
        <f t="shared" si="20"/>
        <v>30706.799999999999</v>
      </c>
      <c r="H226" s="168">
        <f t="shared" si="19"/>
        <v>6.2175153386220684E-2</v>
      </c>
      <c r="I226" s="33"/>
      <c r="J226" s="33"/>
      <c r="K226" s="33">
        <v>17405</v>
      </c>
      <c r="L226" s="33">
        <f t="shared" si="21"/>
        <v>11.084833333333332</v>
      </c>
      <c r="M226" s="4"/>
    </row>
    <row r="227" spans="1:13" x14ac:dyDescent="0.25">
      <c r="A227" s="4">
        <v>700</v>
      </c>
      <c r="B227" s="152">
        <v>42845</v>
      </c>
      <c r="C227" s="10">
        <v>1000</v>
      </c>
      <c r="D227" s="159">
        <v>25.117000000000001</v>
      </c>
      <c r="E227" s="33">
        <v>27.96</v>
      </c>
      <c r="F227" s="33">
        <f t="shared" si="18"/>
        <v>2843</v>
      </c>
      <c r="G227" s="33">
        <f t="shared" si="20"/>
        <v>25117</v>
      </c>
      <c r="H227" s="168">
        <f t="shared" si="19"/>
        <v>0.11319026953855954</v>
      </c>
      <c r="I227" s="33">
        <v>25</v>
      </c>
      <c r="J227" s="33"/>
      <c r="K227" s="33">
        <v>18339</v>
      </c>
      <c r="L227" s="33">
        <f t="shared" si="21"/>
        <v>6.7779999999999996</v>
      </c>
      <c r="M227" s="4"/>
    </row>
    <row r="228" spans="1:13" x14ac:dyDescent="0.25">
      <c r="A228" s="4">
        <v>700</v>
      </c>
      <c r="B228" s="152">
        <v>42846</v>
      </c>
      <c r="C228" s="10">
        <v>1200</v>
      </c>
      <c r="D228" s="159">
        <v>25.486999999999998</v>
      </c>
      <c r="E228" s="33">
        <v>27.32</v>
      </c>
      <c r="F228" s="33">
        <f t="shared" si="18"/>
        <v>2199.6000000000022</v>
      </c>
      <c r="G228" s="33">
        <f t="shared" si="20"/>
        <v>30584.399999999998</v>
      </c>
      <c r="H228" s="168">
        <f t="shared" si="19"/>
        <v>7.1919017538352961E-2</v>
      </c>
      <c r="I228" s="33"/>
      <c r="J228" s="33"/>
      <c r="K228" s="33">
        <v>17695</v>
      </c>
      <c r="L228" s="33">
        <f t="shared" si="21"/>
        <v>10.741166666666665</v>
      </c>
      <c r="M228" s="4"/>
    </row>
    <row r="229" spans="1:13" x14ac:dyDescent="0.25">
      <c r="A229" s="4">
        <v>600</v>
      </c>
      <c r="B229" s="152">
        <v>42853</v>
      </c>
      <c r="C229" s="10">
        <v>1000</v>
      </c>
      <c r="D229" s="159">
        <v>24.948</v>
      </c>
      <c r="E229" s="33">
        <v>27.67</v>
      </c>
      <c r="F229" s="33">
        <f t="shared" si="18"/>
        <v>2722.0000000000014</v>
      </c>
      <c r="G229" s="33">
        <f t="shared" si="20"/>
        <v>24948</v>
      </c>
      <c r="H229" s="168">
        <f t="shared" si="19"/>
        <v>0.10910694244027583</v>
      </c>
      <c r="I229" s="161" t="s">
        <v>251</v>
      </c>
      <c r="J229" s="33"/>
      <c r="K229" s="33">
        <v>18217</v>
      </c>
      <c r="L229" s="33">
        <f t="shared" si="21"/>
        <v>6.7309999999999999</v>
      </c>
      <c r="M229" s="4"/>
    </row>
    <row r="230" spans="1:13" x14ac:dyDescent="0.25">
      <c r="A230" s="4">
        <v>550</v>
      </c>
      <c r="B230" s="152">
        <v>42856</v>
      </c>
      <c r="C230" s="10">
        <v>950</v>
      </c>
      <c r="D230" s="159">
        <v>24.771000000000001</v>
      </c>
      <c r="E230" s="33">
        <v>28.29</v>
      </c>
      <c r="F230" s="33">
        <f t="shared" si="18"/>
        <v>3343.0499999999984</v>
      </c>
      <c r="G230" s="33">
        <f t="shared" si="20"/>
        <v>23532.45</v>
      </c>
      <c r="H230" s="168">
        <f t="shared" si="19"/>
        <v>0.14206128133704729</v>
      </c>
      <c r="I230" s="33"/>
      <c r="J230" s="33"/>
      <c r="K230" s="33">
        <v>18839</v>
      </c>
      <c r="L230" s="33">
        <f t="shared" si="21"/>
        <v>4.9404736842105272</v>
      </c>
      <c r="M230" s="4"/>
    </row>
    <row r="231" spans="1:13" x14ac:dyDescent="0.25">
      <c r="A231" s="4">
        <v>0</v>
      </c>
      <c r="B231" s="152">
        <v>42864</v>
      </c>
      <c r="C231" s="10">
        <v>400</v>
      </c>
      <c r="D231" s="159">
        <v>19.736999999999998</v>
      </c>
      <c r="E231" s="33">
        <v>28.06</v>
      </c>
      <c r="F231" s="33">
        <f t="shared" si="18"/>
        <v>3329.2000000000003</v>
      </c>
      <c r="G231" s="33">
        <f t="shared" si="20"/>
        <v>7894.7999999999993</v>
      </c>
      <c r="H231" s="168">
        <f t="shared" si="19"/>
        <v>0.42169529310432191</v>
      </c>
      <c r="I231" s="33"/>
      <c r="J231" s="33"/>
      <c r="K231" s="33">
        <v>18825</v>
      </c>
      <c r="L231" s="33">
        <f>(G231-K231)/C231</f>
        <v>-27.325500000000002</v>
      </c>
      <c r="M231" s="4"/>
    </row>
    <row r="232" spans="1:13" x14ac:dyDescent="0.25">
      <c r="A232" s="4">
        <v>200</v>
      </c>
      <c r="B232" s="152">
        <v>42872</v>
      </c>
      <c r="C232" s="10">
        <v>800</v>
      </c>
      <c r="D232" s="159">
        <v>23.509</v>
      </c>
      <c r="E232" s="33">
        <v>27</v>
      </c>
      <c r="F232" s="33">
        <f t="shared" si="18"/>
        <v>2792.7999999999997</v>
      </c>
      <c r="G232" s="33">
        <f t="shared" si="20"/>
        <v>18807.2</v>
      </c>
      <c r="H232" s="168">
        <f t="shared" si="19"/>
        <v>0.14849632055808412</v>
      </c>
      <c r="I232" s="33"/>
      <c r="J232" s="33"/>
      <c r="K232" s="33">
        <v>18289</v>
      </c>
      <c r="L232" s="33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52">
        <v>42874</v>
      </c>
      <c r="C233" s="10">
        <v>600</v>
      </c>
      <c r="D233" s="159">
        <v>21.98</v>
      </c>
      <c r="E233" s="33">
        <v>27.84</v>
      </c>
      <c r="F233" s="33">
        <f t="shared" si="18"/>
        <v>3515.9999999999995</v>
      </c>
      <c r="G233" s="33">
        <f t="shared" si="20"/>
        <v>13188</v>
      </c>
      <c r="H233" s="168">
        <f t="shared" si="19"/>
        <v>0.26660600545950863</v>
      </c>
      <c r="I233" s="33"/>
      <c r="J233" s="33"/>
      <c r="K233" s="33">
        <v>18793</v>
      </c>
      <c r="L233" s="33">
        <f t="shared" si="22"/>
        <v>-9.3416666666666668</v>
      </c>
      <c r="M233" s="4"/>
    </row>
    <row r="234" spans="1:13" x14ac:dyDescent="0.25">
      <c r="A234" s="4">
        <v>400</v>
      </c>
      <c r="B234" s="152">
        <v>42944</v>
      </c>
      <c r="C234" s="10">
        <v>450</v>
      </c>
      <c r="D234" s="159">
        <v>27.52</v>
      </c>
      <c r="E234" s="33">
        <v>29.28</v>
      </c>
      <c r="F234" s="33">
        <f t="shared" si="18"/>
        <v>792.00000000000068</v>
      </c>
      <c r="G234" s="33">
        <f t="shared" si="20"/>
        <v>12384</v>
      </c>
      <c r="H234" s="168">
        <f t="shared" si="19"/>
        <v>6.3953488372093081E-2</v>
      </c>
      <c r="I234" s="33"/>
      <c r="J234" s="33"/>
      <c r="K234" s="33">
        <v>19738</v>
      </c>
      <c r="L234" s="33">
        <f>(G234-K234)/C234</f>
        <v>-16.342222222222222</v>
      </c>
      <c r="M234" s="4"/>
    </row>
    <row r="235" spans="1:13" x14ac:dyDescent="0.25">
      <c r="A235" s="4">
        <v>400</v>
      </c>
      <c r="B235" s="152">
        <v>42947</v>
      </c>
      <c r="C235" s="10">
        <v>500</v>
      </c>
      <c r="D235" s="159">
        <v>27.613800000000001</v>
      </c>
      <c r="E235" s="33">
        <v>28.12</v>
      </c>
      <c r="F235" s="33">
        <f t="shared" si="18"/>
        <v>253.09999999999988</v>
      </c>
      <c r="G235" s="33">
        <f t="shared" si="20"/>
        <v>13806.900000000001</v>
      </c>
      <c r="H235" s="168">
        <f t="shared" si="19"/>
        <v>1.8331414003143347E-2</v>
      </c>
      <c r="I235" s="33"/>
      <c r="J235" s="33"/>
      <c r="K235" s="33">
        <v>19200</v>
      </c>
      <c r="L235" s="33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52">
        <v>42950</v>
      </c>
      <c r="C236" s="10">
        <v>550</v>
      </c>
      <c r="D236" s="159">
        <v>27.622</v>
      </c>
      <c r="E236" s="33">
        <v>27.83</v>
      </c>
      <c r="F236" s="33">
        <f t="shared" si="18"/>
        <v>114.39999999999912</v>
      </c>
      <c r="G236" s="33">
        <f t="shared" si="20"/>
        <v>15192.1</v>
      </c>
      <c r="H236" s="168">
        <f t="shared" si="19"/>
        <v>7.5302295271884156E-3</v>
      </c>
      <c r="I236" s="33"/>
      <c r="J236" s="33"/>
      <c r="K236" s="33">
        <v>19061</v>
      </c>
      <c r="L236" s="33">
        <f t="shared" si="23"/>
        <v>-7.0343636363636355</v>
      </c>
      <c r="M236" s="4"/>
    </row>
    <row r="237" spans="1:13" x14ac:dyDescent="0.25">
      <c r="A237" s="4">
        <v>300</v>
      </c>
      <c r="B237" s="152">
        <v>42955</v>
      </c>
      <c r="C237" s="10">
        <v>450</v>
      </c>
      <c r="D237" s="159">
        <v>27.276</v>
      </c>
      <c r="E237" s="33">
        <v>28.84</v>
      </c>
      <c r="F237" s="33">
        <f t="shared" si="18"/>
        <v>703.80000000000007</v>
      </c>
      <c r="G237" s="33">
        <f t="shared" si="20"/>
        <v>12274.2</v>
      </c>
      <c r="H237" s="168">
        <f t="shared" si="19"/>
        <v>5.7339785892359586E-2</v>
      </c>
      <c r="I237" s="33"/>
      <c r="J237" s="33"/>
      <c r="K237" s="33">
        <v>19651</v>
      </c>
      <c r="L237" s="33">
        <f t="shared" si="23"/>
        <v>-16.392888888888887</v>
      </c>
      <c r="M237" s="4"/>
    </row>
    <row r="238" spans="1:13" x14ac:dyDescent="0.25">
      <c r="A238" s="4">
        <v>300</v>
      </c>
      <c r="B238" s="152">
        <v>42957</v>
      </c>
      <c r="C238" s="10">
        <v>550</v>
      </c>
      <c r="D238" s="159">
        <v>27.385000000000002</v>
      </c>
      <c r="E238" s="33">
        <v>27.49</v>
      </c>
      <c r="F238" s="33">
        <f t="shared" si="18"/>
        <v>57.74999999999828</v>
      </c>
      <c r="G238" s="33">
        <f t="shared" si="20"/>
        <v>15061.75</v>
      </c>
      <c r="H238" s="168">
        <f t="shared" si="19"/>
        <v>3.8342158115755656E-3</v>
      </c>
      <c r="I238" s="33"/>
      <c r="J238" s="33"/>
      <c r="K238" s="33">
        <v>19004</v>
      </c>
      <c r="L238" s="33">
        <f t="shared" si="23"/>
        <v>-7.1677272727272729</v>
      </c>
      <c r="M238" s="4"/>
    </row>
    <row r="239" spans="1:13" x14ac:dyDescent="0.25">
      <c r="A239" s="4">
        <v>200</v>
      </c>
      <c r="B239" s="152">
        <v>42962</v>
      </c>
      <c r="C239" s="10">
        <v>450</v>
      </c>
      <c r="D239" s="159">
        <v>26.96</v>
      </c>
      <c r="E239" s="33">
        <v>29.68</v>
      </c>
      <c r="F239" s="33">
        <f t="shared" si="18"/>
        <v>1223.9999999999995</v>
      </c>
      <c r="G239" s="33">
        <f t="shared" si="20"/>
        <v>12132</v>
      </c>
      <c r="H239" s="168">
        <f t="shared" si="19"/>
        <v>0.10089020771513349</v>
      </c>
      <c r="I239" s="33"/>
      <c r="J239" s="33"/>
      <c r="K239" s="33">
        <v>20172</v>
      </c>
      <c r="L239" s="33">
        <f t="shared" si="23"/>
        <v>-17.866666666666667</v>
      </c>
    </row>
    <row r="240" spans="1:13" x14ac:dyDescent="0.25">
      <c r="A240" s="4">
        <v>0</v>
      </c>
      <c r="B240" s="152">
        <v>42963</v>
      </c>
      <c r="C240" s="10">
        <v>250</v>
      </c>
      <c r="D240" s="159">
        <v>24.22</v>
      </c>
      <c r="E240" s="33">
        <v>30.4</v>
      </c>
      <c r="F240" s="33">
        <f t="shared" si="18"/>
        <v>1545</v>
      </c>
      <c r="G240" s="33">
        <f t="shared" si="20"/>
        <v>6055</v>
      </c>
      <c r="H240" s="168">
        <f t="shared" si="19"/>
        <v>0.25516102394715112</v>
      </c>
      <c r="I240" s="33"/>
      <c r="J240" s="33"/>
      <c r="K240" s="33">
        <v>20492</v>
      </c>
      <c r="L240" s="33">
        <f t="shared" si="23"/>
        <v>-57.747999999999998</v>
      </c>
    </row>
    <row r="241" spans="1:12" x14ac:dyDescent="0.25">
      <c r="A241" s="4">
        <v>50</v>
      </c>
      <c r="B241" s="152">
        <v>42978</v>
      </c>
      <c r="C241" s="10">
        <v>200</v>
      </c>
      <c r="D241" s="159">
        <v>22.361000000000001</v>
      </c>
      <c r="E241" s="33">
        <v>31.625</v>
      </c>
      <c r="F241" s="33">
        <f t="shared" si="18"/>
        <v>1852.8</v>
      </c>
      <c r="G241" s="33">
        <f t="shared" si="20"/>
        <v>4472.2</v>
      </c>
      <c r="H241" s="168">
        <f t="shared" si="19"/>
        <v>0.41429274182728854</v>
      </c>
      <c r="I241" s="33"/>
      <c r="J241" s="33"/>
      <c r="K241" s="33">
        <v>20799</v>
      </c>
      <c r="L241" s="33">
        <f t="shared" si="23"/>
        <v>-81.634</v>
      </c>
    </row>
    <row r="242" spans="1:12" x14ac:dyDescent="0.25">
      <c r="A242" s="4">
        <v>0</v>
      </c>
      <c r="B242" s="152">
        <v>42979</v>
      </c>
      <c r="C242" s="10">
        <v>150</v>
      </c>
      <c r="D242" s="159">
        <v>19.055299999999999</v>
      </c>
      <c r="E242" s="33">
        <v>32.6</v>
      </c>
      <c r="F242" s="33">
        <f t="shared" si="18"/>
        <v>2031.7050000000004</v>
      </c>
      <c r="G242" s="33">
        <f t="shared" si="20"/>
        <v>2858.2950000000001</v>
      </c>
      <c r="H242" s="168">
        <f t="shared" si="19"/>
        <v>0.71081011582079545</v>
      </c>
      <c r="I242" s="33"/>
      <c r="J242" s="33"/>
      <c r="K242" s="33">
        <v>20978</v>
      </c>
      <c r="L242" s="33">
        <f t="shared" si="23"/>
        <v>-120.79803333333335</v>
      </c>
    </row>
    <row r="243" spans="1:12" x14ac:dyDescent="0.25">
      <c r="A243" s="4">
        <v>50</v>
      </c>
      <c r="B243" s="152">
        <v>42983</v>
      </c>
      <c r="C243" s="10">
        <v>150</v>
      </c>
      <c r="D243" s="159">
        <v>19.055299999999999</v>
      </c>
      <c r="E243" s="33">
        <v>32.07</v>
      </c>
      <c r="F243" s="33">
        <f t="shared" si="18"/>
        <v>1952.2050000000002</v>
      </c>
      <c r="G243" s="33">
        <f t="shared" si="20"/>
        <v>2858.2950000000001</v>
      </c>
      <c r="H243" s="168">
        <f t="shared" si="19"/>
        <v>0.68299633172923024</v>
      </c>
      <c r="I243" s="33"/>
      <c r="J243" s="33"/>
      <c r="K243" s="33">
        <v>20899</v>
      </c>
      <c r="L243" s="33">
        <f t="shared" si="23"/>
        <v>-120.27136666666668</v>
      </c>
    </row>
    <row r="244" spans="1:12" x14ac:dyDescent="0.25">
      <c r="B244" s="152"/>
      <c r="C244" s="10"/>
      <c r="D244" s="159"/>
      <c r="E244" s="33"/>
      <c r="F244" s="33"/>
      <c r="G244" s="33"/>
      <c r="H244" s="168"/>
      <c r="I244" s="33"/>
      <c r="J244" s="33"/>
      <c r="K244" s="33"/>
      <c r="L244" s="33"/>
    </row>
    <row r="245" spans="1:12" x14ac:dyDescent="0.25">
      <c r="B245" s="152"/>
      <c r="C245" s="10"/>
      <c r="D245" s="159"/>
      <c r="E245" s="33"/>
      <c r="F245" s="33"/>
      <c r="G245" s="33"/>
      <c r="H245" s="168"/>
      <c r="I245" s="33"/>
      <c r="J245" s="33"/>
      <c r="K245" s="33"/>
      <c r="L245" s="33"/>
    </row>
    <row r="246" spans="1:12" x14ac:dyDescent="0.25">
      <c r="B246" s="152"/>
      <c r="C246" s="10"/>
      <c r="D246" s="159"/>
      <c r="E246" s="33"/>
      <c r="F246" s="33"/>
      <c r="G246" s="33"/>
      <c r="H246" s="168"/>
      <c r="I246" s="33"/>
      <c r="J246" s="33"/>
      <c r="K246" s="33"/>
      <c r="L246" s="33"/>
    </row>
    <row r="247" spans="1:12" x14ac:dyDescent="0.25">
      <c r="B247" s="152"/>
      <c r="C247" s="10"/>
      <c r="D247" s="159"/>
      <c r="E247" s="33"/>
      <c r="F247" s="33"/>
      <c r="G247" s="33"/>
      <c r="H247" s="168"/>
      <c r="I247" s="33"/>
      <c r="J247" s="33"/>
      <c r="K247" s="33"/>
      <c r="L247" s="33"/>
    </row>
    <row r="248" spans="1:12" x14ac:dyDescent="0.25">
      <c r="B248" s="152"/>
      <c r="C248" s="10"/>
      <c r="D248" s="159"/>
      <c r="E248" s="33"/>
      <c r="F248" s="33"/>
      <c r="G248" s="33"/>
      <c r="H248" s="168"/>
      <c r="I248" s="33"/>
      <c r="J248" s="33"/>
      <c r="K248" s="33"/>
      <c r="L248" s="33"/>
    </row>
    <row r="250" spans="1:12" x14ac:dyDescent="0.25">
      <c r="B250" s="152"/>
      <c r="C250" s="10"/>
      <c r="D250" s="159"/>
      <c r="E250" s="33"/>
      <c r="F250" s="33"/>
      <c r="G250" s="33"/>
      <c r="H250" s="168"/>
      <c r="I250" s="33"/>
      <c r="J250" s="33"/>
    </row>
    <row r="251" spans="1:12" x14ac:dyDescent="0.25">
      <c r="B251" s="152"/>
      <c r="C251" s="10"/>
      <c r="D251" s="159"/>
      <c r="E251" s="33"/>
      <c r="F251" s="33"/>
      <c r="G251" s="33"/>
      <c r="H251" s="168"/>
      <c r="I251" s="33"/>
      <c r="J251" s="33"/>
    </row>
    <row r="252" spans="1:12" x14ac:dyDescent="0.25">
      <c r="B252" s="152"/>
      <c r="C252" s="10"/>
      <c r="D252" s="159"/>
      <c r="E252" s="33"/>
      <c r="F252" s="33"/>
      <c r="G252" s="33"/>
      <c r="H252" s="168"/>
      <c r="I252" s="33"/>
      <c r="J252" s="33"/>
    </row>
    <row r="253" spans="1:12" x14ac:dyDescent="0.25">
      <c r="B253" s="152"/>
      <c r="C253" s="10"/>
      <c r="D253" s="159"/>
      <c r="E253" s="33"/>
      <c r="F253" s="33"/>
      <c r="G253" s="33"/>
      <c r="H253" s="168"/>
      <c r="I253" s="33"/>
      <c r="J253" s="33"/>
    </row>
    <row r="254" spans="1:12" x14ac:dyDescent="0.25">
      <c r="B254" s="152"/>
      <c r="C254" s="10"/>
      <c r="D254" s="159"/>
      <c r="E254" s="33"/>
      <c r="F254" s="33"/>
      <c r="G254" s="33"/>
      <c r="H254" s="168"/>
      <c r="I254" s="33"/>
      <c r="J254" s="33"/>
    </row>
    <row r="259" spans="1:13" x14ac:dyDescent="0.25">
      <c r="L259" t="s">
        <v>43</v>
      </c>
      <c r="M259" s="2">
        <f>M450+K450-F450</f>
        <v>21137.586999999941</v>
      </c>
    </row>
    <row r="260" spans="1:13" x14ac:dyDescent="0.25">
      <c r="A260" s="25" t="s">
        <v>1</v>
      </c>
      <c r="B260" s="25" t="s">
        <v>2</v>
      </c>
      <c r="C260" s="25" t="s">
        <v>4</v>
      </c>
      <c r="D260" s="25" t="s">
        <v>5</v>
      </c>
      <c r="E260" s="25" t="s">
        <v>67</v>
      </c>
      <c r="F260" s="25" t="s">
        <v>38</v>
      </c>
      <c r="G260" s="25" t="s">
        <v>3</v>
      </c>
      <c r="H260" s="25" t="s">
        <v>6</v>
      </c>
      <c r="I260" s="330" t="s">
        <v>7</v>
      </c>
      <c r="J260" s="330" t="s">
        <v>68</v>
      </c>
      <c r="K260" s="330" t="s">
        <v>39</v>
      </c>
      <c r="L260" s="25" t="s">
        <v>21</v>
      </c>
      <c r="M260" s="25" t="s">
        <v>22</v>
      </c>
    </row>
    <row r="261" spans="1:13" x14ac:dyDescent="0.25">
      <c r="A261" s="188" t="s">
        <v>19</v>
      </c>
      <c r="B261" s="404">
        <v>42166</v>
      </c>
      <c r="C261" s="184">
        <v>5</v>
      </c>
      <c r="D261" s="185">
        <v>26.04</v>
      </c>
      <c r="E261" s="185">
        <v>0</v>
      </c>
      <c r="F261" s="185">
        <f>C261*D261+E261</f>
        <v>130.19999999999999</v>
      </c>
      <c r="G261" s="189">
        <v>42186</v>
      </c>
      <c r="H261" s="184">
        <v>185</v>
      </c>
      <c r="I261" s="185">
        <v>19.75</v>
      </c>
      <c r="J261" s="185">
        <v>7.0000000000000007E-2</v>
      </c>
      <c r="K261" s="185">
        <f t="shared" ref="K261:K319" si="24">H261*I261-J261</f>
        <v>3653.68</v>
      </c>
      <c r="L261" s="184" t="s">
        <v>55</v>
      </c>
      <c r="M261" s="184"/>
    </row>
    <row r="262" spans="1:13" x14ac:dyDescent="0.25">
      <c r="A262" s="191" t="s">
        <v>48</v>
      </c>
      <c r="B262" s="404">
        <v>42167</v>
      </c>
      <c r="C262" s="184">
        <v>10</v>
      </c>
      <c r="D262" s="185">
        <v>25.1</v>
      </c>
      <c r="E262" s="185">
        <v>0</v>
      </c>
      <c r="F262" s="185">
        <f t="shared" ref="F262:F312" si="25">C262*D262+E262</f>
        <v>251</v>
      </c>
      <c r="G262" s="189">
        <v>42207</v>
      </c>
      <c r="H262" s="184">
        <v>20</v>
      </c>
      <c r="I262" s="185">
        <v>19.899999999999999</v>
      </c>
      <c r="J262" s="185">
        <v>0.01</v>
      </c>
      <c r="K262" s="185">
        <f t="shared" si="24"/>
        <v>397.99</v>
      </c>
      <c r="L262" s="184"/>
      <c r="M262" s="184"/>
    </row>
    <row r="263" spans="1:13" x14ac:dyDescent="0.25">
      <c r="A263" s="184"/>
      <c r="B263" s="404">
        <v>42179</v>
      </c>
      <c r="C263" s="184">
        <v>15</v>
      </c>
      <c r="D263" s="185">
        <v>24.51</v>
      </c>
      <c r="E263" s="185">
        <v>0</v>
      </c>
      <c r="F263" s="185">
        <f t="shared" si="25"/>
        <v>367.65000000000003</v>
      </c>
      <c r="G263" s="189">
        <v>42207</v>
      </c>
      <c r="H263" s="184">
        <v>95</v>
      </c>
      <c r="I263" s="185">
        <v>20.02</v>
      </c>
      <c r="J263" s="185">
        <v>0.5</v>
      </c>
      <c r="K263" s="185">
        <f t="shared" si="24"/>
        <v>1901.3999999999999</v>
      </c>
      <c r="L263" s="184"/>
      <c r="M263" s="184"/>
    </row>
    <row r="264" spans="1:13" x14ac:dyDescent="0.25">
      <c r="A264" s="184"/>
      <c r="B264" s="404">
        <v>42180</v>
      </c>
      <c r="C264" s="184">
        <v>100</v>
      </c>
      <c r="D264" s="185">
        <v>23.92</v>
      </c>
      <c r="E264" s="185">
        <v>0</v>
      </c>
      <c r="F264" s="185">
        <f t="shared" si="25"/>
        <v>2392</v>
      </c>
      <c r="G264" s="189">
        <v>42216</v>
      </c>
      <c r="H264" s="184">
        <v>165</v>
      </c>
      <c r="I264" s="185">
        <v>19.899999999999999</v>
      </c>
      <c r="J264" s="185">
        <v>0.06</v>
      </c>
      <c r="K264" s="185">
        <f t="shared" si="24"/>
        <v>3283.4399999999996</v>
      </c>
      <c r="L264" s="184"/>
      <c r="M264" s="184"/>
    </row>
    <row r="265" spans="1:13" x14ac:dyDescent="0.25">
      <c r="A265" s="184"/>
      <c r="B265" s="404">
        <v>42185</v>
      </c>
      <c r="C265" s="184">
        <v>50</v>
      </c>
      <c r="D265" s="185">
        <v>21.21</v>
      </c>
      <c r="E265" s="185">
        <v>0</v>
      </c>
      <c r="F265" s="185">
        <f t="shared" si="25"/>
        <v>1060.5</v>
      </c>
      <c r="G265" s="189">
        <v>42236</v>
      </c>
      <c r="H265" s="184">
        <v>630</v>
      </c>
      <c r="I265" s="185">
        <v>17.199682539682538</v>
      </c>
      <c r="J265" s="185">
        <v>0</v>
      </c>
      <c r="K265" s="185">
        <f t="shared" si="24"/>
        <v>10835.8</v>
      </c>
      <c r="L265" s="184"/>
      <c r="M265" s="184"/>
    </row>
    <row r="266" spans="1:13" x14ac:dyDescent="0.25">
      <c r="A266" s="184"/>
      <c r="B266" s="404">
        <v>42186</v>
      </c>
      <c r="C266" s="184">
        <v>50</v>
      </c>
      <c r="D266" s="185">
        <v>20.5</v>
      </c>
      <c r="E266" s="185">
        <v>0</v>
      </c>
      <c r="F266" s="185">
        <f t="shared" si="25"/>
        <v>1025</v>
      </c>
      <c r="G266" s="189">
        <v>42257</v>
      </c>
      <c r="H266" s="184">
        <v>850</v>
      </c>
      <c r="I266" s="185">
        <v>17.18</v>
      </c>
      <c r="J266" s="185">
        <v>0.27</v>
      </c>
      <c r="K266" s="185">
        <f t="shared" si="24"/>
        <v>14602.73</v>
      </c>
      <c r="L266" s="184"/>
      <c r="M266" s="184"/>
    </row>
    <row r="267" spans="1:13" x14ac:dyDescent="0.25">
      <c r="A267" s="184"/>
      <c r="B267" s="404">
        <v>42186</v>
      </c>
      <c r="C267" s="184">
        <v>170</v>
      </c>
      <c r="D267" s="185">
        <v>19.600000000000001</v>
      </c>
      <c r="E267" s="185">
        <v>0</v>
      </c>
      <c r="F267" s="185">
        <f t="shared" si="25"/>
        <v>3332.0000000000005</v>
      </c>
      <c r="G267" s="189">
        <v>42283</v>
      </c>
      <c r="H267" s="184">
        <v>1580</v>
      </c>
      <c r="I267" s="185">
        <v>15.83</v>
      </c>
      <c r="J267" s="185">
        <v>0.46</v>
      </c>
      <c r="K267" s="185">
        <f t="shared" si="24"/>
        <v>25010.940000000002</v>
      </c>
      <c r="L267" s="184"/>
      <c r="M267" s="184"/>
    </row>
    <row r="268" spans="1:13" x14ac:dyDescent="0.25">
      <c r="A268" s="184"/>
      <c r="B268" s="404">
        <v>42187</v>
      </c>
      <c r="C268" s="184">
        <v>1000</v>
      </c>
      <c r="D268" s="185">
        <v>19.2</v>
      </c>
      <c r="E268" s="185">
        <v>0</v>
      </c>
      <c r="F268" s="185">
        <f t="shared" si="25"/>
        <v>19200</v>
      </c>
      <c r="G268" s="305">
        <v>42285</v>
      </c>
      <c r="H268" s="184">
        <v>1440</v>
      </c>
      <c r="I268" s="185">
        <v>16.75</v>
      </c>
      <c r="J268" s="185">
        <v>0.44</v>
      </c>
      <c r="K268" s="185">
        <f t="shared" si="24"/>
        <v>24119.56</v>
      </c>
      <c r="L268" s="184"/>
      <c r="M268" s="184"/>
    </row>
    <row r="269" spans="1:13" x14ac:dyDescent="0.25">
      <c r="A269" s="184"/>
      <c r="B269" s="404">
        <v>42199</v>
      </c>
      <c r="C269" s="184">
        <v>100</v>
      </c>
      <c r="D269" s="185">
        <v>17.25</v>
      </c>
      <c r="E269" s="185">
        <v>0</v>
      </c>
      <c r="F269" s="185">
        <f t="shared" si="25"/>
        <v>1725</v>
      </c>
      <c r="G269" s="305">
        <v>42291</v>
      </c>
      <c r="H269" s="184">
        <v>410</v>
      </c>
      <c r="I269" s="185">
        <v>18.989999999999998</v>
      </c>
      <c r="J269" s="185">
        <v>0.14000000000000001</v>
      </c>
      <c r="K269" s="185">
        <f t="shared" si="24"/>
        <v>7785.7599999999993</v>
      </c>
      <c r="L269" s="185"/>
      <c r="M269" s="184"/>
    </row>
    <row r="270" spans="1:13" x14ac:dyDescent="0.25">
      <c r="A270" s="184"/>
      <c r="B270" s="404">
        <v>42205</v>
      </c>
      <c r="C270" s="184">
        <v>20</v>
      </c>
      <c r="D270" s="185">
        <v>18.850000000000001</v>
      </c>
      <c r="E270" s="185">
        <v>0</v>
      </c>
      <c r="F270" s="185">
        <f t="shared" si="25"/>
        <v>377</v>
      </c>
      <c r="G270" s="189">
        <v>42296</v>
      </c>
      <c r="H270" s="184">
        <v>2470</v>
      </c>
      <c r="I270" s="185">
        <v>19.100000000000001</v>
      </c>
      <c r="J270" s="185">
        <v>0.87</v>
      </c>
      <c r="K270" s="185">
        <f t="shared" si="24"/>
        <v>47176.13</v>
      </c>
      <c r="L270" s="184"/>
      <c r="M270" s="184"/>
    </row>
    <row r="271" spans="1:13" x14ac:dyDescent="0.25">
      <c r="A271" s="185"/>
      <c r="B271" s="404">
        <v>42208</v>
      </c>
      <c r="C271" s="184">
        <v>80</v>
      </c>
      <c r="D271" s="185">
        <v>18.95</v>
      </c>
      <c r="E271" s="185">
        <v>0</v>
      </c>
      <c r="F271" s="185">
        <f t="shared" si="25"/>
        <v>1516</v>
      </c>
      <c r="G271" s="189">
        <v>42310</v>
      </c>
      <c r="H271" s="184">
        <v>1100</v>
      </c>
      <c r="I271" s="185">
        <v>16.989999999999998</v>
      </c>
      <c r="J271" s="185">
        <v>7.29</v>
      </c>
      <c r="K271" s="185">
        <f t="shared" si="24"/>
        <v>18681.71</v>
      </c>
      <c r="L271" s="184"/>
      <c r="M271" s="184"/>
    </row>
    <row r="272" spans="1:13" x14ac:dyDescent="0.25">
      <c r="A272" s="184"/>
      <c r="B272" s="404">
        <v>42212</v>
      </c>
      <c r="C272" s="184">
        <v>100</v>
      </c>
      <c r="D272" s="185">
        <v>17.95</v>
      </c>
      <c r="E272" s="185">
        <v>0</v>
      </c>
      <c r="F272" s="185">
        <f t="shared" si="25"/>
        <v>1795</v>
      </c>
      <c r="G272" s="474">
        <v>42314</v>
      </c>
      <c r="H272" s="184">
        <v>2200</v>
      </c>
      <c r="I272" s="185">
        <v>17.55</v>
      </c>
      <c r="J272" s="185">
        <v>0.77</v>
      </c>
      <c r="K272" s="185">
        <f t="shared" si="24"/>
        <v>38609.230000000003</v>
      </c>
      <c r="L272" s="184"/>
      <c r="M272" s="184"/>
    </row>
    <row r="273" spans="1:13" x14ac:dyDescent="0.25">
      <c r="A273" s="184"/>
      <c r="B273" s="404">
        <v>42221</v>
      </c>
      <c r="C273" s="184">
        <v>65</v>
      </c>
      <c r="D273" s="185">
        <v>19.100000000000001</v>
      </c>
      <c r="E273" s="185">
        <v>0</v>
      </c>
      <c r="F273" s="185">
        <f t="shared" si="25"/>
        <v>1241.5</v>
      </c>
      <c r="G273" s="474"/>
      <c r="H273" s="184">
        <v>190</v>
      </c>
      <c r="I273" s="185">
        <v>17.55</v>
      </c>
      <c r="J273" s="185">
        <v>0</v>
      </c>
      <c r="K273" s="185">
        <f t="shared" si="24"/>
        <v>3334.5</v>
      </c>
      <c r="L273" s="184"/>
      <c r="M273" s="184"/>
    </row>
    <row r="274" spans="1:13" x14ac:dyDescent="0.25">
      <c r="A274" s="184"/>
      <c r="B274" s="404">
        <v>42221</v>
      </c>
      <c r="C274" s="184">
        <v>300</v>
      </c>
      <c r="D274" s="185">
        <v>18.600000000000001</v>
      </c>
      <c r="E274" s="185">
        <v>0</v>
      </c>
      <c r="F274" s="185">
        <f t="shared" si="25"/>
        <v>5580</v>
      </c>
      <c r="G274" s="189">
        <v>42320</v>
      </c>
      <c r="H274" s="184">
        <v>1000</v>
      </c>
      <c r="I274" s="185">
        <v>16.734999999999999</v>
      </c>
      <c r="J274" s="185">
        <v>0.31</v>
      </c>
      <c r="K274" s="185">
        <f t="shared" si="24"/>
        <v>16734.689999999999</v>
      </c>
      <c r="L274" s="184"/>
      <c r="M274" s="184"/>
    </row>
    <row r="275" spans="1:13" x14ac:dyDescent="0.25">
      <c r="A275" s="184"/>
      <c r="B275" s="404">
        <v>42221</v>
      </c>
      <c r="C275" s="184">
        <v>200</v>
      </c>
      <c r="D275" s="185">
        <v>18.5</v>
      </c>
      <c r="E275" s="185">
        <v>0</v>
      </c>
      <c r="F275" s="185">
        <f t="shared" si="25"/>
        <v>3700</v>
      </c>
      <c r="G275" s="189">
        <v>42328</v>
      </c>
      <c r="H275" s="184">
        <v>940</v>
      </c>
      <c r="I275" s="185">
        <v>15.51</v>
      </c>
      <c r="J275" s="185">
        <v>0.27</v>
      </c>
      <c r="K275" s="185">
        <f t="shared" si="24"/>
        <v>14579.13</v>
      </c>
      <c r="L275" s="184"/>
      <c r="M275" s="184"/>
    </row>
    <row r="276" spans="1:13" x14ac:dyDescent="0.25">
      <c r="A276" s="184"/>
      <c r="B276" s="404">
        <v>42223</v>
      </c>
      <c r="C276" s="184">
        <v>50</v>
      </c>
      <c r="D276" s="185">
        <v>18.75</v>
      </c>
      <c r="E276" s="185">
        <v>0</v>
      </c>
      <c r="F276" s="185">
        <f t="shared" si="25"/>
        <v>937.5</v>
      </c>
      <c r="G276" s="189">
        <v>42335</v>
      </c>
      <c r="H276" s="184">
        <v>940</v>
      </c>
      <c r="I276" s="185">
        <v>15.62</v>
      </c>
      <c r="J276" s="185">
        <v>0.27</v>
      </c>
      <c r="K276" s="185">
        <f t="shared" si="24"/>
        <v>14682.529999999999</v>
      </c>
      <c r="L276" s="184"/>
      <c r="M276" s="184"/>
    </row>
    <row r="277" spans="1:13" x14ac:dyDescent="0.25">
      <c r="A277" s="184"/>
      <c r="B277" s="404">
        <v>42227</v>
      </c>
      <c r="C277" s="184">
        <v>50</v>
      </c>
      <c r="D277" s="185">
        <v>18.45</v>
      </c>
      <c r="E277" s="185">
        <v>0</v>
      </c>
      <c r="F277" s="185">
        <f t="shared" si="25"/>
        <v>922.5</v>
      </c>
      <c r="G277" s="189">
        <v>42341</v>
      </c>
      <c r="H277" s="184">
        <v>350</v>
      </c>
      <c r="I277" s="185">
        <v>16.03</v>
      </c>
      <c r="J277" s="185">
        <v>0.1</v>
      </c>
      <c r="K277" s="185">
        <f t="shared" si="24"/>
        <v>5610.4</v>
      </c>
      <c r="L277" s="184"/>
      <c r="M277" s="184"/>
    </row>
    <row r="278" spans="1:13" x14ac:dyDescent="0.25">
      <c r="A278" s="184"/>
      <c r="B278" s="404">
        <v>42228</v>
      </c>
      <c r="C278" s="184">
        <v>100</v>
      </c>
      <c r="D278" s="185">
        <v>18.45</v>
      </c>
      <c r="E278" s="185">
        <v>0</v>
      </c>
      <c r="F278" s="185">
        <f t="shared" si="25"/>
        <v>1845</v>
      </c>
      <c r="G278" s="189">
        <v>42346</v>
      </c>
      <c r="H278" s="184">
        <v>200</v>
      </c>
      <c r="I278" s="185">
        <v>16.2</v>
      </c>
      <c r="J278" s="185">
        <v>0.06</v>
      </c>
      <c r="K278" s="185">
        <f t="shared" si="24"/>
        <v>3239.94</v>
      </c>
      <c r="L278" s="184"/>
      <c r="M278" s="184"/>
    </row>
    <row r="279" spans="1:13" x14ac:dyDescent="0.25">
      <c r="A279" s="184"/>
      <c r="B279" s="404">
        <v>42228</v>
      </c>
      <c r="C279" s="184">
        <v>200</v>
      </c>
      <c r="D279" s="185">
        <v>18.190000000000001</v>
      </c>
      <c r="E279" s="185">
        <v>0</v>
      </c>
      <c r="F279" s="185">
        <f t="shared" si="25"/>
        <v>3638.0000000000005</v>
      </c>
      <c r="G279" s="189">
        <v>42353</v>
      </c>
      <c r="H279" s="184">
        <v>200</v>
      </c>
      <c r="I279" s="185">
        <v>14.74</v>
      </c>
      <c r="J279" s="185">
        <v>0.05</v>
      </c>
      <c r="K279" s="185">
        <f t="shared" si="24"/>
        <v>2947.95</v>
      </c>
      <c r="L279" s="184"/>
      <c r="M279" s="184"/>
    </row>
    <row r="280" spans="1:13" x14ac:dyDescent="0.25">
      <c r="A280" s="184"/>
      <c r="B280" s="404">
        <v>42228</v>
      </c>
      <c r="C280" s="184">
        <v>200</v>
      </c>
      <c r="D280" s="185">
        <v>18.100000000000001</v>
      </c>
      <c r="E280" s="185">
        <v>0</v>
      </c>
      <c r="F280" s="185">
        <f t="shared" si="25"/>
        <v>3620.0000000000005</v>
      </c>
      <c r="G280" s="189">
        <v>42354</v>
      </c>
      <c r="H280" s="184">
        <v>940</v>
      </c>
      <c r="I280" s="185">
        <v>14.15</v>
      </c>
      <c r="J280" s="185">
        <v>0.24</v>
      </c>
      <c r="K280" s="185">
        <f t="shared" si="24"/>
        <v>13300.76</v>
      </c>
      <c r="L280" s="184"/>
      <c r="M280" s="184"/>
    </row>
    <row r="281" spans="1:13" x14ac:dyDescent="0.25">
      <c r="A281" s="184"/>
      <c r="B281" s="404">
        <v>42229</v>
      </c>
      <c r="C281" s="184">
        <v>100</v>
      </c>
      <c r="D281" s="185">
        <v>18.329999999999998</v>
      </c>
      <c r="E281" s="185">
        <v>0</v>
      </c>
      <c r="F281" s="185">
        <f t="shared" si="25"/>
        <v>1832.9999999999998</v>
      </c>
      <c r="G281" s="189">
        <v>42354</v>
      </c>
      <c r="H281" s="184">
        <v>1140</v>
      </c>
      <c r="I281" s="185">
        <v>14.06</v>
      </c>
      <c r="J281" s="185">
        <v>1.86</v>
      </c>
      <c r="K281" s="185">
        <f t="shared" si="24"/>
        <v>16026.54</v>
      </c>
      <c r="L281" s="184"/>
      <c r="M281" s="184"/>
    </row>
    <row r="282" spans="1:13" x14ac:dyDescent="0.25">
      <c r="A282" s="184"/>
      <c r="B282" s="404">
        <v>42230</v>
      </c>
      <c r="C282" s="184">
        <v>100</v>
      </c>
      <c r="D282" s="185">
        <v>18</v>
      </c>
      <c r="E282" s="185">
        <v>0</v>
      </c>
      <c r="F282" s="185">
        <f t="shared" si="25"/>
        <v>1800</v>
      </c>
      <c r="G282" s="189">
        <v>42355</v>
      </c>
      <c r="H282" s="184">
        <v>1840</v>
      </c>
      <c r="I282" s="185">
        <v>14.55</v>
      </c>
      <c r="J282" s="185">
        <v>0.49</v>
      </c>
      <c r="K282" s="185">
        <f t="shared" si="24"/>
        <v>26771.51</v>
      </c>
      <c r="L282" s="184"/>
      <c r="M282" s="184"/>
    </row>
    <row r="283" spans="1:13" x14ac:dyDescent="0.25">
      <c r="A283" s="184"/>
      <c r="B283" s="404">
        <v>42230</v>
      </c>
      <c r="C283" s="184">
        <v>200</v>
      </c>
      <c r="D283" s="185">
        <v>17.78</v>
      </c>
      <c r="E283" s="185">
        <v>0</v>
      </c>
      <c r="F283" s="185">
        <f t="shared" si="25"/>
        <v>3556</v>
      </c>
      <c r="G283" s="189">
        <v>42361</v>
      </c>
      <c r="H283" s="184">
        <v>1000</v>
      </c>
      <c r="I283" s="185">
        <v>14.39</v>
      </c>
      <c r="J283" s="185">
        <v>0.27</v>
      </c>
      <c r="K283" s="185">
        <f t="shared" si="24"/>
        <v>14389.73</v>
      </c>
      <c r="L283" s="184"/>
      <c r="M283" s="184"/>
    </row>
    <row r="284" spans="1:13" x14ac:dyDescent="0.25">
      <c r="A284" s="184"/>
      <c r="B284" s="404">
        <v>42234</v>
      </c>
      <c r="C284" s="184">
        <v>100</v>
      </c>
      <c r="D284" s="185">
        <v>17.75</v>
      </c>
      <c r="E284" s="185">
        <v>0</v>
      </c>
      <c r="F284" s="185">
        <f t="shared" si="25"/>
        <v>1775</v>
      </c>
      <c r="G284" s="189">
        <v>42361</v>
      </c>
      <c r="H284" s="184">
        <v>500</v>
      </c>
      <c r="I284" s="185">
        <v>14.4</v>
      </c>
      <c r="J284" s="185">
        <v>0.14000000000000001</v>
      </c>
      <c r="K284" s="185">
        <f t="shared" si="24"/>
        <v>7199.86</v>
      </c>
      <c r="L284" s="184"/>
      <c r="M284" s="184"/>
    </row>
    <row r="285" spans="1:13" x14ac:dyDescent="0.25">
      <c r="A285" s="184"/>
      <c r="B285" s="404">
        <v>42235</v>
      </c>
      <c r="C285" s="184">
        <v>100</v>
      </c>
      <c r="D285" s="185">
        <v>17.350000000000001</v>
      </c>
      <c r="E285" s="185">
        <v>0</v>
      </c>
      <c r="F285" s="185">
        <f t="shared" si="25"/>
        <v>1735.0000000000002</v>
      </c>
      <c r="G285" s="189">
        <v>42362</v>
      </c>
      <c r="H285" s="184">
        <v>440</v>
      </c>
      <c r="I285" s="185">
        <v>14.66</v>
      </c>
      <c r="J285" s="185">
        <v>0.12</v>
      </c>
      <c r="K285" s="185">
        <f t="shared" si="24"/>
        <v>6450.28</v>
      </c>
      <c r="L285" s="184"/>
      <c r="M285" s="184"/>
    </row>
    <row r="286" spans="1:13" x14ac:dyDescent="0.25">
      <c r="A286" s="184"/>
      <c r="B286" s="404">
        <v>42235</v>
      </c>
      <c r="C286" s="184">
        <v>100</v>
      </c>
      <c r="D286" s="185">
        <v>17.55</v>
      </c>
      <c r="E286" s="185">
        <v>0</v>
      </c>
      <c r="F286" s="185">
        <f t="shared" si="25"/>
        <v>1755</v>
      </c>
      <c r="G286" s="189">
        <v>42362</v>
      </c>
      <c r="H286" s="184">
        <v>1000</v>
      </c>
      <c r="I286" s="185">
        <v>14.76</v>
      </c>
      <c r="J286" s="185">
        <v>0.27</v>
      </c>
      <c r="K286" s="185">
        <f t="shared" si="24"/>
        <v>14759.73</v>
      </c>
      <c r="L286" s="184"/>
      <c r="M286" s="184"/>
    </row>
    <row r="287" spans="1:13" x14ac:dyDescent="0.25">
      <c r="A287" s="184"/>
      <c r="B287" s="404">
        <v>42235</v>
      </c>
      <c r="C287" s="184">
        <v>100</v>
      </c>
      <c r="D287" s="185">
        <v>17.170000000000002</v>
      </c>
      <c r="E287" s="185">
        <v>0</v>
      </c>
      <c r="F287" s="185">
        <f t="shared" si="25"/>
        <v>1717.0000000000002</v>
      </c>
      <c r="G287" s="189">
        <v>42398</v>
      </c>
      <c r="H287" s="184">
        <v>260</v>
      </c>
      <c r="I287" s="185">
        <v>10.78</v>
      </c>
      <c r="J287" s="185">
        <v>0.05</v>
      </c>
      <c r="K287" s="185">
        <f t="shared" si="24"/>
        <v>2802.7499999999995</v>
      </c>
      <c r="L287" s="184"/>
      <c r="M287" s="184"/>
    </row>
    <row r="288" spans="1:13" x14ac:dyDescent="0.25">
      <c r="A288" s="184"/>
      <c r="B288" s="404">
        <v>42235</v>
      </c>
      <c r="C288" s="184">
        <v>100</v>
      </c>
      <c r="D288" s="185">
        <v>17</v>
      </c>
      <c r="E288" s="185">
        <v>0</v>
      </c>
      <c r="F288" s="185">
        <f t="shared" si="25"/>
        <v>1700</v>
      </c>
      <c r="G288" s="189">
        <v>42418</v>
      </c>
      <c r="H288" s="184">
        <v>500</v>
      </c>
      <c r="I288" s="185">
        <v>10.67</v>
      </c>
      <c r="J288" s="185">
        <v>0.12</v>
      </c>
      <c r="K288" s="185">
        <f t="shared" si="24"/>
        <v>5334.88</v>
      </c>
      <c r="L288" s="184"/>
      <c r="M288" s="184"/>
    </row>
    <row r="289" spans="1:13" x14ac:dyDescent="0.25">
      <c r="A289" s="184"/>
      <c r="B289" s="404">
        <v>42236</v>
      </c>
      <c r="C289" s="184">
        <v>100</v>
      </c>
      <c r="D289" s="185">
        <v>16.559999999999999</v>
      </c>
      <c r="E289" s="185">
        <v>0</v>
      </c>
      <c r="F289" s="185">
        <f t="shared" si="25"/>
        <v>1655.9999999999998</v>
      </c>
      <c r="G289" s="189">
        <v>42418</v>
      </c>
      <c r="H289" s="184">
        <v>760</v>
      </c>
      <c r="I289" s="185">
        <v>10.85</v>
      </c>
      <c r="J289" s="185">
        <v>0.18</v>
      </c>
      <c r="K289" s="185">
        <f t="shared" si="24"/>
        <v>8245.82</v>
      </c>
      <c r="L289" s="184"/>
      <c r="M289" s="184"/>
    </row>
    <row r="290" spans="1:13" x14ac:dyDescent="0.25">
      <c r="A290" s="184"/>
      <c r="B290" s="404">
        <v>42236</v>
      </c>
      <c r="C290" s="184">
        <v>200</v>
      </c>
      <c r="D290" s="185">
        <v>16.21</v>
      </c>
      <c r="E290" s="185">
        <v>0</v>
      </c>
      <c r="F290" s="185">
        <f t="shared" si="25"/>
        <v>3242</v>
      </c>
      <c r="G290" s="189">
        <v>42418</v>
      </c>
      <c r="H290" s="184">
        <v>200</v>
      </c>
      <c r="I290" s="185">
        <v>11.46</v>
      </c>
      <c r="J290" s="185">
        <v>0.21</v>
      </c>
      <c r="K290" s="185">
        <f t="shared" si="24"/>
        <v>2291.79</v>
      </c>
      <c r="L290" s="184"/>
      <c r="M290" s="184"/>
    </row>
    <row r="291" spans="1:13" x14ac:dyDescent="0.25">
      <c r="A291" s="184"/>
      <c r="B291" s="404">
        <v>42236</v>
      </c>
      <c r="C291" s="184">
        <v>100</v>
      </c>
      <c r="D291" s="185">
        <v>16.399999999999999</v>
      </c>
      <c r="E291" s="185">
        <v>0</v>
      </c>
      <c r="F291" s="185">
        <f t="shared" si="25"/>
        <v>1639.9999999999998</v>
      </c>
      <c r="G291" s="189">
        <v>42418</v>
      </c>
      <c r="H291" s="190">
        <v>200</v>
      </c>
      <c r="I291" s="185">
        <v>11.7</v>
      </c>
      <c r="J291" s="185">
        <v>0.05</v>
      </c>
      <c r="K291" s="185">
        <f t="shared" si="24"/>
        <v>2339.9499999999998</v>
      </c>
      <c r="L291" s="184"/>
      <c r="M291" s="184"/>
    </row>
    <row r="292" spans="1:13" x14ac:dyDescent="0.25">
      <c r="A292" s="184"/>
      <c r="B292" s="404">
        <v>42237</v>
      </c>
      <c r="C292" s="184">
        <v>200</v>
      </c>
      <c r="D292" s="185">
        <v>16.32</v>
      </c>
      <c r="E292" s="185">
        <v>0</v>
      </c>
      <c r="F292" s="185">
        <f t="shared" si="25"/>
        <v>3264</v>
      </c>
      <c r="G292" s="189">
        <v>42431</v>
      </c>
      <c r="H292" s="190">
        <v>500</v>
      </c>
      <c r="I292" s="185">
        <v>11.57</v>
      </c>
      <c r="J292" s="185">
        <v>0.13</v>
      </c>
      <c r="K292" s="185">
        <f t="shared" si="24"/>
        <v>5784.87</v>
      </c>
      <c r="L292" s="184"/>
      <c r="M292" s="184"/>
    </row>
    <row r="293" spans="1:13" x14ac:dyDescent="0.25">
      <c r="A293" s="184"/>
      <c r="B293" s="404">
        <v>42237</v>
      </c>
      <c r="C293" s="184">
        <v>100</v>
      </c>
      <c r="D293" s="185">
        <v>16.420000000000002</v>
      </c>
      <c r="E293" s="185">
        <v>0</v>
      </c>
      <c r="F293" s="185">
        <f t="shared" si="25"/>
        <v>1642.0000000000002</v>
      </c>
      <c r="G293" s="189">
        <v>42436</v>
      </c>
      <c r="H293" s="190">
        <v>520</v>
      </c>
      <c r="I293" s="185">
        <v>11.59</v>
      </c>
      <c r="J293" s="185">
        <v>0.13</v>
      </c>
      <c r="K293" s="185">
        <f t="shared" si="24"/>
        <v>6026.67</v>
      </c>
      <c r="L293" s="184"/>
      <c r="M293" s="184"/>
    </row>
    <row r="294" spans="1:13" x14ac:dyDescent="0.25">
      <c r="A294" s="184"/>
      <c r="B294" s="404">
        <v>42240</v>
      </c>
      <c r="C294" s="184">
        <v>200</v>
      </c>
      <c r="D294" s="185">
        <v>16.27</v>
      </c>
      <c r="E294" s="185">
        <v>0</v>
      </c>
      <c r="F294" s="185">
        <f t="shared" si="25"/>
        <v>3254</v>
      </c>
      <c r="G294" s="189">
        <v>42446</v>
      </c>
      <c r="H294" s="190">
        <v>500</v>
      </c>
      <c r="I294" s="185">
        <v>10.95</v>
      </c>
      <c r="J294" s="185">
        <v>0.12</v>
      </c>
      <c r="K294" s="185">
        <f t="shared" si="24"/>
        <v>5474.88</v>
      </c>
      <c r="L294" s="184"/>
      <c r="M294" s="184"/>
    </row>
    <row r="295" spans="1:13" x14ac:dyDescent="0.25">
      <c r="A295" s="184"/>
      <c r="B295" s="404">
        <v>42240</v>
      </c>
      <c r="C295" s="184">
        <v>200</v>
      </c>
      <c r="D295" s="185">
        <v>16.2</v>
      </c>
      <c r="E295" s="185">
        <v>0</v>
      </c>
      <c r="F295" s="185">
        <f t="shared" si="25"/>
        <v>3240</v>
      </c>
      <c r="G295" s="189">
        <v>42447</v>
      </c>
      <c r="H295" s="190">
        <v>2000</v>
      </c>
      <c r="I295" s="185">
        <v>11.12</v>
      </c>
      <c r="J295" s="185">
        <v>0.48</v>
      </c>
      <c r="K295" s="185">
        <f t="shared" si="24"/>
        <v>22239.52</v>
      </c>
      <c r="L295" s="184"/>
      <c r="M295" s="184"/>
    </row>
    <row r="296" spans="1:13" x14ac:dyDescent="0.25">
      <c r="A296" s="184"/>
      <c r="B296" s="404">
        <v>42240</v>
      </c>
      <c r="C296" s="184">
        <v>100</v>
      </c>
      <c r="D296" s="185">
        <v>16.100000000000001</v>
      </c>
      <c r="E296" s="185">
        <v>0</v>
      </c>
      <c r="F296" s="185">
        <f t="shared" si="25"/>
        <v>1610.0000000000002</v>
      </c>
      <c r="G296" s="474">
        <v>42447</v>
      </c>
      <c r="H296" s="190">
        <v>355</v>
      </c>
      <c r="I296" s="185">
        <v>11.13</v>
      </c>
      <c r="J296" s="185">
        <v>0.12</v>
      </c>
      <c r="K296" s="185">
        <f t="shared" si="24"/>
        <v>3951.03</v>
      </c>
      <c r="L296" s="184"/>
      <c r="M296" s="184"/>
    </row>
    <row r="297" spans="1:13" x14ac:dyDescent="0.25">
      <c r="A297" s="184"/>
      <c r="B297" s="404">
        <v>42269</v>
      </c>
      <c r="C297" s="184">
        <v>800</v>
      </c>
      <c r="D297" s="185">
        <v>16.399999999999999</v>
      </c>
      <c r="E297" s="185">
        <v>0</v>
      </c>
      <c r="F297" s="185">
        <f t="shared" si="25"/>
        <v>13119.999999999998</v>
      </c>
      <c r="G297" s="474"/>
      <c r="H297" s="190">
        <v>40</v>
      </c>
      <c r="I297" s="185">
        <v>11.13</v>
      </c>
      <c r="J297" s="185">
        <v>0</v>
      </c>
      <c r="K297" s="185">
        <f t="shared" si="24"/>
        <v>445.20000000000005</v>
      </c>
      <c r="L297" s="184"/>
      <c r="M297" s="184"/>
    </row>
    <row r="298" spans="1:13" x14ac:dyDescent="0.25">
      <c r="A298" s="184"/>
      <c r="B298" s="404">
        <v>42270</v>
      </c>
      <c r="C298" s="184">
        <v>500</v>
      </c>
      <c r="D298" s="185">
        <v>15.8</v>
      </c>
      <c r="E298" s="185">
        <v>0</v>
      </c>
      <c r="F298" s="185">
        <f t="shared" si="25"/>
        <v>7900</v>
      </c>
      <c r="G298" s="474"/>
      <c r="H298" s="190">
        <v>105</v>
      </c>
      <c r="I298" s="185">
        <v>11.13</v>
      </c>
      <c r="J298" s="185">
        <v>0</v>
      </c>
      <c r="K298" s="185">
        <f t="shared" si="24"/>
        <v>1168.6500000000001</v>
      </c>
      <c r="L298" s="184"/>
      <c r="M298" s="184"/>
    </row>
    <row r="299" spans="1:13" x14ac:dyDescent="0.25">
      <c r="A299" s="184"/>
      <c r="B299" s="404">
        <v>42270</v>
      </c>
      <c r="C299" s="184">
        <v>1000</v>
      </c>
      <c r="D299" s="185">
        <v>15.6</v>
      </c>
      <c r="E299" s="185">
        <v>0</v>
      </c>
      <c r="F299" s="185">
        <f t="shared" si="25"/>
        <v>15600</v>
      </c>
      <c r="G299" s="189">
        <v>42450</v>
      </c>
      <c r="H299" s="190">
        <v>1300</v>
      </c>
      <c r="I299" s="185">
        <v>11.59</v>
      </c>
      <c r="J299" s="185">
        <v>0.33</v>
      </c>
      <c r="K299" s="185">
        <f t="shared" si="24"/>
        <v>15066.67</v>
      </c>
      <c r="L299" s="184"/>
      <c r="M299" s="184"/>
    </row>
    <row r="300" spans="1:13" x14ac:dyDescent="0.25">
      <c r="A300" s="184"/>
      <c r="B300" s="404">
        <v>42270</v>
      </c>
      <c r="C300" s="184">
        <v>180</v>
      </c>
      <c r="D300" s="185">
        <v>15.4</v>
      </c>
      <c r="E300" s="185">
        <v>0</v>
      </c>
      <c r="F300" s="185">
        <f t="shared" si="25"/>
        <v>2772</v>
      </c>
      <c r="G300" s="189">
        <v>42461</v>
      </c>
      <c r="H300" s="190">
        <v>100</v>
      </c>
      <c r="I300" s="185">
        <v>10.92</v>
      </c>
      <c r="J300" s="185">
        <v>0.02</v>
      </c>
      <c r="K300" s="185">
        <f t="shared" si="24"/>
        <v>1091.98</v>
      </c>
      <c r="L300" s="184"/>
      <c r="M300" s="184"/>
    </row>
    <row r="301" spans="1:13" x14ac:dyDescent="0.25">
      <c r="A301" s="184"/>
      <c r="B301" s="404">
        <v>42275</v>
      </c>
      <c r="C301" s="184">
        <v>200</v>
      </c>
      <c r="D301" s="185">
        <v>15</v>
      </c>
      <c r="E301" s="185">
        <v>0</v>
      </c>
      <c r="F301" s="185">
        <f t="shared" si="25"/>
        <v>3000</v>
      </c>
      <c r="G301" s="189">
        <v>42468</v>
      </c>
      <c r="H301" s="190">
        <v>500</v>
      </c>
      <c r="I301" s="185">
        <v>10.83</v>
      </c>
      <c r="J301" s="185">
        <v>0.12</v>
      </c>
      <c r="K301" s="185">
        <f t="shared" si="24"/>
        <v>5414.88</v>
      </c>
      <c r="L301" s="184"/>
      <c r="M301" s="184"/>
    </row>
    <row r="302" spans="1:13" x14ac:dyDescent="0.25">
      <c r="A302" s="184"/>
      <c r="B302" s="404">
        <v>42277</v>
      </c>
      <c r="C302" s="184">
        <v>200</v>
      </c>
      <c r="D302" s="185">
        <v>14.75</v>
      </c>
      <c r="E302" s="185">
        <v>0</v>
      </c>
      <c r="F302" s="185">
        <f t="shared" si="25"/>
        <v>2950</v>
      </c>
      <c r="G302" s="189">
        <v>42473</v>
      </c>
      <c r="H302" s="190">
        <v>600</v>
      </c>
      <c r="I302" s="185">
        <v>10.76</v>
      </c>
      <c r="J302" s="185">
        <v>0.14000000000000001</v>
      </c>
      <c r="K302" s="185">
        <f t="shared" si="24"/>
        <v>6455.86</v>
      </c>
      <c r="L302" s="184"/>
      <c r="M302" s="185"/>
    </row>
    <row r="303" spans="1:13" x14ac:dyDescent="0.25">
      <c r="A303" s="184"/>
      <c r="B303" s="404">
        <v>42291</v>
      </c>
      <c r="C303" s="184">
        <v>400</v>
      </c>
      <c r="D303" s="185">
        <v>18.7</v>
      </c>
      <c r="E303" s="185">
        <v>0</v>
      </c>
      <c r="F303" s="185">
        <f t="shared" si="25"/>
        <v>7480</v>
      </c>
      <c r="G303" s="189">
        <v>42486</v>
      </c>
      <c r="H303" s="190">
        <v>500</v>
      </c>
      <c r="I303" s="185">
        <v>11.19</v>
      </c>
      <c r="J303" s="185">
        <v>0.12</v>
      </c>
      <c r="K303" s="185">
        <f t="shared" si="24"/>
        <v>5594.88</v>
      </c>
      <c r="L303" s="184"/>
      <c r="M303" s="184"/>
    </row>
    <row r="304" spans="1:13" x14ac:dyDescent="0.25">
      <c r="A304" s="184"/>
      <c r="B304" s="404">
        <v>42297</v>
      </c>
      <c r="C304" s="184">
        <v>2000</v>
      </c>
      <c r="D304" s="185">
        <v>18.649999999999999</v>
      </c>
      <c r="E304" s="185">
        <v>0</v>
      </c>
      <c r="F304" s="185">
        <f t="shared" si="25"/>
        <v>37300</v>
      </c>
      <c r="G304" s="189">
        <v>42486</v>
      </c>
      <c r="H304" s="190">
        <v>500</v>
      </c>
      <c r="I304" s="185">
        <v>11.56</v>
      </c>
      <c r="J304" s="185">
        <v>0.13</v>
      </c>
      <c r="K304" s="185">
        <f t="shared" si="24"/>
        <v>5779.87</v>
      </c>
      <c r="L304" s="184"/>
      <c r="M304" s="184"/>
    </row>
    <row r="305" spans="1:13" x14ac:dyDescent="0.25">
      <c r="A305" s="184"/>
      <c r="B305" s="404">
        <v>42300</v>
      </c>
      <c r="C305" s="184">
        <v>1000</v>
      </c>
      <c r="D305" s="185">
        <v>17.7</v>
      </c>
      <c r="E305" s="185">
        <v>0</v>
      </c>
      <c r="F305" s="185">
        <f t="shared" si="25"/>
        <v>17700</v>
      </c>
      <c r="G305" s="189">
        <v>42488</v>
      </c>
      <c r="H305" s="190">
        <v>600</v>
      </c>
      <c r="I305" s="185">
        <v>12.19</v>
      </c>
      <c r="J305" s="185">
        <v>0.16</v>
      </c>
      <c r="K305" s="185">
        <f t="shared" si="24"/>
        <v>7313.84</v>
      </c>
      <c r="L305" s="184"/>
      <c r="M305" s="184"/>
    </row>
    <row r="306" spans="1:13" x14ac:dyDescent="0.25">
      <c r="A306" s="184"/>
      <c r="B306" s="404">
        <v>42300</v>
      </c>
      <c r="C306" s="184">
        <v>700</v>
      </c>
      <c r="D306" s="185">
        <v>17.22</v>
      </c>
      <c r="E306" s="185">
        <v>0</v>
      </c>
      <c r="F306" s="185">
        <f t="shared" si="25"/>
        <v>12054</v>
      </c>
      <c r="G306" s="189">
        <v>42488</v>
      </c>
      <c r="H306" s="190">
        <v>600</v>
      </c>
      <c r="I306" s="185">
        <v>12.4</v>
      </c>
      <c r="J306" s="185">
        <v>2.2599999999999998</v>
      </c>
      <c r="K306" s="185">
        <f t="shared" si="24"/>
        <v>7437.74</v>
      </c>
      <c r="L306" s="184"/>
      <c r="M306" s="184"/>
    </row>
    <row r="307" spans="1:13" x14ac:dyDescent="0.25">
      <c r="A307" s="184"/>
      <c r="B307" s="404">
        <v>42300</v>
      </c>
      <c r="C307" s="184">
        <v>1000</v>
      </c>
      <c r="D307" s="185">
        <v>16.999500000000001</v>
      </c>
      <c r="E307" s="185">
        <v>0</v>
      </c>
      <c r="F307" s="185">
        <f t="shared" si="25"/>
        <v>16999.5</v>
      </c>
      <c r="G307" s="189">
        <v>42495</v>
      </c>
      <c r="H307" s="190">
        <v>1000</v>
      </c>
      <c r="I307" s="185">
        <v>10.31</v>
      </c>
      <c r="J307" s="185">
        <v>0.22</v>
      </c>
      <c r="K307" s="185">
        <f t="shared" si="24"/>
        <v>10309.780000000001</v>
      </c>
      <c r="L307" s="184"/>
      <c r="M307" s="184"/>
    </row>
    <row r="308" spans="1:13" x14ac:dyDescent="0.25">
      <c r="A308" s="184"/>
      <c r="B308" s="404">
        <v>42310</v>
      </c>
      <c r="C308" s="184">
        <v>900</v>
      </c>
      <c r="D308" s="185">
        <v>16.89667</v>
      </c>
      <c r="E308" s="185">
        <v>6.95</v>
      </c>
      <c r="F308" s="185">
        <f t="shared" si="25"/>
        <v>15213.953000000001</v>
      </c>
      <c r="G308" s="189">
        <v>42503</v>
      </c>
      <c r="H308" s="190">
        <v>2000</v>
      </c>
      <c r="I308" s="185">
        <v>9.73</v>
      </c>
      <c r="J308" s="185">
        <v>0.42</v>
      </c>
      <c r="K308" s="185">
        <f t="shared" si="24"/>
        <v>19459.580000000002</v>
      </c>
      <c r="L308" s="184"/>
      <c r="M308" s="184"/>
    </row>
    <row r="309" spans="1:13" x14ac:dyDescent="0.25">
      <c r="A309" s="184"/>
      <c r="B309" s="404">
        <v>42311</v>
      </c>
      <c r="C309" s="184">
        <v>200</v>
      </c>
      <c r="D309" s="185">
        <v>16.27</v>
      </c>
      <c r="E309" s="185">
        <v>6.95</v>
      </c>
      <c r="F309" s="185">
        <f t="shared" si="25"/>
        <v>3260.95</v>
      </c>
      <c r="G309" s="189">
        <v>42503</v>
      </c>
      <c r="H309" s="190">
        <v>2000</v>
      </c>
      <c r="I309" s="185">
        <v>9.76</v>
      </c>
      <c r="J309" s="185">
        <v>0.43</v>
      </c>
      <c r="K309" s="185">
        <f t="shared" si="24"/>
        <v>19519.57</v>
      </c>
      <c r="L309" s="184"/>
      <c r="M309" s="184"/>
    </row>
    <row r="310" spans="1:13" x14ac:dyDescent="0.25">
      <c r="A310" s="184"/>
      <c r="B310" s="476">
        <v>42317</v>
      </c>
      <c r="C310" s="184">
        <v>190</v>
      </c>
      <c r="D310" s="185">
        <v>17.100000000000001</v>
      </c>
      <c r="E310" s="185">
        <v>0</v>
      </c>
      <c r="F310" s="185">
        <f t="shared" si="25"/>
        <v>3249.0000000000005</v>
      </c>
      <c r="G310" s="474">
        <v>42510</v>
      </c>
      <c r="H310" s="190">
        <v>240</v>
      </c>
      <c r="I310" s="185">
        <v>10.75</v>
      </c>
      <c r="J310" s="185">
        <v>0.12</v>
      </c>
      <c r="K310" s="185">
        <f t="shared" si="24"/>
        <v>2579.88</v>
      </c>
      <c r="L310" s="184"/>
      <c r="M310" s="184"/>
    </row>
    <row r="311" spans="1:13" x14ac:dyDescent="0.25">
      <c r="A311" s="184"/>
      <c r="B311" s="476"/>
      <c r="C311" s="184">
        <v>2</v>
      </c>
      <c r="D311" s="185">
        <v>17.100000000000001</v>
      </c>
      <c r="E311" s="185">
        <v>0</v>
      </c>
      <c r="F311" s="185">
        <f t="shared" si="25"/>
        <v>34.200000000000003</v>
      </c>
      <c r="G311" s="474"/>
      <c r="H311" s="190">
        <v>260</v>
      </c>
      <c r="I311" s="185">
        <v>10.75</v>
      </c>
      <c r="J311" s="185">
        <v>0</v>
      </c>
      <c r="K311" s="185">
        <f t="shared" si="24"/>
        <v>2795</v>
      </c>
      <c r="L311" s="184"/>
      <c r="M311" s="184"/>
    </row>
    <row r="312" spans="1:13" x14ac:dyDescent="0.25">
      <c r="A312" s="184"/>
      <c r="B312" s="476">
        <v>42318</v>
      </c>
      <c r="C312" s="184">
        <v>8</v>
      </c>
      <c r="D312" s="185">
        <v>16.989999999999998</v>
      </c>
      <c r="E312" s="185">
        <v>0</v>
      </c>
      <c r="F312" s="185">
        <f t="shared" si="25"/>
        <v>135.91999999999999</v>
      </c>
      <c r="G312" s="189">
        <v>42514</v>
      </c>
      <c r="H312" s="190">
        <v>500</v>
      </c>
      <c r="I312" s="185">
        <v>11.37</v>
      </c>
      <c r="J312" s="185">
        <v>0.12</v>
      </c>
      <c r="K312" s="185">
        <f t="shared" si="24"/>
        <v>5684.88</v>
      </c>
      <c r="L312" s="184"/>
      <c r="M312" s="184"/>
    </row>
    <row r="313" spans="1:13" x14ac:dyDescent="0.25">
      <c r="A313" s="184"/>
      <c r="B313" s="476"/>
      <c r="C313" s="184">
        <v>500</v>
      </c>
      <c r="D313" s="185">
        <v>16.989999999999998</v>
      </c>
      <c r="E313" s="185">
        <v>0</v>
      </c>
      <c r="F313" s="185">
        <f>C313*D313+E313</f>
        <v>8495</v>
      </c>
      <c r="G313" s="189">
        <v>42514</v>
      </c>
      <c r="H313" s="190">
        <v>500</v>
      </c>
      <c r="I313" s="185">
        <v>11.54</v>
      </c>
      <c r="J313" s="185">
        <v>0.13</v>
      </c>
      <c r="K313" s="185">
        <f t="shared" si="24"/>
        <v>5769.87</v>
      </c>
      <c r="L313" s="184"/>
      <c r="M313" s="184"/>
    </row>
    <row r="314" spans="1:13" x14ac:dyDescent="0.25">
      <c r="A314" s="184"/>
      <c r="B314" s="476"/>
      <c r="C314" s="184">
        <v>300</v>
      </c>
      <c r="D314" s="185">
        <v>16.989999999999998</v>
      </c>
      <c r="E314" s="185">
        <v>0</v>
      </c>
      <c r="F314" s="185">
        <f>C314*D314+E314</f>
        <v>5096.9999999999991</v>
      </c>
      <c r="G314" s="189">
        <v>42514</v>
      </c>
      <c r="H314" s="190">
        <v>500</v>
      </c>
      <c r="I314" s="185">
        <v>11.76</v>
      </c>
      <c r="J314" s="185">
        <v>0.13</v>
      </c>
      <c r="K314" s="185">
        <f t="shared" si="24"/>
        <v>5879.87</v>
      </c>
      <c r="L314" s="184"/>
      <c r="M314" s="184"/>
    </row>
    <row r="315" spans="1:13" x14ac:dyDescent="0.25">
      <c r="A315" s="184"/>
      <c r="B315" s="476"/>
      <c r="C315" s="184">
        <v>1000</v>
      </c>
      <c r="D315" s="185">
        <v>16.989999999999998</v>
      </c>
      <c r="E315" s="185">
        <v>0</v>
      </c>
      <c r="F315" s="185">
        <f>C315*D315+E315</f>
        <v>16990</v>
      </c>
      <c r="G315" s="189">
        <v>42515</v>
      </c>
      <c r="H315" s="190">
        <v>500</v>
      </c>
      <c r="I315" s="185">
        <v>11.96</v>
      </c>
      <c r="J315" s="185">
        <v>0.13</v>
      </c>
      <c r="K315" s="185">
        <f t="shared" si="24"/>
        <v>5979.87</v>
      </c>
      <c r="L315" s="184"/>
      <c r="M315" s="184"/>
    </row>
    <row r="316" spans="1:13" x14ac:dyDescent="0.25">
      <c r="A316" s="184"/>
      <c r="B316" s="404">
        <v>42318</v>
      </c>
      <c r="C316" s="184">
        <v>500</v>
      </c>
      <c r="D316" s="185">
        <v>16.59</v>
      </c>
      <c r="E316" s="185">
        <v>0</v>
      </c>
      <c r="F316" s="185">
        <f t="shared" ref="F316:F379" si="26">C316*D316+E316</f>
        <v>8295</v>
      </c>
      <c r="G316" s="189">
        <v>42517</v>
      </c>
      <c r="H316" s="190">
        <v>1000</v>
      </c>
      <c r="I316" s="185">
        <v>12.31</v>
      </c>
      <c r="J316" s="185">
        <v>0.27</v>
      </c>
      <c r="K316" s="185">
        <f t="shared" si="24"/>
        <v>12309.73</v>
      </c>
      <c r="L316" s="184"/>
      <c r="M316" s="184"/>
    </row>
    <row r="317" spans="1:13" x14ac:dyDescent="0.25">
      <c r="A317" s="184"/>
      <c r="B317" s="404">
        <v>42318</v>
      </c>
      <c r="C317" s="184">
        <v>500</v>
      </c>
      <c r="D317" s="185">
        <v>16.489999999999998</v>
      </c>
      <c r="E317" s="185">
        <v>0</v>
      </c>
      <c r="F317" s="185">
        <f t="shared" si="26"/>
        <v>8245</v>
      </c>
      <c r="G317" s="189">
        <v>42517</v>
      </c>
      <c r="H317" s="190">
        <v>1000</v>
      </c>
      <c r="I317" s="185">
        <v>12.33</v>
      </c>
      <c r="J317" s="185">
        <v>0.27</v>
      </c>
      <c r="K317" s="185">
        <f t="shared" si="24"/>
        <v>12329.73</v>
      </c>
      <c r="L317" s="184"/>
      <c r="M317" s="184"/>
    </row>
    <row r="318" spans="1:13" x14ac:dyDescent="0.25">
      <c r="A318" s="184"/>
      <c r="B318" s="404">
        <v>42321</v>
      </c>
      <c r="C318" s="184">
        <v>350</v>
      </c>
      <c r="D318" s="185">
        <v>15.82</v>
      </c>
      <c r="E318" s="185">
        <v>0</v>
      </c>
      <c r="F318" s="185">
        <f t="shared" si="26"/>
        <v>5537</v>
      </c>
      <c r="G318" s="189">
        <v>42521</v>
      </c>
      <c r="H318" s="190">
        <v>500</v>
      </c>
      <c r="I318" s="185">
        <v>12.76</v>
      </c>
      <c r="J318" s="185">
        <v>0.14000000000000001</v>
      </c>
      <c r="K318" s="185">
        <f t="shared" si="24"/>
        <v>6379.86</v>
      </c>
      <c r="L318" s="184"/>
      <c r="M318" s="184"/>
    </row>
    <row r="319" spans="1:13" x14ac:dyDescent="0.25">
      <c r="A319" s="184"/>
      <c r="B319" s="404">
        <v>42327</v>
      </c>
      <c r="C319" s="184">
        <v>500</v>
      </c>
      <c r="D319" s="185">
        <v>14.82</v>
      </c>
      <c r="E319" s="185">
        <v>0</v>
      </c>
      <c r="F319" s="185">
        <f t="shared" si="26"/>
        <v>7410</v>
      </c>
      <c r="G319" s="189">
        <v>42521</v>
      </c>
      <c r="H319" s="190">
        <v>500</v>
      </c>
      <c r="I319" s="185">
        <v>12.76</v>
      </c>
      <c r="J319" s="185">
        <v>0.14000000000000001</v>
      </c>
      <c r="K319" s="185">
        <f t="shared" si="24"/>
        <v>6379.86</v>
      </c>
      <c r="L319" s="184"/>
      <c r="M319" s="184"/>
    </row>
    <row r="320" spans="1:13" x14ac:dyDescent="0.25">
      <c r="A320" s="184"/>
      <c r="B320" s="404">
        <v>42327</v>
      </c>
      <c r="C320" s="184">
        <v>440</v>
      </c>
      <c r="D320" s="185">
        <v>14.68</v>
      </c>
      <c r="E320" s="185">
        <v>0</v>
      </c>
      <c r="F320" s="185">
        <f t="shared" si="26"/>
        <v>6459.2</v>
      </c>
      <c r="G320" s="184"/>
      <c r="H320" s="184"/>
      <c r="I320" s="185"/>
      <c r="J320" s="185"/>
      <c r="K320" s="185"/>
      <c r="L320" s="184"/>
      <c r="M320" s="184"/>
    </row>
    <row r="321" spans="1:13" x14ac:dyDescent="0.25">
      <c r="A321" s="184"/>
      <c r="B321" s="404">
        <v>42333</v>
      </c>
      <c r="C321" s="184">
        <v>940</v>
      </c>
      <c r="D321" s="184">
        <v>15.35</v>
      </c>
      <c r="E321" s="185">
        <v>0</v>
      </c>
      <c r="F321" s="185">
        <f t="shared" si="26"/>
        <v>14429</v>
      </c>
      <c r="G321" s="184"/>
      <c r="H321" s="184"/>
      <c r="I321" s="185"/>
      <c r="J321" s="185"/>
      <c r="K321" s="185"/>
      <c r="L321" s="184"/>
      <c r="M321" s="184"/>
    </row>
    <row r="322" spans="1:13" ht="15" customHeight="1" x14ac:dyDescent="0.25">
      <c r="A322" s="184"/>
      <c r="B322" s="404">
        <v>42340</v>
      </c>
      <c r="C322" s="184">
        <v>350</v>
      </c>
      <c r="D322" s="184">
        <v>15.85</v>
      </c>
      <c r="E322" s="185">
        <v>0</v>
      </c>
      <c r="F322" s="185">
        <f t="shared" si="26"/>
        <v>5547.5</v>
      </c>
      <c r="G322" s="184"/>
      <c r="H322" s="184"/>
      <c r="I322" s="185"/>
      <c r="J322" s="185"/>
      <c r="K322" s="185"/>
      <c r="L322" s="184"/>
      <c r="M322" s="184"/>
    </row>
    <row r="323" spans="1:13" x14ac:dyDescent="0.25">
      <c r="A323" s="184"/>
      <c r="B323" s="404">
        <v>42346</v>
      </c>
      <c r="C323" s="184">
        <v>200</v>
      </c>
      <c r="D323" s="184">
        <v>15.55</v>
      </c>
      <c r="E323" s="185">
        <v>0</v>
      </c>
      <c r="F323" s="185">
        <f t="shared" si="26"/>
        <v>3110</v>
      </c>
      <c r="G323" s="184"/>
      <c r="H323" s="184"/>
      <c r="I323" s="185"/>
      <c r="J323" s="185"/>
      <c r="K323" s="185"/>
      <c r="L323" s="184"/>
      <c r="M323" s="184"/>
    </row>
    <row r="324" spans="1:13" x14ac:dyDescent="0.25">
      <c r="A324" s="184"/>
      <c r="B324" s="404">
        <v>42352</v>
      </c>
      <c r="C324" s="184">
        <v>200</v>
      </c>
      <c r="D324" s="185">
        <v>14.4</v>
      </c>
      <c r="E324" s="185">
        <v>0</v>
      </c>
      <c r="F324" s="185">
        <f t="shared" si="26"/>
        <v>2880</v>
      </c>
      <c r="G324" s="184"/>
      <c r="H324" s="184"/>
      <c r="I324" s="185"/>
      <c r="J324" s="185"/>
      <c r="K324" s="185"/>
      <c r="L324" s="184"/>
      <c r="M324" s="184"/>
    </row>
    <row r="325" spans="1:13" x14ac:dyDescent="0.25">
      <c r="A325" s="184"/>
      <c r="B325" s="404">
        <v>42354</v>
      </c>
      <c r="C325" s="184">
        <v>940</v>
      </c>
      <c r="D325" s="185">
        <v>14.1</v>
      </c>
      <c r="E325" s="185">
        <v>0</v>
      </c>
      <c r="F325" s="185">
        <f t="shared" si="26"/>
        <v>13254</v>
      </c>
      <c r="G325" s="184"/>
      <c r="H325" s="184"/>
      <c r="I325" s="185"/>
      <c r="J325" s="185"/>
      <c r="K325" s="185"/>
      <c r="L325" s="184"/>
      <c r="M325" s="184"/>
    </row>
    <row r="326" spans="1:13" x14ac:dyDescent="0.25">
      <c r="A326" s="184"/>
      <c r="B326" s="404">
        <v>42354</v>
      </c>
      <c r="C326" s="184">
        <v>940</v>
      </c>
      <c r="D326" s="184">
        <v>14.03</v>
      </c>
      <c r="E326" s="185">
        <v>0</v>
      </c>
      <c r="F326" s="185">
        <f t="shared" si="26"/>
        <v>13188.199999999999</v>
      </c>
      <c r="G326" s="184"/>
      <c r="H326" s="184"/>
      <c r="I326" s="185"/>
      <c r="J326" s="185"/>
      <c r="K326" s="185"/>
      <c r="L326" s="184"/>
      <c r="M326" s="184"/>
    </row>
    <row r="327" spans="1:13" x14ac:dyDescent="0.25">
      <c r="A327" s="184"/>
      <c r="B327" s="404">
        <v>42354</v>
      </c>
      <c r="C327" s="184">
        <v>200</v>
      </c>
      <c r="D327" s="184">
        <v>14.01</v>
      </c>
      <c r="E327" s="185">
        <v>0</v>
      </c>
      <c r="F327" s="185">
        <f t="shared" si="26"/>
        <v>2802</v>
      </c>
      <c r="G327" s="184"/>
      <c r="H327" s="184"/>
      <c r="I327" s="185"/>
      <c r="J327" s="185"/>
      <c r="K327" s="185"/>
      <c r="L327" s="184"/>
      <c r="M327" s="184"/>
    </row>
    <row r="328" spans="1:13" x14ac:dyDescent="0.25">
      <c r="A328" s="184"/>
      <c r="B328" s="404">
        <v>42355</v>
      </c>
      <c r="C328" s="184">
        <v>1840</v>
      </c>
      <c r="D328" s="185">
        <v>14.5</v>
      </c>
      <c r="E328" s="185">
        <v>3.4</v>
      </c>
      <c r="F328" s="185">
        <f t="shared" si="26"/>
        <v>26683.4</v>
      </c>
      <c r="G328" s="189"/>
      <c r="H328" s="190"/>
      <c r="I328" s="185"/>
      <c r="J328" s="185"/>
      <c r="K328" s="185"/>
      <c r="L328" s="184"/>
      <c r="M328" s="184"/>
    </row>
    <row r="329" spans="1:13" x14ac:dyDescent="0.25">
      <c r="A329" s="184"/>
      <c r="B329" s="476">
        <v>42361</v>
      </c>
      <c r="C329" s="184">
        <v>1000</v>
      </c>
      <c r="D329" s="185">
        <v>14.33</v>
      </c>
      <c r="E329" s="185">
        <v>0</v>
      </c>
      <c r="F329" s="185">
        <f t="shared" si="26"/>
        <v>14330</v>
      </c>
      <c r="G329" s="189"/>
      <c r="H329" s="190"/>
      <c r="I329" s="185"/>
      <c r="J329" s="185"/>
      <c r="K329" s="185"/>
      <c r="L329" s="184"/>
      <c r="M329" s="184"/>
    </row>
    <row r="330" spans="1:13" x14ac:dyDescent="0.25">
      <c r="A330" s="184"/>
      <c r="B330" s="476"/>
      <c r="C330" s="184">
        <v>500</v>
      </c>
      <c r="D330" s="185">
        <v>14.33</v>
      </c>
      <c r="E330" s="185">
        <v>0</v>
      </c>
      <c r="F330" s="185">
        <f t="shared" si="26"/>
        <v>7165</v>
      </c>
      <c r="G330" s="189"/>
      <c r="H330" s="190"/>
      <c r="I330" s="185"/>
      <c r="J330" s="185"/>
      <c r="K330" s="185"/>
      <c r="L330" s="184"/>
      <c r="M330" s="184"/>
    </row>
    <row r="331" spans="1:13" x14ac:dyDescent="0.25">
      <c r="A331" s="184"/>
      <c r="B331" s="476"/>
      <c r="C331" s="184">
        <v>440</v>
      </c>
      <c r="D331" s="185">
        <v>14.33</v>
      </c>
      <c r="E331" s="185">
        <v>0</v>
      </c>
      <c r="F331" s="185">
        <f t="shared" si="26"/>
        <v>6305.2</v>
      </c>
      <c r="G331" s="184"/>
      <c r="H331" s="190"/>
      <c r="I331" s="185"/>
      <c r="J331" s="185"/>
      <c r="K331" s="185"/>
      <c r="L331" s="184"/>
      <c r="M331" s="184"/>
    </row>
    <row r="332" spans="1:13" x14ac:dyDescent="0.25">
      <c r="A332" s="184"/>
      <c r="B332" s="404">
        <v>42366</v>
      </c>
      <c r="C332" s="184">
        <v>1000</v>
      </c>
      <c r="D332" s="185">
        <v>14.74</v>
      </c>
      <c r="E332" s="185">
        <v>0</v>
      </c>
      <c r="F332" s="185">
        <f t="shared" si="26"/>
        <v>14740</v>
      </c>
      <c r="G332" s="184"/>
      <c r="H332" s="184"/>
      <c r="I332" s="185"/>
      <c r="J332" s="185"/>
      <c r="K332" s="185"/>
      <c r="L332" s="184"/>
      <c r="M332" s="184"/>
    </row>
    <row r="333" spans="1:13" x14ac:dyDescent="0.25">
      <c r="A333" s="184"/>
      <c r="B333" s="404">
        <v>42377</v>
      </c>
      <c r="C333" s="184">
        <v>200</v>
      </c>
      <c r="D333" s="185">
        <v>13.35</v>
      </c>
      <c r="E333" s="185">
        <v>0</v>
      </c>
      <c r="F333" s="185">
        <f t="shared" si="26"/>
        <v>2670</v>
      </c>
      <c r="G333" s="184"/>
      <c r="H333" s="184"/>
      <c r="I333" s="185"/>
      <c r="J333" s="185"/>
      <c r="K333" s="185"/>
      <c r="L333" s="184"/>
      <c r="M333" s="184"/>
    </row>
    <row r="334" spans="1:13" x14ac:dyDescent="0.25">
      <c r="A334" s="184"/>
      <c r="B334" s="404">
        <v>42401</v>
      </c>
      <c r="C334" s="184">
        <v>260</v>
      </c>
      <c r="D334" s="185">
        <v>10.69</v>
      </c>
      <c r="E334" s="185">
        <v>0</v>
      </c>
      <c r="F334" s="185">
        <f t="shared" si="26"/>
        <v>2779.4</v>
      </c>
      <c r="G334" s="184"/>
      <c r="H334" s="184"/>
      <c r="I334" s="185"/>
      <c r="J334" s="185"/>
      <c r="K334" s="185"/>
      <c r="L334" s="184"/>
      <c r="M334" s="184"/>
    </row>
    <row r="335" spans="1:13" x14ac:dyDescent="0.25">
      <c r="A335" s="184"/>
      <c r="B335" s="404">
        <v>42423</v>
      </c>
      <c r="C335" s="184">
        <v>1660</v>
      </c>
      <c r="D335" s="185">
        <v>10.77</v>
      </c>
      <c r="E335" s="185">
        <v>0</v>
      </c>
      <c r="F335" s="185">
        <f t="shared" si="26"/>
        <v>17878.2</v>
      </c>
      <c r="G335" s="184"/>
      <c r="H335" s="184"/>
      <c r="I335" s="185"/>
      <c r="J335" s="185"/>
      <c r="K335" s="185"/>
      <c r="L335" s="184"/>
      <c r="M335" s="185"/>
    </row>
    <row r="336" spans="1:13" x14ac:dyDescent="0.25">
      <c r="A336" s="184"/>
      <c r="B336" s="404">
        <v>42436</v>
      </c>
      <c r="C336" s="184">
        <v>520</v>
      </c>
      <c r="D336" s="185">
        <v>11.1</v>
      </c>
      <c r="E336" s="185">
        <v>0.16</v>
      </c>
      <c r="F336" s="185">
        <f t="shared" si="26"/>
        <v>5772.16</v>
      </c>
      <c r="G336" s="184"/>
      <c r="H336" s="184"/>
      <c r="I336" s="185"/>
      <c r="J336" s="185"/>
      <c r="K336" s="185"/>
      <c r="L336" s="184"/>
      <c r="M336" s="185"/>
    </row>
    <row r="337" spans="1:13" x14ac:dyDescent="0.25">
      <c r="A337" s="184"/>
      <c r="B337" s="476">
        <v>42436</v>
      </c>
      <c r="C337" s="184">
        <v>500</v>
      </c>
      <c r="D337" s="184">
        <v>11.35</v>
      </c>
      <c r="E337" s="185">
        <v>0</v>
      </c>
      <c r="F337" s="185">
        <f t="shared" si="26"/>
        <v>5675</v>
      </c>
      <c r="G337" s="184"/>
      <c r="H337" s="184"/>
      <c r="I337" s="185"/>
      <c r="J337" s="185"/>
      <c r="K337" s="185"/>
      <c r="L337" s="184"/>
      <c r="M337" s="184"/>
    </row>
    <row r="338" spans="1:13" x14ac:dyDescent="0.25">
      <c r="A338" s="184"/>
      <c r="B338" s="476"/>
      <c r="C338" s="184">
        <v>30</v>
      </c>
      <c r="D338" s="184">
        <v>11.35</v>
      </c>
      <c r="E338" s="185">
        <v>0</v>
      </c>
      <c r="F338" s="185">
        <f t="shared" si="26"/>
        <v>340.5</v>
      </c>
      <c r="G338" s="184"/>
      <c r="H338" s="184"/>
      <c r="I338" s="185"/>
      <c r="J338" s="185"/>
      <c r="K338" s="185"/>
      <c r="L338" s="184"/>
      <c r="M338" s="184"/>
    </row>
    <row r="339" spans="1:13" x14ac:dyDescent="0.25">
      <c r="A339" s="184"/>
      <c r="B339" s="476">
        <v>42447</v>
      </c>
      <c r="C339" s="184">
        <v>5</v>
      </c>
      <c r="D339" s="184">
        <v>10.75</v>
      </c>
      <c r="E339" s="185">
        <v>0</v>
      </c>
      <c r="F339" s="185">
        <f t="shared" si="26"/>
        <v>53.75</v>
      </c>
      <c r="G339" s="184"/>
      <c r="H339" s="184"/>
      <c r="I339" s="185"/>
      <c r="J339" s="185"/>
      <c r="K339" s="185"/>
      <c r="L339" s="184"/>
      <c r="M339" s="184"/>
    </row>
    <row r="340" spans="1:13" x14ac:dyDescent="0.25">
      <c r="A340" s="184"/>
      <c r="B340" s="476"/>
      <c r="C340" s="184">
        <v>500</v>
      </c>
      <c r="D340" s="184">
        <v>10.75</v>
      </c>
      <c r="E340" s="185">
        <v>0</v>
      </c>
      <c r="F340" s="185">
        <f t="shared" si="26"/>
        <v>5375</v>
      </c>
      <c r="G340" s="184"/>
      <c r="H340" s="184"/>
      <c r="I340" s="185"/>
      <c r="J340" s="185"/>
      <c r="K340" s="185"/>
      <c r="L340" s="184"/>
      <c r="M340" s="184"/>
    </row>
    <row r="341" spans="1:13" x14ac:dyDescent="0.25">
      <c r="A341" s="184"/>
      <c r="B341" s="476">
        <v>42447</v>
      </c>
      <c r="C341" s="184">
        <v>2000</v>
      </c>
      <c r="D341" s="184">
        <v>11.07</v>
      </c>
      <c r="E341" s="185">
        <v>0</v>
      </c>
      <c r="F341" s="185">
        <f t="shared" si="26"/>
        <v>22140</v>
      </c>
      <c r="G341" s="184"/>
      <c r="H341" s="184"/>
      <c r="I341" s="185"/>
      <c r="J341" s="185"/>
      <c r="K341" s="185"/>
      <c r="L341" s="184"/>
      <c r="M341" s="184"/>
    </row>
    <row r="342" spans="1:13" x14ac:dyDescent="0.25">
      <c r="A342" s="184"/>
      <c r="B342" s="476"/>
      <c r="C342" s="184">
        <v>5</v>
      </c>
      <c r="D342" s="184">
        <v>11.07</v>
      </c>
      <c r="E342" s="185">
        <v>0</v>
      </c>
      <c r="F342" s="185">
        <f t="shared" si="26"/>
        <v>55.35</v>
      </c>
      <c r="G342" s="184"/>
      <c r="H342" s="184"/>
      <c r="I342" s="185"/>
      <c r="J342" s="185"/>
      <c r="K342" s="185"/>
      <c r="L342" s="184"/>
      <c r="M342" s="184"/>
    </row>
    <row r="343" spans="1:13" x14ac:dyDescent="0.25">
      <c r="A343" s="184"/>
      <c r="B343" s="404">
        <v>42447</v>
      </c>
      <c r="C343" s="184">
        <v>355</v>
      </c>
      <c r="D343" s="184">
        <v>11.11</v>
      </c>
      <c r="E343" s="185">
        <v>0</v>
      </c>
      <c r="F343" s="185">
        <f t="shared" si="26"/>
        <v>3944.0499999999997</v>
      </c>
      <c r="G343" s="184"/>
      <c r="H343" s="184"/>
      <c r="I343" s="185"/>
      <c r="J343" s="185"/>
      <c r="K343" s="185"/>
      <c r="L343" s="184"/>
      <c r="M343" s="184"/>
    </row>
    <row r="344" spans="1:13" x14ac:dyDescent="0.25">
      <c r="A344" s="184"/>
      <c r="B344" s="404">
        <v>42450</v>
      </c>
      <c r="C344" s="184">
        <v>100</v>
      </c>
      <c r="D344" s="184">
        <v>11.51</v>
      </c>
      <c r="E344" s="185">
        <v>0</v>
      </c>
      <c r="F344" s="185">
        <f t="shared" si="26"/>
        <v>1151</v>
      </c>
      <c r="G344" s="184"/>
      <c r="H344" s="184"/>
      <c r="I344" s="185"/>
      <c r="J344" s="185"/>
      <c r="K344" s="185"/>
      <c r="L344" s="184"/>
      <c r="M344" s="184"/>
    </row>
    <row r="345" spans="1:13" x14ac:dyDescent="0.25">
      <c r="A345" s="184"/>
      <c r="B345" s="404">
        <v>42451</v>
      </c>
      <c r="C345" s="184">
        <v>1305</v>
      </c>
      <c r="D345" s="185">
        <v>11.4</v>
      </c>
      <c r="E345" s="185">
        <v>-1</v>
      </c>
      <c r="F345" s="185">
        <f t="shared" si="26"/>
        <v>14876</v>
      </c>
      <c r="G345" s="184"/>
      <c r="H345" s="184"/>
      <c r="I345" s="185"/>
      <c r="J345" s="185"/>
      <c r="K345" s="185"/>
      <c r="L345" s="184"/>
      <c r="M345" s="184"/>
    </row>
    <row r="346" spans="1:13" x14ac:dyDescent="0.25">
      <c r="A346" s="184"/>
      <c r="B346" s="404">
        <v>42452</v>
      </c>
      <c r="C346" s="184">
        <v>100</v>
      </c>
      <c r="D346" s="185">
        <v>10.82</v>
      </c>
      <c r="E346" s="185">
        <v>0</v>
      </c>
      <c r="F346" s="185">
        <f t="shared" si="26"/>
        <v>1082</v>
      </c>
      <c r="G346" s="184"/>
      <c r="H346" s="184"/>
      <c r="I346" s="185"/>
      <c r="J346" s="185"/>
      <c r="K346" s="185"/>
      <c r="L346" s="184"/>
      <c r="M346" s="184"/>
    </row>
    <row r="347" spans="1:13" x14ac:dyDescent="0.25">
      <c r="A347" s="184"/>
      <c r="B347" s="404">
        <v>42466</v>
      </c>
      <c r="C347" s="184">
        <v>500</v>
      </c>
      <c r="D347" s="185">
        <v>10.41</v>
      </c>
      <c r="E347" s="185">
        <v>0</v>
      </c>
      <c r="F347" s="185">
        <f t="shared" si="26"/>
        <v>5205</v>
      </c>
      <c r="G347" s="184"/>
      <c r="H347" s="184"/>
      <c r="I347" s="185"/>
      <c r="J347" s="185"/>
      <c r="K347" s="185"/>
      <c r="L347" s="184"/>
      <c r="M347" s="184"/>
    </row>
    <row r="348" spans="1:13" x14ac:dyDescent="0.25">
      <c r="A348" s="184"/>
      <c r="B348" s="404">
        <v>42472</v>
      </c>
      <c r="C348" s="184">
        <v>600</v>
      </c>
      <c r="D348" s="185">
        <v>10.31</v>
      </c>
      <c r="E348" s="185">
        <v>0</v>
      </c>
      <c r="F348" s="185">
        <f t="shared" si="26"/>
        <v>6186</v>
      </c>
      <c r="G348" s="184"/>
      <c r="H348" s="184"/>
      <c r="I348" s="185"/>
      <c r="J348" s="185"/>
      <c r="K348" s="185"/>
      <c r="L348" s="184"/>
      <c r="M348" s="184"/>
    </row>
    <row r="349" spans="1:13" x14ac:dyDescent="0.25">
      <c r="A349" s="184"/>
      <c r="B349" s="404">
        <v>42487</v>
      </c>
      <c r="C349" s="184">
        <v>1000</v>
      </c>
      <c r="D349" s="185">
        <v>11.29</v>
      </c>
      <c r="E349" s="185">
        <v>0</v>
      </c>
      <c r="F349" s="185">
        <f t="shared" si="26"/>
        <v>11290</v>
      </c>
      <c r="G349" s="184"/>
      <c r="H349" s="184"/>
      <c r="I349" s="185"/>
      <c r="J349" s="185"/>
      <c r="K349" s="185"/>
      <c r="L349" s="184"/>
      <c r="M349" s="184"/>
    </row>
    <row r="350" spans="1:13" x14ac:dyDescent="0.25">
      <c r="A350" s="184"/>
      <c r="B350" s="404">
        <v>42488</v>
      </c>
      <c r="C350" s="184">
        <v>1200</v>
      </c>
      <c r="D350" s="185">
        <v>12.2</v>
      </c>
      <c r="E350" s="185">
        <v>0</v>
      </c>
      <c r="F350" s="185">
        <f t="shared" si="26"/>
        <v>14640</v>
      </c>
      <c r="G350" s="184"/>
      <c r="H350" s="184"/>
      <c r="I350" s="185"/>
      <c r="J350" s="185"/>
      <c r="K350" s="185"/>
      <c r="L350" s="184"/>
      <c r="M350" s="184"/>
    </row>
    <row r="351" spans="1:13" ht="30" x14ac:dyDescent="0.25">
      <c r="A351" s="477" t="s">
        <v>149</v>
      </c>
      <c r="B351" s="404">
        <v>42489</v>
      </c>
      <c r="C351" s="184">
        <v>240</v>
      </c>
      <c r="D351" s="185">
        <v>10.81</v>
      </c>
      <c r="E351" s="185">
        <v>0</v>
      </c>
      <c r="F351" s="185">
        <f t="shared" si="26"/>
        <v>2594.4</v>
      </c>
      <c r="G351" s="184"/>
      <c r="H351" s="184"/>
      <c r="I351" s="185"/>
      <c r="J351" s="185"/>
      <c r="K351" s="185"/>
      <c r="L351" s="184"/>
      <c r="M351" s="184"/>
    </row>
    <row r="352" spans="1:13" x14ac:dyDescent="0.25">
      <c r="A352" s="477"/>
      <c r="B352" s="404">
        <v>42494</v>
      </c>
      <c r="C352" s="184">
        <v>500</v>
      </c>
      <c r="D352" s="185">
        <v>10.130000000000001</v>
      </c>
      <c r="E352" s="185">
        <v>-1</v>
      </c>
      <c r="F352" s="185">
        <f t="shared" si="26"/>
        <v>5064</v>
      </c>
      <c r="G352" s="184"/>
      <c r="H352" s="184"/>
      <c r="I352" s="185"/>
      <c r="J352" s="185"/>
      <c r="K352" s="185"/>
      <c r="L352" s="184"/>
      <c r="M352" s="184"/>
    </row>
    <row r="353" spans="1:13" x14ac:dyDescent="0.25">
      <c r="A353" s="477"/>
      <c r="B353" s="404">
        <v>42494</v>
      </c>
      <c r="C353" s="184">
        <v>500</v>
      </c>
      <c r="D353" s="185">
        <v>9.92</v>
      </c>
      <c r="E353" s="185">
        <v>0</v>
      </c>
      <c r="F353" s="185">
        <f t="shared" si="26"/>
        <v>4960</v>
      </c>
      <c r="G353" s="184"/>
      <c r="H353" s="184"/>
      <c r="I353" s="185"/>
      <c r="J353" s="185"/>
      <c r="K353" s="185"/>
      <c r="L353" s="184"/>
      <c r="M353" s="184"/>
    </row>
    <row r="354" spans="1:13" x14ac:dyDescent="0.25">
      <c r="A354" s="184"/>
      <c r="B354" s="404">
        <v>42502</v>
      </c>
      <c r="C354" s="184">
        <v>1000</v>
      </c>
      <c r="D354" s="185">
        <v>9.86</v>
      </c>
      <c r="E354" s="185">
        <v>0</v>
      </c>
      <c r="F354" s="185">
        <f t="shared" si="26"/>
        <v>9860</v>
      </c>
      <c r="G354" s="184"/>
      <c r="H354" s="184"/>
      <c r="I354" s="185"/>
      <c r="J354" s="185"/>
      <c r="K354" s="185"/>
      <c r="L354" s="184"/>
      <c r="M354" s="184"/>
    </row>
    <row r="355" spans="1:13" x14ac:dyDescent="0.25">
      <c r="A355" s="184"/>
      <c r="B355" s="404">
        <v>42502</v>
      </c>
      <c r="C355" s="184">
        <v>1000</v>
      </c>
      <c r="D355" s="185">
        <v>9.68</v>
      </c>
      <c r="E355" s="185">
        <v>0</v>
      </c>
      <c r="F355" s="185">
        <f t="shared" si="26"/>
        <v>9680</v>
      </c>
      <c r="G355" s="184"/>
      <c r="H355" s="184"/>
      <c r="I355" s="185"/>
      <c r="J355" s="185"/>
      <c r="K355" s="185"/>
      <c r="L355" s="184"/>
      <c r="M355" s="184"/>
    </row>
    <row r="356" spans="1:13" ht="15" customHeight="1" x14ac:dyDescent="0.25">
      <c r="A356" s="184"/>
      <c r="B356" s="404">
        <v>42502</v>
      </c>
      <c r="C356" s="184">
        <v>1000</v>
      </c>
      <c r="D356" s="185">
        <v>9.5</v>
      </c>
      <c r="E356" s="185">
        <v>0</v>
      </c>
      <c r="F356" s="185">
        <f t="shared" si="26"/>
        <v>9500</v>
      </c>
      <c r="G356" s="184"/>
      <c r="H356" s="184"/>
      <c r="I356" s="185"/>
      <c r="J356" s="185"/>
      <c r="K356" s="185"/>
      <c r="L356" s="184"/>
      <c r="M356" s="184"/>
    </row>
    <row r="357" spans="1:13" x14ac:dyDescent="0.25">
      <c r="A357" s="184"/>
      <c r="B357" s="404">
        <v>42503</v>
      </c>
      <c r="C357" s="184">
        <v>1000</v>
      </c>
      <c r="D357" s="185">
        <v>9.6999999999999993</v>
      </c>
      <c r="E357" s="185">
        <v>9.9</v>
      </c>
      <c r="F357" s="185">
        <f t="shared" si="26"/>
        <v>9709.9</v>
      </c>
      <c r="G357" s="184"/>
      <c r="H357" s="184"/>
      <c r="I357" s="185"/>
      <c r="J357" s="185"/>
      <c r="K357" s="185"/>
      <c r="L357" s="184"/>
      <c r="M357" s="184"/>
    </row>
    <row r="358" spans="1:13" x14ac:dyDescent="0.25">
      <c r="A358" s="184"/>
      <c r="B358" s="404">
        <v>42514</v>
      </c>
      <c r="C358" s="184">
        <v>500</v>
      </c>
      <c r="D358" s="185">
        <v>11.22</v>
      </c>
      <c r="E358" s="185">
        <v>-2.5</v>
      </c>
      <c r="F358" s="185">
        <f t="shared" si="26"/>
        <v>5607.5</v>
      </c>
      <c r="G358" s="184"/>
      <c r="H358" s="184"/>
      <c r="I358" s="185"/>
      <c r="J358" s="185"/>
      <c r="K358" s="185"/>
      <c r="L358" s="184"/>
      <c r="M358" s="184"/>
    </row>
    <row r="359" spans="1:13" x14ac:dyDescent="0.25">
      <c r="A359" s="184"/>
      <c r="B359" s="404">
        <v>42515</v>
      </c>
      <c r="C359" s="184">
        <v>500</v>
      </c>
      <c r="D359" s="185">
        <v>11.62</v>
      </c>
      <c r="E359" s="185">
        <v>0</v>
      </c>
      <c r="F359" s="185">
        <f t="shared" si="26"/>
        <v>5810</v>
      </c>
      <c r="G359" s="184"/>
      <c r="H359" s="184"/>
      <c r="I359" s="185"/>
      <c r="J359" s="185"/>
      <c r="K359" s="185"/>
      <c r="L359" s="184"/>
      <c r="M359" s="184"/>
    </row>
    <row r="360" spans="1:13" x14ac:dyDescent="0.25">
      <c r="A360" s="184"/>
      <c r="B360" s="404">
        <v>42517</v>
      </c>
      <c r="C360" s="184">
        <v>1000</v>
      </c>
      <c r="D360" s="185">
        <v>12.25</v>
      </c>
      <c r="E360" s="185">
        <v>0</v>
      </c>
      <c r="F360" s="185">
        <f t="shared" si="26"/>
        <v>12250</v>
      </c>
      <c r="G360" s="184"/>
      <c r="H360" s="184"/>
      <c r="I360" s="185"/>
      <c r="J360" s="185"/>
      <c r="K360" s="185"/>
      <c r="L360" s="184"/>
      <c r="M360" s="184"/>
    </row>
    <row r="361" spans="1:13" x14ac:dyDescent="0.25">
      <c r="A361" s="184"/>
      <c r="B361" s="404">
        <v>42517</v>
      </c>
      <c r="C361" s="184">
        <v>1000</v>
      </c>
      <c r="D361" s="185">
        <v>12.3</v>
      </c>
      <c r="E361" s="185">
        <v>0</v>
      </c>
      <c r="F361" s="185">
        <f t="shared" si="26"/>
        <v>12300</v>
      </c>
      <c r="G361" s="184"/>
      <c r="H361" s="184"/>
      <c r="I361" s="185"/>
      <c r="J361" s="185"/>
      <c r="K361" s="185"/>
      <c r="L361" s="184"/>
      <c r="M361" s="184"/>
    </row>
    <row r="362" spans="1:13" x14ac:dyDescent="0.25">
      <c r="A362" s="184"/>
      <c r="B362" s="404">
        <v>42521</v>
      </c>
      <c r="C362" s="184">
        <v>500</v>
      </c>
      <c r="D362" s="185">
        <v>12.61</v>
      </c>
      <c r="E362" s="185">
        <v>0</v>
      </c>
      <c r="F362" s="185">
        <f t="shared" si="26"/>
        <v>6305</v>
      </c>
      <c r="G362" s="184"/>
      <c r="H362" s="184"/>
      <c r="I362" s="185"/>
      <c r="J362" s="185"/>
      <c r="K362" s="185"/>
      <c r="L362" s="184"/>
      <c r="M362" s="184"/>
    </row>
    <row r="363" spans="1:13" x14ac:dyDescent="0.25">
      <c r="A363" s="184"/>
      <c r="B363" s="404">
        <v>42521</v>
      </c>
      <c r="C363" s="184">
        <v>500</v>
      </c>
      <c r="D363" s="185">
        <v>12.72</v>
      </c>
      <c r="E363" s="185">
        <v>0</v>
      </c>
      <c r="F363" s="185">
        <f t="shared" si="26"/>
        <v>6360</v>
      </c>
      <c r="G363" s="189">
        <v>42522</v>
      </c>
      <c r="H363" s="190">
        <v>500</v>
      </c>
      <c r="I363" s="185">
        <v>12.72</v>
      </c>
      <c r="J363" s="185">
        <v>0.14000000000000001</v>
      </c>
      <c r="K363" s="185">
        <f>H363*I363-J363</f>
        <v>6359.86</v>
      </c>
      <c r="L363" s="184"/>
      <c r="M363" s="184"/>
    </row>
    <row r="364" spans="1:13" x14ac:dyDescent="0.25">
      <c r="A364" s="184"/>
      <c r="B364" s="404">
        <v>42522</v>
      </c>
      <c r="C364" s="184">
        <v>500</v>
      </c>
      <c r="D364" s="185">
        <v>12.6</v>
      </c>
      <c r="E364" s="185">
        <v>0</v>
      </c>
      <c r="F364" s="185">
        <f t="shared" si="26"/>
        <v>6300</v>
      </c>
      <c r="G364" s="189">
        <v>42522</v>
      </c>
      <c r="H364" s="190">
        <v>500</v>
      </c>
      <c r="I364" s="185">
        <v>12.96</v>
      </c>
      <c r="J364" s="185">
        <v>0.14000000000000001</v>
      </c>
      <c r="K364" s="185">
        <f>H364*I364-J364</f>
        <v>6479.86</v>
      </c>
      <c r="L364" s="184"/>
      <c r="M364" s="184"/>
    </row>
    <row r="365" spans="1:13" x14ac:dyDescent="0.25">
      <c r="A365" s="184"/>
      <c r="B365" s="404">
        <v>42524</v>
      </c>
      <c r="C365" s="184">
        <v>625</v>
      </c>
      <c r="D365" s="185">
        <v>12.69</v>
      </c>
      <c r="E365" s="185">
        <v>0</v>
      </c>
      <c r="F365" s="185">
        <f t="shared" si="26"/>
        <v>7931.25</v>
      </c>
      <c r="G365" s="189">
        <v>42522</v>
      </c>
      <c r="H365" s="190">
        <v>125</v>
      </c>
      <c r="I365" s="185">
        <v>13.12</v>
      </c>
      <c r="J365" s="185">
        <v>0.04</v>
      </c>
      <c r="K365" s="185">
        <f>H365*I365-J365</f>
        <v>1639.96</v>
      </c>
      <c r="L365" s="184"/>
      <c r="M365" s="184"/>
    </row>
    <row r="366" spans="1:13" x14ac:dyDescent="0.25">
      <c r="A366" s="184"/>
      <c r="B366" s="404">
        <v>42524</v>
      </c>
      <c r="C366" s="184">
        <v>625</v>
      </c>
      <c r="D366" s="185">
        <v>12.8</v>
      </c>
      <c r="E366" s="185">
        <v>0</v>
      </c>
      <c r="F366" s="185">
        <f t="shared" si="26"/>
        <v>8000</v>
      </c>
      <c r="G366" s="189">
        <v>42524</v>
      </c>
      <c r="H366" s="190">
        <v>625</v>
      </c>
      <c r="I366" s="185">
        <v>12.85</v>
      </c>
      <c r="J366" s="185">
        <v>0.18</v>
      </c>
      <c r="K366" s="185">
        <f>H366*I366-J366</f>
        <v>8031.07</v>
      </c>
      <c r="L366" s="184"/>
      <c r="M366" s="184"/>
    </row>
    <row r="367" spans="1:13" x14ac:dyDescent="0.25">
      <c r="A367" s="184"/>
      <c r="B367" s="404">
        <v>42530</v>
      </c>
      <c r="C367" s="184">
        <v>500</v>
      </c>
      <c r="D367" s="185">
        <v>12.25</v>
      </c>
      <c r="E367" s="185">
        <v>0</v>
      </c>
      <c r="F367" s="185">
        <f t="shared" si="26"/>
        <v>6125</v>
      </c>
      <c r="G367" s="189">
        <v>42530</v>
      </c>
      <c r="H367" s="190">
        <v>500</v>
      </c>
      <c r="I367" s="185">
        <v>12.61</v>
      </c>
      <c r="J367" s="185">
        <v>0.14000000000000001</v>
      </c>
      <c r="K367" s="185">
        <f>H367*I367-J367</f>
        <v>6304.86</v>
      </c>
      <c r="L367" s="184"/>
      <c r="M367" s="184"/>
    </row>
    <row r="368" spans="1:13" x14ac:dyDescent="0.25">
      <c r="A368" s="184"/>
      <c r="B368" s="404">
        <v>42531</v>
      </c>
      <c r="C368" s="184">
        <v>760</v>
      </c>
      <c r="D368" s="185">
        <v>12.19</v>
      </c>
      <c r="E368" s="185">
        <v>0</v>
      </c>
      <c r="F368" s="185">
        <f t="shared" si="26"/>
        <v>9264.4</v>
      </c>
      <c r="G368" s="184"/>
      <c r="H368" s="184"/>
      <c r="I368" s="185"/>
      <c r="J368" s="185"/>
      <c r="K368" s="185"/>
      <c r="L368" s="184"/>
      <c r="M368" s="184"/>
    </row>
    <row r="369" spans="1:13" x14ac:dyDescent="0.25">
      <c r="A369" s="184"/>
      <c r="B369" s="404">
        <v>42537</v>
      </c>
      <c r="C369" s="184">
        <v>500</v>
      </c>
      <c r="D369" s="185">
        <v>11.71</v>
      </c>
      <c r="E369" s="185">
        <v>0</v>
      </c>
      <c r="F369" s="185">
        <f t="shared" si="26"/>
        <v>5855</v>
      </c>
      <c r="G369" s="189">
        <v>42537</v>
      </c>
      <c r="H369" s="190">
        <v>500</v>
      </c>
      <c r="I369" s="185">
        <v>11.95</v>
      </c>
      <c r="J369" s="185">
        <v>0.13</v>
      </c>
      <c r="K369" s="185">
        <f t="shared" ref="K369:K375" si="27">H369*I369-J369</f>
        <v>5974.87</v>
      </c>
      <c r="L369" s="184"/>
      <c r="M369" s="184"/>
    </row>
    <row r="370" spans="1:13" x14ac:dyDescent="0.25">
      <c r="A370" s="184"/>
      <c r="B370" s="404">
        <v>42541</v>
      </c>
      <c r="C370" s="184">
        <v>500</v>
      </c>
      <c r="D370" s="185">
        <v>12.4</v>
      </c>
      <c r="E370" s="185">
        <v>0</v>
      </c>
      <c r="F370" s="185">
        <f t="shared" si="26"/>
        <v>6200</v>
      </c>
      <c r="G370" s="189">
        <v>42541</v>
      </c>
      <c r="H370" s="190">
        <v>760</v>
      </c>
      <c r="I370" s="185">
        <v>12.63</v>
      </c>
      <c r="J370" s="185">
        <v>0.21</v>
      </c>
      <c r="K370" s="185">
        <f t="shared" si="27"/>
        <v>9598.590000000002</v>
      </c>
      <c r="L370" s="184"/>
      <c r="M370" s="184"/>
    </row>
    <row r="371" spans="1:13" x14ac:dyDescent="0.25">
      <c r="A371" s="184"/>
      <c r="B371" s="404">
        <v>42541</v>
      </c>
      <c r="C371" s="184">
        <v>100</v>
      </c>
      <c r="D371" s="185">
        <v>12.32</v>
      </c>
      <c r="E371" s="185">
        <v>0</v>
      </c>
      <c r="F371" s="185">
        <f t="shared" si="26"/>
        <v>1232</v>
      </c>
      <c r="G371" s="305">
        <v>42542</v>
      </c>
      <c r="H371" s="190">
        <v>600</v>
      </c>
      <c r="I371" s="185">
        <v>12.79</v>
      </c>
      <c r="J371" s="185">
        <v>0.17</v>
      </c>
      <c r="K371" s="185">
        <f t="shared" si="27"/>
        <v>7673.829999999999</v>
      </c>
      <c r="L371" s="184"/>
      <c r="M371" s="184"/>
    </row>
    <row r="372" spans="1:13" x14ac:dyDescent="0.25">
      <c r="A372" s="184"/>
      <c r="B372" s="404">
        <v>42545</v>
      </c>
      <c r="C372" s="184">
        <v>500</v>
      </c>
      <c r="D372" s="185">
        <v>13.52</v>
      </c>
      <c r="E372" s="185">
        <v>0</v>
      </c>
      <c r="F372" s="185">
        <f t="shared" si="26"/>
        <v>6760</v>
      </c>
      <c r="G372" s="189">
        <v>42544</v>
      </c>
      <c r="H372" s="190">
        <v>400</v>
      </c>
      <c r="I372" s="185">
        <v>13.42</v>
      </c>
      <c r="J372" s="185">
        <v>0.12</v>
      </c>
      <c r="K372" s="185">
        <f t="shared" si="27"/>
        <v>5367.88</v>
      </c>
      <c r="L372" s="184"/>
      <c r="M372" s="184"/>
    </row>
    <row r="373" spans="1:13" x14ac:dyDescent="0.25">
      <c r="A373" s="184"/>
      <c r="B373" s="404">
        <v>42545</v>
      </c>
      <c r="C373" s="184">
        <v>500</v>
      </c>
      <c r="D373" s="185">
        <v>13.46</v>
      </c>
      <c r="E373" s="185">
        <v>0</v>
      </c>
      <c r="F373" s="185">
        <f t="shared" si="26"/>
        <v>6730</v>
      </c>
      <c r="G373" s="189">
        <v>42544</v>
      </c>
      <c r="H373" s="190">
        <v>600</v>
      </c>
      <c r="I373" s="185">
        <v>13.78</v>
      </c>
      <c r="J373" s="185">
        <v>0.18</v>
      </c>
      <c r="K373" s="185">
        <f t="shared" si="27"/>
        <v>8267.82</v>
      </c>
      <c r="L373" s="184"/>
      <c r="M373" s="184"/>
    </row>
    <row r="374" spans="1:13" x14ac:dyDescent="0.25">
      <c r="A374" s="184"/>
      <c r="B374" s="404">
        <v>42545</v>
      </c>
      <c r="C374" s="184">
        <v>500</v>
      </c>
      <c r="D374" s="185">
        <v>13.32</v>
      </c>
      <c r="E374" s="185">
        <v>0</v>
      </c>
      <c r="F374" s="185">
        <f t="shared" si="26"/>
        <v>6660</v>
      </c>
      <c r="G374" s="189">
        <v>42544</v>
      </c>
      <c r="H374" s="190">
        <v>500</v>
      </c>
      <c r="I374" s="185">
        <v>14.05</v>
      </c>
      <c r="J374" s="185">
        <v>0.15</v>
      </c>
      <c r="K374" s="185">
        <f t="shared" si="27"/>
        <v>7024.85</v>
      </c>
      <c r="L374" s="184"/>
      <c r="M374" s="184"/>
    </row>
    <row r="375" spans="1:13" ht="15" customHeight="1" x14ac:dyDescent="0.25">
      <c r="A375" s="184"/>
      <c r="B375" s="404">
        <v>42548</v>
      </c>
      <c r="C375" s="184">
        <v>760</v>
      </c>
      <c r="D375" s="185">
        <v>12.81</v>
      </c>
      <c r="E375" s="185">
        <v>-3.8</v>
      </c>
      <c r="F375" s="185">
        <f t="shared" si="26"/>
        <v>9731.8000000000011</v>
      </c>
      <c r="G375" s="189">
        <v>42549</v>
      </c>
      <c r="H375" s="190">
        <v>760</v>
      </c>
      <c r="I375" s="185">
        <v>12.97</v>
      </c>
      <c r="J375" s="185">
        <v>0.21</v>
      </c>
      <c r="K375" s="185">
        <f t="shared" si="27"/>
        <v>9856.9900000000016</v>
      </c>
      <c r="L375" s="184"/>
      <c r="M375" s="184"/>
    </row>
    <row r="376" spans="1:13" x14ac:dyDescent="0.25">
      <c r="A376" s="184"/>
      <c r="B376" s="404">
        <v>42548</v>
      </c>
      <c r="C376" s="184">
        <v>500</v>
      </c>
      <c r="D376" s="185">
        <v>12.58</v>
      </c>
      <c r="E376" s="185">
        <v>0</v>
      </c>
      <c r="F376" s="185">
        <f t="shared" si="26"/>
        <v>6290</v>
      </c>
      <c r="G376" s="189">
        <v>42551</v>
      </c>
      <c r="H376" s="190">
        <v>500</v>
      </c>
      <c r="I376" s="185">
        <v>13.75</v>
      </c>
      <c r="J376" s="185">
        <v>7.1</v>
      </c>
      <c r="K376" s="185">
        <f>H376*I376-J376</f>
        <v>6867.9</v>
      </c>
      <c r="L376" s="184"/>
      <c r="M376" s="184"/>
    </row>
    <row r="377" spans="1:13" x14ac:dyDescent="0.25">
      <c r="A377" s="184"/>
      <c r="B377" s="404">
        <v>42551</v>
      </c>
      <c r="C377" s="184">
        <v>500</v>
      </c>
      <c r="D377" s="185">
        <v>12.42</v>
      </c>
      <c r="E377" s="185">
        <v>6.95</v>
      </c>
      <c r="F377" s="185">
        <f t="shared" si="26"/>
        <v>6216.95</v>
      </c>
      <c r="G377" s="184"/>
      <c r="H377" s="184"/>
      <c r="I377" s="185"/>
      <c r="J377" s="185"/>
      <c r="K377" s="185"/>
      <c r="L377" s="184"/>
      <c r="M377" s="184"/>
    </row>
    <row r="378" spans="1:13" x14ac:dyDescent="0.25">
      <c r="A378" s="184"/>
      <c r="B378" s="404">
        <v>42556</v>
      </c>
      <c r="C378" s="190">
        <v>500</v>
      </c>
      <c r="D378" s="185">
        <v>11.88</v>
      </c>
      <c r="E378" s="185">
        <v>-2.5</v>
      </c>
      <c r="F378" s="185">
        <f t="shared" si="26"/>
        <v>5937.5</v>
      </c>
      <c r="G378" s="184"/>
      <c r="H378" s="184"/>
      <c r="I378" s="185"/>
      <c r="J378" s="185"/>
      <c r="K378" s="185"/>
      <c r="L378" s="184"/>
      <c r="M378" s="184"/>
    </row>
    <row r="379" spans="1:13" x14ac:dyDescent="0.25">
      <c r="A379" s="184"/>
      <c r="B379" s="404">
        <v>42558</v>
      </c>
      <c r="C379" s="184">
        <v>500</v>
      </c>
      <c r="D379" s="185">
        <v>12.28</v>
      </c>
      <c r="E379" s="185">
        <v>0</v>
      </c>
      <c r="F379" s="185">
        <f t="shared" si="26"/>
        <v>6140</v>
      </c>
      <c r="G379" s="189">
        <v>42558</v>
      </c>
      <c r="H379" s="190">
        <v>1000</v>
      </c>
      <c r="I379" s="185">
        <v>12.48</v>
      </c>
      <c r="J379" s="185">
        <v>0.27</v>
      </c>
      <c r="K379" s="185">
        <f t="shared" ref="K379:K411" si="28">H379*I379-J379</f>
        <v>12479.73</v>
      </c>
      <c r="L379" s="184"/>
      <c r="M379" s="184"/>
    </row>
    <row r="380" spans="1:13" x14ac:dyDescent="0.25">
      <c r="A380" s="184"/>
      <c r="B380" s="404">
        <v>42578</v>
      </c>
      <c r="C380" s="184">
        <v>200</v>
      </c>
      <c r="D380" s="185">
        <v>14.12</v>
      </c>
      <c r="E380" s="185">
        <v>0</v>
      </c>
      <c r="F380" s="185">
        <f t="shared" ref="F380:F407" si="29">C380*D380+E380</f>
        <v>2824</v>
      </c>
      <c r="G380" s="189">
        <v>42576</v>
      </c>
      <c r="H380" s="190">
        <v>500</v>
      </c>
      <c r="I380" s="185">
        <v>13.82</v>
      </c>
      <c r="J380" s="185">
        <v>0.15</v>
      </c>
      <c r="K380" s="185">
        <f t="shared" si="28"/>
        <v>6909.85</v>
      </c>
      <c r="L380" s="184"/>
      <c r="M380" s="184"/>
    </row>
    <row r="381" spans="1:13" x14ac:dyDescent="0.25">
      <c r="A381" s="189"/>
      <c r="B381" s="404">
        <v>42579</v>
      </c>
      <c r="C381" s="184">
        <v>300</v>
      </c>
      <c r="D381" s="185">
        <v>13.82</v>
      </c>
      <c r="E381" s="185">
        <v>0</v>
      </c>
      <c r="F381" s="185">
        <f t="shared" si="29"/>
        <v>4146</v>
      </c>
      <c r="G381" s="189">
        <v>42577</v>
      </c>
      <c r="H381" s="184">
        <v>500</v>
      </c>
      <c r="I381" s="185">
        <v>14.33</v>
      </c>
      <c r="J381" s="185">
        <v>0.16</v>
      </c>
      <c r="K381" s="185">
        <f t="shared" si="28"/>
        <v>7164.84</v>
      </c>
      <c r="L381" s="184"/>
      <c r="M381" s="184"/>
    </row>
    <row r="382" spans="1:13" x14ac:dyDescent="0.25">
      <c r="A382" s="184"/>
      <c r="B382" s="404">
        <v>42579</v>
      </c>
      <c r="C382" s="184">
        <v>300</v>
      </c>
      <c r="D382" s="185">
        <v>13.82</v>
      </c>
      <c r="E382" s="185">
        <v>0</v>
      </c>
      <c r="F382" s="185">
        <f t="shared" si="29"/>
        <v>4146</v>
      </c>
      <c r="G382" s="189">
        <v>42577</v>
      </c>
      <c r="H382" s="184">
        <v>300</v>
      </c>
      <c r="I382" s="185">
        <v>14.58</v>
      </c>
      <c r="J382" s="185">
        <v>0.1</v>
      </c>
      <c r="K382" s="185">
        <f t="shared" si="28"/>
        <v>4373.8999999999996</v>
      </c>
      <c r="L382" s="184"/>
      <c r="M382" s="184"/>
    </row>
    <row r="383" spans="1:13" x14ac:dyDescent="0.25">
      <c r="A383" s="184"/>
      <c r="B383" s="404">
        <v>42580</v>
      </c>
      <c r="C383" s="184">
        <v>500</v>
      </c>
      <c r="D383" s="185">
        <v>13.62</v>
      </c>
      <c r="E383" s="185">
        <v>0</v>
      </c>
      <c r="F383" s="185">
        <f t="shared" si="29"/>
        <v>6810</v>
      </c>
      <c r="G383" s="189">
        <v>42586</v>
      </c>
      <c r="H383" s="184">
        <v>200</v>
      </c>
      <c r="I383" s="185">
        <v>13.89</v>
      </c>
      <c r="J383" s="185">
        <v>-0.54</v>
      </c>
      <c r="K383" s="185">
        <f t="shared" si="28"/>
        <v>2778.54</v>
      </c>
      <c r="L383" s="184"/>
      <c r="M383" s="184"/>
    </row>
    <row r="384" spans="1:13" x14ac:dyDescent="0.25">
      <c r="A384" s="184"/>
      <c r="B384" s="404">
        <v>42584</v>
      </c>
      <c r="C384" s="184">
        <v>200</v>
      </c>
      <c r="D384" s="185">
        <v>13.08</v>
      </c>
      <c r="E384" s="185">
        <v>0</v>
      </c>
      <c r="F384" s="185">
        <f t="shared" si="29"/>
        <v>2616</v>
      </c>
      <c r="G384" s="189">
        <v>42587</v>
      </c>
      <c r="H384" s="184">
        <v>500</v>
      </c>
      <c r="I384" s="185">
        <v>14.65</v>
      </c>
      <c r="J384" s="185">
        <v>0.16</v>
      </c>
      <c r="K384" s="185">
        <f t="shared" si="28"/>
        <v>7324.84</v>
      </c>
      <c r="L384" s="184"/>
      <c r="M384" s="184"/>
    </row>
    <row r="385" spans="1:13" ht="30" x14ac:dyDescent="0.25">
      <c r="A385" s="184"/>
      <c r="B385" s="404">
        <v>42599</v>
      </c>
      <c r="C385" s="184">
        <v>500</v>
      </c>
      <c r="D385" s="185">
        <v>15.6</v>
      </c>
      <c r="E385" s="185">
        <v>0</v>
      </c>
      <c r="F385" s="185">
        <f t="shared" si="29"/>
        <v>7800</v>
      </c>
      <c r="G385" s="189">
        <v>42593</v>
      </c>
      <c r="H385" s="184">
        <v>500</v>
      </c>
      <c r="I385" s="185">
        <v>14.45</v>
      </c>
      <c r="J385" s="185">
        <v>0.16</v>
      </c>
      <c r="K385" s="185">
        <f t="shared" si="28"/>
        <v>7224.84</v>
      </c>
      <c r="L385" s="184"/>
      <c r="M385" s="478" t="s">
        <v>194</v>
      </c>
    </row>
    <row r="386" spans="1:13" x14ac:dyDescent="0.25">
      <c r="A386" s="184"/>
      <c r="B386" s="404">
        <v>42619</v>
      </c>
      <c r="C386" s="184">
        <v>200</v>
      </c>
      <c r="D386" s="185">
        <v>16.850000000000001</v>
      </c>
      <c r="E386" s="185">
        <v>0</v>
      </c>
      <c r="F386" s="185">
        <f t="shared" si="29"/>
        <v>3370.0000000000005</v>
      </c>
      <c r="G386" s="189">
        <v>42594</v>
      </c>
      <c r="H386" s="184">
        <v>500</v>
      </c>
      <c r="I386" s="185">
        <v>14.88</v>
      </c>
      <c r="J386" s="185">
        <v>0.16</v>
      </c>
      <c r="K386" s="185">
        <f t="shared" si="28"/>
        <v>7439.84</v>
      </c>
      <c r="L386" s="184"/>
      <c r="M386" s="478"/>
    </row>
    <row r="387" spans="1:13" x14ac:dyDescent="0.25">
      <c r="A387" s="184"/>
      <c r="B387" s="404">
        <v>42619</v>
      </c>
      <c r="C387" s="184">
        <v>300</v>
      </c>
      <c r="D387" s="185">
        <v>16.850000000000001</v>
      </c>
      <c r="E387" s="185">
        <v>0</v>
      </c>
      <c r="F387" s="185">
        <f t="shared" si="29"/>
        <v>5055</v>
      </c>
      <c r="G387" s="189">
        <v>42594</v>
      </c>
      <c r="H387" s="184">
        <v>500</v>
      </c>
      <c r="I387" s="185">
        <v>14.98</v>
      </c>
      <c r="J387" s="185">
        <v>0.16</v>
      </c>
      <c r="K387" s="185">
        <f t="shared" si="28"/>
        <v>7489.84</v>
      </c>
      <c r="L387" s="184"/>
      <c r="M387" s="478"/>
    </row>
    <row r="388" spans="1:13" x14ac:dyDescent="0.25">
      <c r="A388" s="184"/>
      <c r="B388" s="404">
        <v>42620</v>
      </c>
      <c r="C388" s="184">
        <v>500</v>
      </c>
      <c r="D388" s="185">
        <v>17.12</v>
      </c>
      <c r="E388" s="185">
        <v>0</v>
      </c>
      <c r="F388" s="185">
        <f t="shared" si="29"/>
        <v>8560</v>
      </c>
      <c r="G388" s="189">
        <v>42597</v>
      </c>
      <c r="H388" s="184">
        <v>500</v>
      </c>
      <c r="I388" s="185">
        <v>15.48</v>
      </c>
      <c r="J388" s="185">
        <v>0.17</v>
      </c>
      <c r="K388" s="185">
        <f t="shared" si="28"/>
        <v>7739.83</v>
      </c>
      <c r="L388" s="184"/>
      <c r="M388" s="478"/>
    </row>
    <row r="389" spans="1:13" x14ac:dyDescent="0.25">
      <c r="A389" s="184"/>
      <c r="B389" s="404">
        <v>42622</v>
      </c>
      <c r="C389" s="184">
        <v>500</v>
      </c>
      <c r="D389" s="185">
        <v>17.05</v>
      </c>
      <c r="E389" s="185">
        <v>-2.5</v>
      </c>
      <c r="F389" s="185">
        <f t="shared" si="29"/>
        <v>8522.5</v>
      </c>
      <c r="G389" s="189">
        <v>42599</v>
      </c>
      <c r="H389" s="184">
        <v>500</v>
      </c>
      <c r="I389" s="185">
        <v>15.75</v>
      </c>
      <c r="J389" s="185">
        <v>0.17</v>
      </c>
      <c r="K389" s="185">
        <f t="shared" si="28"/>
        <v>7874.83</v>
      </c>
      <c r="L389" s="184"/>
      <c r="M389" s="184"/>
    </row>
    <row r="390" spans="1:13" x14ac:dyDescent="0.25">
      <c r="A390" s="184"/>
      <c r="B390" s="404">
        <v>42626</v>
      </c>
      <c r="C390" s="184">
        <v>100</v>
      </c>
      <c r="D390" s="185">
        <v>16.48</v>
      </c>
      <c r="E390" s="185">
        <v>0</v>
      </c>
      <c r="F390" s="185">
        <f t="shared" si="29"/>
        <v>1648</v>
      </c>
      <c r="G390" s="189">
        <v>42619</v>
      </c>
      <c r="H390" s="184">
        <v>500</v>
      </c>
      <c r="I390" s="185">
        <v>17.079999999999998</v>
      </c>
      <c r="J390" s="185">
        <v>0.19</v>
      </c>
      <c r="K390" s="185">
        <f t="shared" si="28"/>
        <v>8539.81</v>
      </c>
      <c r="L390" s="184"/>
      <c r="M390" s="184"/>
    </row>
    <row r="391" spans="1:13" x14ac:dyDescent="0.25">
      <c r="A391" s="184"/>
      <c r="B391" s="404">
        <v>42641</v>
      </c>
      <c r="C391" s="184">
        <v>200</v>
      </c>
      <c r="D391" s="185">
        <v>17.260000000000002</v>
      </c>
      <c r="E391" s="185">
        <v>-0.68</v>
      </c>
      <c r="F391" s="185">
        <f t="shared" si="29"/>
        <v>3451.3200000000006</v>
      </c>
      <c r="G391" s="189">
        <v>42620</v>
      </c>
      <c r="H391" s="184">
        <v>500</v>
      </c>
      <c r="I391" s="185">
        <v>17.28</v>
      </c>
      <c r="J391" s="185">
        <v>0.19</v>
      </c>
      <c r="K391" s="185">
        <f t="shared" si="28"/>
        <v>8639.81</v>
      </c>
      <c r="L391" s="184"/>
      <c r="M391" s="184"/>
    </row>
    <row r="392" spans="1:13" x14ac:dyDescent="0.25">
      <c r="A392" s="184"/>
      <c r="B392" s="404">
        <v>42647</v>
      </c>
      <c r="C392" s="184">
        <v>200</v>
      </c>
      <c r="D392" s="185">
        <v>17.079999999999998</v>
      </c>
      <c r="E392" s="185">
        <v>0</v>
      </c>
      <c r="F392" s="185">
        <f t="shared" si="29"/>
        <v>3415.9999999999995</v>
      </c>
      <c r="G392" s="189">
        <v>42621</v>
      </c>
      <c r="H392" s="184">
        <v>500</v>
      </c>
      <c r="I392" s="185">
        <v>17.43</v>
      </c>
      <c r="J392" s="185">
        <v>0.19</v>
      </c>
      <c r="K392" s="185">
        <f t="shared" si="28"/>
        <v>8714.81</v>
      </c>
      <c r="L392" s="184"/>
      <c r="M392" s="184"/>
    </row>
    <row r="393" spans="1:13" x14ac:dyDescent="0.25">
      <c r="A393" s="184"/>
      <c r="B393" s="404">
        <v>42654</v>
      </c>
      <c r="C393" s="184">
        <v>200</v>
      </c>
      <c r="D393" s="185">
        <v>16.68</v>
      </c>
      <c r="E393" s="185">
        <v>0</v>
      </c>
      <c r="F393" s="185">
        <f t="shared" si="29"/>
        <v>3336</v>
      </c>
      <c r="G393" s="189">
        <v>42634</v>
      </c>
      <c r="H393" s="184">
        <v>500</v>
      </c>
      <c r="I393" s="185">
        <v>17.63</v>
      </c>
      <c r="J393" s="185">
        <v>2.69</v>
      </c>
      <c r="K393" s="185">
        <f t="shared" si="28"/>
        <v>8812.31</v>
      </c>
      <c r="L393" s="184"/>
      <c r="M393" s="184"/>
    </row>
    <row r="394" spans="1:13" x14ac:dyDescent="0.25">
      <c r="A394" s="184"/>
      <c r="B394" s="404">
        <v>42670</v>
      </c>
      <c r="C394" s="184">
        <v>150</v>
      </c>
      <c r="D394" s="185">
        <v>17.510000000000002</v>
      </c>
      <c r="E394" s="185">
        <v>0</v>
      </c>
      <c r="F394" s="185">
        <f t="shared" si="29"/>
        <v>2626.5000000000005</v>
      </c>
      <c r="G394" s="189">
        <v>42662</v>
      </c>
      <c r="H394" s="190">
        <v>200</v>
      </c>
      <c r="I394" s="185">
        <v>17.239999999999998</v>
      </c>
      <c r="J394" s="185">
        <v>0.08</v>
      </c>
      <c r="K394" s="185">
        <f t="shared" si="28"/>
        <v>3447.9199999999996</v>
      </c>
      <c r="L394" s="184"/>
      <c r="M394" s="184"/>
    </row>
    <row r="395" spans="1:13" x14ac:dyDescent="0.25">
      <c r="A395" s="184"/>
      <c r="B395" s="404">
        <v>42670</v>
      </c>
      <c r="C395" s="184">
        <v>200</v>
      </c>
      <c r="D395" s="185">
        <v>17.510000000000002</v>
      </c>
      <c r="E395" s="185">
        <v>0</v>
      </c>
      <c r="F395" s="185">
        <f t="shared" si="29"/>
        <v>3502.0000000000005</v>
      </c>
      <c r="G395" s="189">
        <v>42668</v>
      </c>
      <c r="H395" s="184">
        <v>200</v>
      </c>
      <c r="I395" s="185">
        <v>17.55</v>
      </c>
      <c r="J395" s="185">
        <v>0.08</v>
      </c>
      <c r="K395" s="185">
        <f t="shared" si="28"/>
        <v>3509.92</v>
      </c>
      <c r="L395" s="184"/>
      <c r="M395" s="184"/>
    </row>
    <row r="396" spans="1:13" x14ac:dyDescent="0.25">
      <c r="A396" s="184"/>
      <c r="B396" s="404">
        <v>42670</v>
      </c>
      <c r="C396" s="184">
        <v>450</v>
      </c>
      <c r="D396" s="185">
        <v>17.510000000000002</v>
      </c>
      <c r="E396" s="185">
        <v>0</v>
      </c>
      <c r="F396" s="185">
        <f t="shared" si="29"/>
        <v>7879.5000000000009</v>
      </c>
      <c r="G396" s="189">
        <v>42669</v>
      </c>
      <c r="H396" s="184">
        <v>800</v>
      </c>
      <c r="I396" s="185">
        <v>17.760000000000002</v>
      </c>
      <c r="J396" s="185">
        <v>0.31</v>
      </c>
      <c r="K396" s="185">
        <f t="shared" si="28"/>
        <v>14207.690000000002</v>
      </c>
      <c r="L396" s="184"/>
      <c r="M396" s="184"/>
    </row>
    <row r="397" spans="1:13" x14ac:dyDescent="0.25">
      <c r="A397" s="184"/>
      <c r="B397" s="404">
        <v>42670</v>
      </c>
      <c r="C397" s="184">
        <v>200</v>
      </c>
      <c r="D397" s="185">
        <v>17.420000000000002</v>
      </c>
      <c r="E397" s="185">
        <v>0</v>
      </c>
      <c r="F397" s="185">
        <f t="shared" si="29"/>
        <v>3484.0000000000005</v>
      </c>
      <c r="G397" s="189">
        <v>42671</v>
      </c>
      <c r="H397" s="184">
        <v>400</v>
      </c>
      <c r="I397" s="185">
        <v>17.64</v>
      </c>
      <c r="J397" s="185">
        <v>0.15</v>
      </c>
      <c r="K397" s="185">
        <f t="shared" si="28"/>
        <v>7055.85</v>
      </c>
      <c r="L397" s="184"/>
      <c r="M397" s="184"/>
    </row>
    <row r="398" spans="1:13" x14ac:dyDescent="0.25">
      <c r="A398" s="184"/>
      <c r="B398" s="404">
        <v>42671</v>
      </c>
      <c r="C398" s="184">
        <v>400</v>
      </c>
      <c r="D398" s="185">
        <v>17.3</v>
      </c>
      <c r="E398" s="185">
        <v>0</v>
      </c>
      <c r="F398" s="185">
        <f t="shared" si="29"/>
        <v>6920</v>
      </c>
      <c r="G398" s="189">
        <v>42675</v>
      </c>
      <c r="H398" s="184">
        <v>200</v>
      </c>
      <c r="I398" s="185">
        <v>16.989999999999998</v>
      </c>
      <c r="J398" s="185">
        <v>7.0000000000000007E-2</v>
      </c>
      <c r="K398" s="185">
        <f t="shared" si="28"/>
        <v>3397.9299999999994</v>
      </c>
      <c r="L398" s="184"/>
      <c r="M398" s="184"/>
    </row>
    <row r="399" spans="1:13" x14ac:dyDescent="0.25">
      <c r="A399" s="184"/>
      <c r="B399" s="404">
        <v>42675</v>
      </c>
      <c r="C399" s="184">
        <v>200</v>
      </c>
      <c r="D399" s="185">
        <v>16.89</v>
      </c>
      <c r="E399" s="185">
        <v>0</v>
      </c>
      <c r="F399" s="185">
        <f t="shared" si="29"/>
        <v>3378</v>
      </c>
      <c r="G399" s="189">
        <v>42678</v>
      </c>
      <c r="H399" s="184">
        <v>200</v>
      </c>
      <c r="I399" s="185">
        <v>17</v>
      </c>
      <c r="J399" s="185">
        <v>7.0000000000000007E-2</v>
      </c>
      <c r="K399" s="185">
        <f t="shared" si="28"/>
        <v>3399.93</v>
      </c>
      <c r="L399" s="184"/>
      <c r="M399" s="184"/>
    </row>
    <row r="400" spans="1:13" x14ac:dyDescent="0.25">
      <c r="A400" s="184"/>
      <c r="B400" s="404">
        <v>42678</v>
      </c>
      <c r="C400" s="184">
        <v>200</v>
      </c>
      <c r="D400" s="185">
        <v>16.8</v>
      </c>
      <c r="E400" s="185">
        <v>0</v>
      </c>
      <c r="F400" s="185">
        <f t="shared" si="29"/>
        <v>3360</v>
      </c>
      <c r="G400" s="189">
        <v>42685</v>
      </c>
      <c r="H400" s="184">
        <v>200</v>
      </c>
      <c r="I400" s="185">
        <v>17.579999999999998</v>
      </c>
      <c r="J400" s="185">
        <v>0.08</v>
      </c>
      <c r="K400" s="185">
        <f t="shared" si="28"/>
        <v>3515.9199999999996</v>
      </c>
      <c r="L400" s="184"/>
      <c r="M400" s="184"/>
    </row>
    <row r="401" spans="1:13" x14ac:dyDescent="0.25">
      <c r="A401" s="184"/>
      <c r="B401" s="404">
        <v>42705</v>
      </c>
      <c r="C401" s="184">
        <v>150</v>
      </c>
      <c r="D401" s="185">
        <v>19.079999999999998</v>
      </c>
      <c r="E401" s="185">
        <v>0</v>
      </c>
      <c r="F401" s="185">
        <f t="shared" si="29"/>
        <v>2861.9999999999995</v>
      </c>
      <c r="G401" s="189">
        <v>42702</v>
      </c>
      <c r="H401" s="184">
        <v>150</v>
      </c>
      <c r="I401" s="185">
        <v>20.11</v>
      </c>
      <c r="J401" s="185">
        <v>7.0000000000000007E-2</v>
      </c>
      <c r="K401" s="185">
        <f t="shared" si="28"/>
        <v>3016.43</v>
      </c>
      <c r="L401" s="184"/>
      <c r="M401" s="184"/>
    </row>
    <row r="402" spans="1:13" x14ac:dyDescent="0.25">
      <c r="A402" s="184"/>
      <c r="B402" s="404">
        <v>42705</v>
      </c>
      <c r="C402" s="184">
        <v>200</v>
      </c>
      <c r="D402" s="185">
        <v>18.2</v>
      </c>
      <c r="E402" s="185">
        <v>0</v>
      </c>
      <c r="F402" s="185">
        <f t="shared" si="29"/>
        <v>3640</v>
      </c>
      <c r="G402" s="189">
        <v>42706</v>
      </c>
      <c r="H402" s="184">
        <v>200</v>
      </c>
      <c r="I402" s="185">
        <v>18.79</v>
      </c>
      <c r="J402" s="185">
        <v>0.08</v>
      </c>
      <c r="K402" s="185">
        <f t="shared" si="28"/>
        <v>3757.92</v>
      </c>
      <c r="L402" s="184"/>
      <c r="M402" s="184"/>
    </row>
    <row r="403" spans="1:13" x14ac:dyDescent="0.25">
      <c r="A403" s="184"/>
      <c r="B403" s="404"/>
      <c r="C403" s="184"/>
      <c r="D403" s="185"/>
      <c r="E403" s="185"/>
      <c r="F403" s="185">
        <f t="shared" si="29"/>
        <v>0</v>
      </c>
      <c r="G403" s="189">
        <v>42710</v>
      </c>
      <c r="H403" s="184">
        <v>200</v>
      </c>
      <c r="I403" s="185">
        <v>18.98</v>
      </c>
      <c r="J403" s="185">
        <v>0.08</v>
      </c>
      <c r="K403" s="185">
        <f t="shared" si="28"/>
        <v>3795.92</v>
      </c>
      <c r="L403" s="184"/>
      <c r="M403" s="184"/>
    </row>
    <row r="404" spans="1:13" ht="45" x14ac:dyDescent="0.25">
      <c r="A404" s="184"/>
      <c r="B404" s="404"/>
      <c r="C404" s="184"/>
      <c r="D404" s="185"/>
      <c r="E404" s="185"/>
      <c r="F404" s="185">
        <f t="shared" si="29"/>
        <v>0</v>
      </c>
      <c r="G404" s="475" t="s">
        <v>237</v>
      </c>
      <c r="H404" s="184">
        <v>100</v>
      </c>
      <c r="I404" s="185">
        <v>19.68</v>
      </c>
      <c r="J404" s="185">
        <v>0.04</v>
      </c>
      <c r="K404" s="185">
        <f t="shared" si="28"/>
        <v>1967.96</v>
      </c>
      <c r="L404" s="184"/>
      <c r="M404" s="184"/>
    </row>
    <row r="405" spans="1:13" x14ac:dyDescent="0.25">
      <c r="A405" s="184"/>
      <c r="B405" s="404"/>
      <c r="C405" s="184"/>
      <c r="D405" s="185"/>
      <c r="E405" s="185"/>
      <c r="F405" s="185">
        <f t="shared" si="29"/>
        <v>0</v>
      </c>
      <c r="G405" s="475"/>
      <c r="H405" s="184">
        <v>200</v>
      </c>
      <c r="I405" s="185">
        <v>19.88</v>
      </c>
      <c r="J405" s="185">
        <v>0.09</v>
      </c>
      <c r="K405" s="185">
        <f t="shared" si="28"/>
        <v>3975.91</v>
      </c>
      <c r="L405" s="184"/>
      <c r="M405" s="184"/>
    </row>
    <row r="406" spans="1:13" x14ac:dyDescent="0.25">
      <c r="A406" s="184"/>
      <c r="B406" s="404"/>
      <c r="C406" s="184"/>
      <c r="D406" s="185"/>
      <c r="E406" s="185"/>
      <c r="F406" s="185">
        <f t="shared" si="29"/>
        <v>0</v>
      </c>
      <c r="G406" s="475"/>
      <c r="H406" s="184">
        <v>200</v>
      </c>
      <c r="I406" s="185">
        <v>20.32</v>
      </c>
      <c r="J406" s="185">
        <v>0.09</v>
      </c>
      <c r="K406" s="185">
        <f t="shared" si="28"/>
        <v>4063.91</v>
      </c>
      <c r="L406" s="184"/>
      <c r="M406" s="184"/>
    </row>
    <row r="407" spans="1:13" x14ac:dyDescent="0.25">
      <c r="A407" s="184"/>
      <c r="B407" s="404"/>
      <c r="C407" s="184"/>
      <c r="D407" s="185"/>
      <c r="E407" s="185"/>
      <c r="F407" s="185">
        <f t="shared" si="29"/>
        <v>0</v>
      </c>
      <c r="G407" s="475"/>
      <c r="H407" s="184">
        <v>300</v>
      </c>
      <c r="I407" s="185">
        <v>20.53</v>
      </c>
      <c r="J407" s="185">
        <v>0.13</v>
      </c>
      <c r="K407" s="185">
        <f t="shared" si="28"/>
        <v>6158.87</v>
      </c>
      <c r="L407" s="184"/>
      <c r="M407" s="184"/>
    </row>
    <row r="408" spans="1:13" x14ac:dyDescent="0.25">
      <c r="A408" s="184"/>
      <c r="B408" s="404"/>
      <c r="C408" s="184"/>
      <c r="D408" s="185"/>
      <c r="E408" s="185"/>
      <c r="F408" s="185"/>
      <c r="G408" s="189">
        <v>42716</v>
      </c>
      <c r="H408" s="184">
        <v>200</v>
      </c>
      <c r="I408" s="185">
        <v>19.899999999999999</v>
      </c>
      <c r="J408" s="185">
        <v>0.09</v>
      </c>
      <c r="K408" s="185">
        <f t="shared" si="28"/>
        <v>3979.9099999999994</v>
      </c>
      <c r="L408" s="184"/>
      <c r="M408" s="184"/>
    </row>
    <row r="409" spans="1:13" x14ac:dyDescent="0.25">
      <c r="A409" s="184"/>
      <c r="B409" s="404"/>
      <c r="C409" s="184"/>
      <c r="D409" s="184"/>
      <c r="E409" s="184"/>
      <c r="F409" s="184"/>
      <c r="G409" s="189">
        <v>42716</v>
      </c>
      <c r="H409" s="184">
        <v>150</v>
      </c>
      <c r="I409" s="185">
        <v>19.989999999999998</v>
      </c>
      <c r="J409" s="185">
        <v>7.0000000000000007E-2</v>
      </c>
      <c r="K409" s="185">
        <f t="shared" si="28"/>
        <v>2998.4299999999994</v>
      </c>
      <c r="L409" s="184"/>
      <c r="M409" s="184"/>
    </row>
    <row r="410" spans="1:13" x14ac:dyDescent="0.25">
      <c r="A410" s="184"/>
      <c r="B410" s="404"/>
      <c r="C410" s="184"/>
      <c r="D410" s="184"/>
      <c r="E410" s="184"/>
      <c r="F410" s="184"/>
      <c r="G410" s="189">
        <v>42717</v>
      </c>
      <c r="H410" s="184">
        <v>100</v>
      </c>
      <c r="I410" s="185">
        <v>20.350000000000001</v>
      </c>
      <c r="J410" s="185">
        <v>0.04</v>
      </c>
      <c r="K410" s="185">
        <f t="shared" si="28"/>
        <v>2034.9600000000003</v>
      </c>
      <c r="L410" s="184"/>
      <c r="M410" s="184"/>
    </row>
    <row r="411" spans="1:13" x14ac:dyDescent="0.25">
      <c r="A411" s="184"/>
      <c r="B411" s="404"/>
      <c r="C411" s="184"/>
      <c r="D411" s="184"/>
      <c r="E411" s="184"/>
      <c r="F411" s="184"/>
      <c r="G411" s="189">
        <v>42738</v>
      </c>
      <c r="H411" s="184">
        <v>350</v>
      </c>
      <c r="I411" s="185">
        <v>22.58</v>
      </c>
      <c r="J411" s="185">
        <v>0.55000000000000004</v>
      </c>
      <c r="K411" s="185">
        <f t="shared" si="28"/>
        <v>7902.4499999999989</v>
      </c>
      <c r="L411" s="184"/>
      <c r="M411" s="184"/>
    </row>
    <row r="412" spans="1:13" x14ac:dyDescent="0.25">
      <c r="A412" s="184"/>
      <c r="B412" s="404"/>
      <c r="C412" s="184"/>
      <c r="D412" s="184"/>
      <c r="E412" s="184"/>
      <c r="F412" s="184"/>
      <c r="G412" s="184"/>
      <c r="H412" s="184"/>
      <c r="I412" s="185"/>
      <c r="J412" s="185"/>
      <c r="K412" s="185"/>
      <c r="L412" s="184"/>
      <c r="M412" s="184"/>
    </row>
    <row r="413" spans="1:13" x14ac:dyDescent="0.25">
      <c r="A413" s="184"/>
      <c r="B413" s="404">
        <v>42710</v>
      </c>
      <c r="C413" s="184">
        <v>200</v>
      </c>
      <c r="D413" s="185">
        <v>18.75</v>
      </c>
      <c r="E413" s="185">
        <v>0</v>
      </c>
      <c r="F413" s="185">
        <f t="shared" ref="F413:F418" si="30">C413*D413+E413</f>
        <v>3750</v>
      </c>
      <c r="G413" s="404">
        <v>42759</v>
      </c>
      <c r="H413" s="184">
        <v>200</v>
      </c>
      <c r="I413" s="185">
        <v>22.97</v>
      </c>
      <c r="J413" s="185">
        <v>0.1</v>
      </c>
      <c r="K413" s="185">
        <f>H413*I413-J413</f>
        <v>4593.8999999999996</v>
      </c>
      <c r="L413" s="184"/>
      <c r="M413" s="184"/>
    </row>
    <row r="414" spans="1:13" x14ac:dyDescent="0.25">
      <c r="A414" s="184"/>
      <c r="B414" s="404">
        <v>42716</v>
      </c>
      <c r="C414" s="184">
        <v>200</v>
      </c>
      <c r="D414" s="185">
        <v>20.100000000000001</v>
      </c>
      <c r="E414" s="185">
        <v>-1</v>
      </c>
      <c r="F414" s="185">
        <f t="shared" si="30"/>
        <v>4019.0000000000005</v>
      </c>
      <c r="G414" s="404">
        <v>42760</v>
      </c>
      <c r="H414" s="190">
        <v>600</v>
      </c>
      <c r="I414" s="185">
        <v>23.78</v>
      </c>
      <c r="J414" s="185">
        <v>0.31</v>
      </c>
      <c r="K414" s="185">
        <f>H414*I414-J414</f>
        <v>14267.69</v>
      </c>
      <c r="L414" s="184"/>
      <c r="M414" s="184"/>
    </row>
    <row r="415" spans="1:13" x14ac:dyDescent="0.25">
      <c r="A415" s="184"/>
      <c r="B415" s="404">
        <v>42716</v>
      </c>
      <c r="C415" s="184">
        <v>200</v>
      </c>
      <c r="D415" s="185">
        <v>19.850000000000001</v>
      </c>
      <c r="E415" s="185">
        <v>0</v>
      </c>
      <c r="F415" s="185">
        <f t="shared" si="30"/>
        <v>3970.0000000000005</v>
      </c>
      <c r="G415" s="404">
        <v>42762</v>
      </c>
      <c r="H415" s="190">
        <v>400</v>
      </c>
      <c r="I415" s="185">
        <v>23.98</v>
      </c>
      <c r="J415" s="185">
        <v>0.21</v>
      </c>
      <c r="K415" s="185">
        <f>H415*I415-J415</f>
        <v>9591.7900000000009</v>
      </c>
      <c r="L415" s="184"/>
      <c r="M415" s="184"/>
    </row>
    <row r="416" spans="1:13" x14ac:dyDescent="0.25">
      <c r="A416" s="184"/>
      <c r="B416" s="404">
        <v>42716</v>
      </c>
      <c r="C416" s="184">
        <v>600</v>
      </c>
      <c r="D416" s="185">
        <v>19.600000000000001</v>
      </c>
      <c r="E416" s="185">
        <v>0</v>
      </c>
      <c r="F416" s="185">
        <f t="shared" si="30"/>
        <v>11760</v>
      </c>
      <c r="G416" s="189"/>
      <c r="H416" s="184"/>
      <c r="I416" s="185"/>
      <c r="J416" s="185"/>
      <c r="K416" s="185"/>
      <c r="L416" s="184"/>
      <c r="M416" s="184"/>
    </row>
    <row r="417" spans="1:13" x14ac:dyDescent="0.25">
      <c r="A417" s="184"/>
      <c r="B417" s="337">
        <v>42738</v>
      </c>
      <c r="C417" s="7">
        <v>100</v>
      </c>
      <c r="D417" s="37">
        <v>22.35</v>
      </c>
      <c r="E417" s="37">
        <v>0</v>
      </c>
      <c r="F417" s="37">
        <f t="shared" si="30"/>
        <v>2235</v>
      </c>
      <c r="G417" s="337">
        <v>42769</v>
      </c>
      <c r="H417" s="74">
        <v>100</v>
      </c>
      <c r="I417" s="37">
        <v>25.15</v>
      </c>
      <c r="J417" s="37">
        <v>0.05</v>
      </c>
      <c r="K417" s="37">
        <f>I417*H417-J417</f>
        <v>2514.9499999999998</v>
      </c>
      <c r="L417" s="184"/>
      <c r="M417" s="184"/>
    </row>
    <row r="418" spans="1:13" x14ac:dyDescent="0.25">
      <c r="A418" s="184"/>
      <c r="B418" s="337">
        <v>42738</v>
      </c>
      <c r="C418" s="7">
        <v>100</v>
      </c>
      <c r="D418" s="7">
        <v>22.35</v>
      </c>
      <c r="E418" s="37">
        <v>0</v>
      </c>
      <c r="F418" s="37">
        <f t="shared" si="30"/>
        <v>2235</v>
      </c>
      <c r="G418" s="337">
        <v>42782</v>
      </c>
      <c r="H418" s="74">
        <v>100</v>
      </c>
      <c r="I418" s="37">
        <v>23.3</v>
      </c>
      <c r="J418" s="37">
        <v>0.05</v>
      </c>
      <c r="K418" s="37">
        <f>I418*H418-J418</f>
        <v>2329.9499999999998</v>
      </c>
      <c r="L418" s="184"/>
      <c r="M418" s="184"/>
    </row>
    <row r="419" spans="1:13" x14ac:dyDescent="0.25">
      <c r="A419" s="184"/>
      <c r="B419" s="404"/>
      <c r="C419" s="184"/>
      <c r="D419" s="184"/>
      <c r="E419" s="184"/>
      <c r="F419" s="184"/>
      <c r="G419" s="184"/>
      <c r="H419" s="184"/>
      <c r="I419" s="185"/>
      <c r="J419" s="185"/>
      <c r="K419" s="185"/>
      <c r="L419" s="184"/>
      <c r="M419" s="184"/>
    </row>
    <row r="420" spans="1:13" x14ac:dyDescent="0.25">
      <c r="A420" s="184"/>
      <c r="B420" s="337">
        <v>42738</v>
      </c>
      <c r="C420" s="7">
        <v>150</v>
      </c>
      <c r="D420" s="7">
        <v>22.35</v>
      </c>
      <c r="E420" s="37">
        <v>0</v>
      </c>
      <c r="F420" s="37">
        <f>C420*D420+E420</f>
        <v>3352.5</v>
      </c>
      <c r="G420" s="337">
        <v>42795</v>
      </c>
      <c r="H420" s="74">
        <v>350</v>
      </c>
      <c r="I420" s="37">
        <v>24.16</v>
      </c>
      <c r="J420" s="37">
        <v>0.18</v>
      </c>
      <c r="K420" s="37">
        <f>I420*H420-J420</f>
        <v>8455.82</v>
      </c>
      <c r="L420" s="4"/>
      <c r="M420" s="184"/>
    </row>
    <row r="421" spans="1:13" x14ac:dyDescent="0.25">
      <c r="A421" s="184"/>
      <c r="B421" s="337">
        <v>42759</v>
      </c>
      <c r="C421" s="7">
        <v>200</v>
      </c>
      <c r="D421" s="37">
        <v>22.85</v>
      </c>
      <c r="E421" s="37">
        <v>0</v>
      </c>
      <c r="F421" s="37">
        <f t="shared" ref="F421:F425" si="31">C421*D421+E421</f>
        <v>4570</v>
      </c>
      <c r="G421" s="337">
        <v>42796</v>
      </c>
      <c r="H421" s="74">
        <v>600</v>
      </c>
      <c r="I421" s="37">
        <v>25.24</v>
      </c>
      <c r="J421" s="37">
        <v>0.33</v>
      </c>
      <c r="K421" s="37">
        <f>I421*H421-J421</f>
        <v>15143.669999999998</v>
      </c>
      <c r="L421" s="4"/>
      <c r="M421" s="184"/>
    </row>
    <row r="422" spans="1:13" x14ac:dyDescent="0.25">
      <c r="A422" s="184"/>
      <c r="B422" s="337">
        <v>42760</v>
      </c>
      <c r="C422" s="7">
        <v>600</v>
      </c>
      <c r="D422" s="37">
        <v>23.38</v>
      </c>
      <c r="E422" s="37">
        <v>0</v>
      </c>
      <c r="F422" s="37">
        <f t="shared" si="31"/>
        <v>14028</v>
      </c>
      <c r="G422" s="337">
        <v>42797</v>
      </c>
      <c r="H422" s="74">
        <v>200</v>
      </c>
      <c r="I422" s="37">
        <v>25.38</v>
      </c>
      <c r="J422" s="37">
        <v>0.11</v>
      </c>
      <c r="K422" s="37">
        <f>I422*H422-J422</f>
        <v>5075.8900000000003</v>
      </c>
      <c r="L422" s="4"/>
      <c r="M422" s="184"/>
    </row>
    <row r="423" spans="1:13" x14ac:dyDescent="0.25">
      <c r="A423" s="184"/>
      <c r="B423" s="337">
        <v>42765</v>
      </c>
      <c r="C423" s="7">
        <v>200</v>
      </c>
      <c r="D423" s="37">
        <v>23.78</v>
      </c>
      <c r="E423" s="37">
        <v>-0.5</v>
      </c>
      <c r="F423" s="37">
        <f t="shared" si="31"/>
        <v>4755.5</v>
      </c>
      <c r="G423" s="301">
        <v>42804</v>
      </c>
      <c r="H423" s="74">
        <v>100</v>
      </c>
      <c r="I423" s="37">
        <v>25.58</v>
      </c>
      <c r="J423" s="37">
        <v>0.06</v>
      </c>
      <c r="K423" s="37">
        <f>I423*H423-J423</f>
        <v>2557.94</v>
      </c>
      <c r="L423" s="4"/>
      <c r="M423" s="184"/>
    </row>
    <row r="424" spans="1:13" x14ac:dyDescent="0.25">
      <c r="A424" s="184"/>
      <c r="B424" s="337">
        <v>42769</v>
      </c>
      <c r="C424" s="7">
        <v>100</v>
      </c>
      <c r="D424" s="37">
        <v>24.7</v>
      </c>
      <c r="E424" s="37">
        <v>-0.32</v>
      </c>
      <c r="F424" s="37">
        <f t="shared" si="31"/>
        <v>2469.6799999999998</v>
      </c>
      <c r="G424" s="301">
        <v>42809</v>
      </c>
      <c r="H424" s="74">
        <v>200</v>
      </c>
      <c r="I424" s="37">
        <v>25.35</v>
      </c>
      <c r="J424" s="37">
        <v>0.11</v>
      </c>
      <c r="K424" s="37">
        <f>I424*H424-J424</f>
        <v>5069.8900000000003</v>
      </c>
      <c r="L424" s="4"/>
      <c r="M424" s="184"/>
    </row>
    <row r="425" spans="1:13" x14ac:dyDescent="0.25">
      <c r="A425" s="184"/>
      <c r="B425" s="337">
        <v>42776</v>
      </c>
      <c r="C425" s="7">
        <v>200</v>
      </c>
      <c r="D425" s="37">
        <v>23.95</v>
      </c>
      <c r="E425" s="37">
        <v>0</v>
      </c>
      <c r="F425" s="37">
        <f t="shared" si="31"/>
        <v>4790</v>
      </c>
      <c r="G425" s="66"/>
      <c r="H425" s="4"/>
      <c r="I425" s="3"/>
      <c r="J425" s="3"/>
      <c r="K425" s="3"/>
      <c r="L425" s="4"/>
      <c r="M425" s="184"/>
    </row>
    <row r="426" spans="1:13" x14ac:dyDescent="0.25">
      <c r="A426" s="184"/>
      <c r="B426" s="404"/>
      <c r="C426" s="184"/>
      <c r="D426" s="184"/>
      <c r="E426" s="184"/>
      <c r="F426" s="184"/>
      <c r="G426" s="184"/>
      <c r="H426" s="184"/>
      <c r="I426" s="185"/>
      <c r="J426" s="185"/>
      <c r="K426" s="185"/>
      <c r="L426" s="184"/>
      <c r="M426" s="184"/>
    </row>
    <row r="427" spans="1:13" x14ac:dyDescent="0.25">
      <c r="A427" s="184"/>
      <c r="B427" s="337">
        <v>42780</v>
      </c>
      <c r="C427" s="7">
        <v>100</v>
      </c>
      <c r="D427" s="37">
        <v>22.9</v>
      </c>
      <c r="E427" s="37">
        <v>0</v>
      </c>
      <c r="F427" s="37">
        <f>C427*D427+E427</f>
        <v>2290</v>
      </c>
      <c r="G427" s="337">
        <v>42815</v>
      </c>
      <c r="H427" s="74">
        <v>100</v>
      </c>
      <c r="I427" s="37">
        <v>28.98</v>
      </c>
      <c r="J427" s="37">
        <v>0.06</v>
      </c>
      <c r="K427" s="37">
        <f>H427*I427-J427</f>
        <v>2897.94</v>
      </c>
      <c r="L427" s="184"/>
      <c r="M427" s="184"/>
    </row>
    <row r="428" spans="1:13" x14ac:dyDescent="0.25">
      <c r="A428" s="184"/>
      <c r="B428" s="404"/>
      <c r="C428" s="184"/>
      <c r="D428" s="184"/>
      <c r="E428" s="184"/>
      <c r="F428" s="184"/>
      <c r="G428" s="184"/>
      <c r="H428" s="184"/>
      <c r="I428" s="185"/>
      <c r="J428" s="185"/>
      <c r="K428" s="185"/>
      <c r="L428" s="184"/>
      <c r="M428" s="184"/>
    </row>
    <row r="429" spans="1:13" x14ac:dyDescent="0.25">
      <c r="A429" s="184"/>
      <c r="B429" s="337">
        <v>42796</v>
      </c>
      <c r="C429" s="7">
        <v>50</v>
      </c>
      <c r="D429" s="37">
        <v>24.74</v>
      </c>
      <c r="E429" s="37">
        <v>0</v>
      </c>
      <c r="F429" s="37">
        <f t="shared" ref="F429:F436" si="32">C429*D429+E429</f>
        <v>1237</v>
      </c>
      <c r="G429" s="337">
        <v>42845</v>
      </c>
      <c r="H429" s="74">
        <v>200</v>
      </c>
      <c r="I429" s="37">
        <v>27.95</v>
      </c>
      <c r="J429" s="37">
        <v>0.12</v>
      </c>
      <c r="K429" s="37">
        <f t="shared" ref="K429:K435" si="33">I429*H429-J429</f>
        <v>5589.88</v>
      </c>
      <c r="L429" s="4"/>
      <c r="M429" s="4"/>
    </row>
    <row r="430" spans="1:13" x14ac:dyDescent="0.25">
      <c r="A430" s="184"/>
      <c r="B430" s="337">
        <v>42796</v>
      </c>
      <c r="C430" s="7">
        <v>550</v>
      </c>
      <c r="D430" s="7">
        <v>24.74</v>
      </c>
      <c r="E430" s="7">
        <v>0</v>
      </c>
      <c r="F430" s="37">
        <f t="shared" si="32"/>
        <v>13607</v>
      </c>
      <c r="G430" s="337">
        <v>42853</v>
      </c>
      <c r="H430" s="74">
        <v>200</v>
      </c>
      <c r="I430" s="37">
        <v>28.18</v>
      </c>
      <c r="J430" s="37">
        <v>0.12</v>
      </c>
      <c r="K430" s="37">
        <f t="shared" si="33"/>
        <v>5635.88</v>
      </c>
      <c r="L430" s="4"/>
      <c r="M430" s="4"/>
    </row>
    <row r="431" spans="1:13" x14ac:dyDescent="0.25">
      <c r="A431" s="184"/>
      <c r="B431" s="337">
        <v>42803</v>
      </c>
      <c r="C431" s="7">
        <v>100</v>
      </c>
      <c r="D431" s="37">
        <v>25.05</v>
      </c>
      <c r="E431" s="37">
        <v>0</v>
      </c>
      <c r="F431" s="37">
        <f t="shared" si="32"/>
        <v>2505</v>
      </c>
      <c r="G431" s="337">
        <v>42856</v>
      </c>
      <c r="H431" s="74">
        <v>50</v>
      </c>
      <c r="I431" s="37">
        <v>28.32</v>
      </c>
      <c r="J431" s="37">
        <v>0.03</v>
      </c>
      <c r="K431" s="37">
        <f t="shared" si="33"/>
        <v>1415.97</v>
      </c>
      <c r="L431" s="4"/>
      <c r="M431" s="4"/>
    </row>
    <row r="432" spans="1:13" x14ac:dyDescent="0.25">
      <c r="A432" s="184"/>
      <c r="B432" s="337">
        <v>42809</v>
      </c>
      <c r="C432" s="7">
        <v>200</v>
      </c>
      <c r="D432" s="37">
        <v>24.98</v>
      </c>
      <c r="E432" s="37">
        <v>0</v>
      </c>
      <c r="F432" s="37">
        <f t="shared" si="32"/>
        <v>4996</v>
      </c>
      <c r="G432" s="301">
        <v>42864</v>
      </c>
      <c r="H432" s="74">
        <v>450</v>
      </c>
      <c r="I432" s="37">
        <v>28.38</v>
      </c>
      <c r="J432" s="37">
        <v>0.28000000000000003</v>
      </c>
      <c r="K432" s="37">
        <f t="shared" si="33"/>
        <v>12770.72</v>
      </c>
      <c r="L432" s="4"/>
      <c r="M432" s="4"/>
    </row>
    <row r="433" spans="1:13" x14ac:dyDescent="0.25">
      <c r="A433" s="184"/>
      <c r="B433" s="337">
        <v>42818</v>
      </c>
      <c r="C433" s="7">
        <v>100</v>
      </c>
      <c r="D433" s="37">
        <v>28.48</v>
      </c>
      <c r="E433" s="37">
        <v>0</v>
      </c>
      <c r="F433" s="37">
        <f t="shared" si="32"/>
        <v>2848</v>
      </c>
      <c r="G433" s="301">
        <v>42864</v>
      </c>
      <c r="H433" s="74">
        <v>100</v>
      </c>
      <c r="I433" s="37">
        <v>28.67</v>
      </c>
      <c r="J433" s="37">
        <v>0.06</v>
      </c>
      <c r="K433" s="37">
        <f t="shared" si="33"/>
        <v>2866.94</v>
      </c>
      <c r="L433" s="4"/>
      <c r="M433" s="4"/>
    </row>
    <row r="434" spans="1:13" x14ac:dyDescent="0.25">
      <c r="A434" s="184"/>
      <c r="B434" s="337">
        <v>42835</v>
      </c>
      <c r="C434" s="7">
        <v>100</v>
      </c>
      <c r="D434" s="37">
        <v>28.08</v>
      </c>
      <c r="E434" s="37">
        <v>0</v>
      </c>
      <c r="F434" s="37">
        <f t="shared" si="32"/>
        <v>2808</v>
      </c>
      <c r="G434" s="301">
        <v>42874</v>
      </c>
      <c r="H434" s="74">
        <v>200</v>
      </c>
      <c r="I434" s="37">
        <v>28.08</v>
      </c>
      <c r="J434" s="37">
        <v>0.12</v>
      </c>
      <c r="K434" s="37">
        <f t="shared" si="33"/>
        <v>5615.88</v>
      </c>
      <c r="L434" s="4"/>
      <c r="M434" s="4"/>
    </row>
    <row r="435" spans="1:13" x14ac:dyDescent="0.25">
      <c r="A435" s="184"/>
      <c r="B435" s="337">
        <v>42836</v>
      </c>
      <c r="C435" s="7">
        <v>100</v>
      </c>
      <c r="D435" s="37">
        <v>27.06</v>
      </c>
      <c r="E435" s="37">
        <v>0</v>
      </c>
      <c r="F435" s="37">
        <f t="shared" si="32"/>
        <v>2706</v>
      </c>
      <c r="G435" s="301">
        <v>42879</v>
      </c>
      <c r="H435" s="74">
        <v>200</v>
      </c>
      <c r="I435" s="37">
        <v>28.65</v>
      </c>
      <c r="J435" s="37">
        <v>0.12</v>
      </c>
      <c r="K435" s="37">
        <f t="shared" si="33"/>
        <v>5729.88</v>
      </c>
      <c r="L435" s="4"/>
      <c r="M435" s="4"/>
    </row>
    <row r="436" spans="1:13" x14ac:dyDescent="0.25">
      <c r="A436" s="184"/>
      <c r="B436" s="337">
        <v>42846</v>
      </c>
      <c r="C436" s="7">
        <v>200</v>
      </c>
      <c r="D436" s="37">
        <v>27.34</v>
      </c>
      <c r="E436" s="37">
        <v>-0.78</v>
      </c>
      <c r="F436" s="37">
        <f t="shared" si="32"/>
        <v>5467.22</v>
      </c>
      <c r="G436" s="144"/>
      <c r="H436" s="4"/>
      <c r="I436" s="3"/>
      <c r="J436" s="3"/>
      <c r="K436" s="3"/>
      <c r="L436" s="4"/>
      <c r="M436" s="4"/>
    </row>
    <row r="438" spans="1:13" x14ac:dyDescent="0.25">
      <c r="B438" s="337">
        <v>42872</v>
      </c>
      <c r="C438" s="7">
        <v>100</v>
      </c>
      <c r="D438" s="37">
        <v>27.48</v>
      </c>
      <c r="E438" s="37">
        <v>0</v>
      </c>
      <c r="F438" s="37">
        <f t="shared" ref="F438:F442" si="34">C438*D438+E438</f>
        <v>2748</v>
      </c>
      <c r="G438" s="337">
        <v>42955</v>
      </c>
      <c r="H438" s="74">
        <v>100</v>
      </c>
      <c r="I438" s="37">
        <v>29.18</v>
      </c>
      <c r="J438" s="37">
        <v>7.0000000000000007E-2</v>
      </c>
      <c r="K438" s="37">
        <f>I438*H438-J438</f>
        <v>2917.93</v>
      </c>
    </row>
    <row r="439" spans="1:13" x14ac:dyDescent="0.25">
      <c r="B439" s="337">
        <v>42872</v>
      </c>
      <c r="C439" s="7">
        <v>100</v>
      </c>
      <c r="D439" s="37">
        <v>27.48</v>
      </c>
      <c r="E439" s="37">
        <v>0</v>
      </c>
      <c r="F439" s="37">
        <f t="shared" si="34"/>
        <v>2748</v>
      </c>
      <c r="G439" s="337">
        <v>42962</v>
      </c>
      <c r="H439" s="74">
        <v>100</v>
      </c>
      <c r="I439" s="37">
        <v>29.31</v>
      </c>
      <c r="J439" s="37">
        <v>7.0000000000000007E-2</v>
      </c>
      <c r="K439" s="37">
        <f>I439*H439-J439</f>
        <v>2930.93</v>
      </c>
    </row>
    <row r="440" spans="1:13" x14ac:dyDescent="0.25">
      <c r="B440" s="337">
        <v>42872</v>
      </c>
      <c r="C440" s="7">
        <v>200</v>
      </c>
      <c r="D440" s="37">
        <v>27.08</v>
      </c>
      <c r="E440" s="37">
        <v>0</v>
      </c>
      <c r="F440" s="37">
        <f t="shared" si="34"/>
        <v>5416</v>
      </c>
      <c r="G440" s="337">
        <v>42963</v>
      </c>
      <c r="H440" s="74">
        <v>200</v>
      </c>
      <c r="I440" s="37">
        <v>30.38</v>
      </c>
      <c r="J440" s="37">
        <v>0.14000000000000001</v>
      </c>
      <c r="K440" s="37">
        <f>I440*H440-J440</f>
        <v>6075.86</v>
      </c>
    </row>
    <row r="441" spans="1:13" x14ac:dyDescent="0.25">
      <c r="B441" s="337">
        <v>42944</v>
      </c>
      <c r="C441" s="7">
        <v>50</v>
      </c>
      <c r="D441" s="37">
        <v>29.45</v>
      </c>
      <c r="E441" s="37">
        <v>-0.06</v>
      </c>
      <c r="F441" s="37">
        <f t="shared" si="34"/>
        <v>1472.44</v>
      </c>
      <c r="G441" s="301">
        <v>42978</v>
      </c>
      <c r="H441" s="74">
        <v>50</v>
      </c>
      <c r="I441" s="37">
        <v>31.66</v>
      </c>
      <c r="J441" s="37">
        <v>0.04</v>
      </c>
      <c r="K441" s="37">
        <f>I441*H441-J441</f>
        <v>1582.96</v>
      </c>
    </row>
    <row r="442" spans="1:13" x14ac:dyDescent="0.25">
      <c r="B442" s="337">
        <v>42947</v>
      </c>
      <c r="C442" s="7">
        <v>50</v>
      </c>
      <c r="D442" s="37">
        <v>28.45</v>
      </c>
      <c r="E442" s="37">
        <v>0</v>
      </c>
      <c r="F442" s="37">
        <f t="shared" si="34"/>
        <v>1422.5</v>
      </c>
      <c r="G442" s="301">
        <v>42979</v>
      </c>
      <c r="H442" s="74">
        <v>50</v>
      </c>
      <c r="I442" s="37">
        <v>32.28</v>
      </c>
      <c r="J442" s="37">
        <v>0.04</v>
      </c>
      <c r="K442" s="37">
        <f>I442*H442-J442</f>
        <v>1613.96</v>
      </c>
    </row>
    <row r="444" spans="1:13" x14ac:dyDescent="0.25">
      <c r="B444" s="337">
        <v>42950</v>
      </c>
      <c r="C444" s="7">
        <v>50</v>
      </c>
      <c r="D444" s="37">
        <v>27.7</v>
      </c>
      <c r="E444" s="37">
        <v>0</v>
      </c>
      <c r="F444" s="37">
        <f>C444*D444+E444</f>
        <v>1385</v>
      </c>
      <c r="G444" s="337">
        <v>42985</v>
      </c>
      <c r="H444" s="7">
        <v>50</v>
      </c>
      <c r="I444" s="37">
        <v>32.82</v>
      </c>
      <c r="J444" s="37">
        <v>-0.17</v>
      </c>
      <c r="K444" s="37">
        <f>H444*I444-J444</f>
        <v>1641.17</v>
      </c>
      <c r="L444" s="4"/>
      <c r="M444" s="4"/>
    </row>
    <row r="445" spans="1:13" x14ac:dyDescent="0.25">
      <c r="B445" s="338">
        <v>42957</v>
      </c>
      <c r="C445" s="7">
        <v>100</v>
      </c>
      <c r="D445" s="37">
        <v>27.88</v>
      </c>
      <c r="E445" s="37">
        <v>0</v>
      </c>
      <c r="F445" s="37">
        <f>C445*D445+E445</f>
        <v>2788</v>
      </c>
      <c r="G445" s="338">
        <v>42990</v>
      </c>
      <c r="H445" s="74">
        <v>100</v>
      </c>
      <c r="I445" s="37">
        <v>34.08</v>
      </c>
      <c r="J445" s="37">
        <v>0.08</v>
      </c>
      <c r="K445" s="37">
        <f>H445*I445-J445</f>
        <v>3407.92</v>
      </c>
      <c r="L445" s="4"/>
      <c r="M445" s="4"/>
    </row>
    <row r="449" spans="1:13" x14ac:dyDescent="0.25">
      <c r="A449" s="184"/>
      <c r="B449" s="404"/>
      <c r="C449" s="184"/>
      <c r="D449" s="184"/>
      <c r="E449" s="184"/>
      <c r="F449" s="184"/>
      <c r="G449" s="184"/>
      <c r="H449" s="184"/>
      <c r="I449" s="185"/>
      <c r="J449" s="185"/>
      <c r="K449" s="185"/>
      <c r="L449" s="184"/>
      <c r="M449" s="184"/>
    </row>
    <row r="450" spans="1:13" x14ac:dyDescent="0.25">
      <c r="A450" s="25" t="s">
        <v>57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06" t="s">
        <v>143</v>
      </c>
      <c r="B451" s="307"/>
      <c r="C451" s="308">
        <f>SumByColor($A$23,C261:C449)</f>
        <v>3800</v>
      </c>
      <c r="D451" s="308"/>
      <c r="E451" s="308"/>
      <c r="F451" s="309">
        <f>SumByColor($A$23,F261:F449)</f>
        <v>94879</v>
      </c>
      <c r="G451" s="308"/>
      <c r="H451" s="308">
        <f>SumByColor($A$23,H261:H449)</f>
        <v>3800</v>
      </c>
      <c r="I451" s="308"/>
      <c r="J451" s="308"/>
      <c r="K451" s="309">
        <f>SumByColor($A$23,K261:K449)</f>
        <v>103844</v>
      </c>
      <c r="L451" s="308"/>
      <c r="M451" s="309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671" priority="137">
      <formula>F30&gt;0</formula>
    </cfRule>
    <cfRule type="expression" dxfId="670" priority="138">
      <formula>F30&lt;0</formula>
    </cfRule>
  </conditionalFormatting>
  <conditionalFormatting sqref="H47:H58">
    <cfRule type="expression" dxfId="669" priority="129">
      <formula>H47&gt;0</formula>
    </cfRule>
    <cfRule type="expression" dxfId="668" priority="130">
      <formula>H47&lt;0</formula>
    </cfRule>
  </conditionalFormatting>
  <conditionalFormatting sqref="H59">
    <cfRule type="expression" dxfId="667" priority="119">
      <formula>H59&gt;0</formula>
    </cfRule>
    <cfRule type="expression" dxfId="666" priority="120">
      <formula>H59&lt;0</formula>
    </cfRule>
  </conditionalFormatting>
  <conditionalFormatting sqref="H60">
    <cfRule type="expression" dxfId="665" priority="115">
      <formula>H60&gt;0</formula>
    </cfRule>
    <cfRule type="expression" dxfId="664" priority="116">
      <formula>H60&lt;0</formula>
    </cfRule>
  </conditionalFormatting>
  <conditionalFormatting sqref="H61:H66">
    <cfRule type="expression" dxfId="663" priority="111">
      <formula>H61&gt;0</formula>
    </cfRule>
    <cfRule type="expression" dxfId="662" priority="112">
      <formula>H61&lt;0</formula>
    </cfRule>
  </conditionalFormatting>
  <conditionalFormatting sqref="Q8">
    <cfRule type="expression" dxfId="661" priority="95">
      <formula>Q8&gt;0</formula>
    </cfRule>
    <cfRule type="expression" dxfId="660" priority="96">
      <formula>Q8&lt;0</formula>
    </cfRule>
  </conditionalFormatting>
  <conditionalFormatting sqref="Q7">
    <cfRule type="expression" dxfId="659" priority="97">
      <formula>Q7&gt;0</formula>
    </cfRule>
    <cfRule type="expression" dxfId="658" priority="98">
      <formula>Q7&lt;0</formula>
    </cfRule>
  </conditionalFormatting>
  <conditionalFormatting sqref="F178 H178">
    <cfRule type="expression" dxfId="657" priority="93">
      <formula>F178&gt;0</formula>
    </cfRule>
    <cfRule type="expression" dxfId="656" priority="94">
      <formula>F178&lt;0</formula>
    </cfRule>
  </conditionalFormatting>
  <conditionalFormatting sqref="Q10">
    <cfRule type="expression" dxfId="655" priority="87">
      <formula>Q10&gt;0</formula>
    </cfRule>
    <cfRule type="expression" dxfId="654" priority="88">
      <formula>Q10&lt;0</formula>
    </cfRule>
  </conditionalFormatting>
  <conditionalFormatting sqref="Q9">
    <cfRule type="expression" dxfId="653" priority="81">
      <formula>Q9&gt;0</formula>
    </cfRule>
    <cfRule type="expression" dxfId="652" priority="82">
      <formula>Q9&lt;0</formula>
    </cfRule>
  </conditionalFormatting>
  <conditionalFormatting sqref="F201:F248">
    <cfRule type="expression" dxfId="651" priority="41">
      <formula>F201&gt;0</formula>
    </cfRule>
    <cfRule type="expression" dxfId="650" priority="42">
      <formula>F201&lt;0</formula>
    </cfRule>
  </conditionalFormatting>
  <conditionalFormatting sqref="H201:H248">
    <cfRule type="expression" dxfId="649" priority="39">
      <formula>H201&gt;0</formula>
    </cfRule>
    <cfRule type="expression" dxfId="648" priority="40">
      <formula>H201&lt;0</formula>
    </cfRule>
  </conditionalFormatting>
  <conditionalFormatting sqref="J208">
    <cfRule type="expression" dxfId="647" priority="37">
      <formula>J208&gt;0</formula>
    </cfRule>
    <cfRule type="expression" dxfId="646" priority="38">
      <formula>J208&lt;0</formula>
    </cfRule>
  </conditionalFormatting>
  <conditionalFormatting sqref="J214:J215">
    <cfRule type="expression" dxfId="645" priority="35">
      <formula>J214&gt;0</formula>
    </cfRule>
    <cfRule type="expression" dxfId="644" priority="36">
      <formula>J214&lt;0</formula>
    </cfRule>
  </conditionalFormatting>
  <conditionalFormatting sqref="J216">
    <cfRule type="expression" dxfId="643" priority="33">
      <formula>J216&gt;0</formula>
    </cfRule>
    <cfRule type="expression" dxfId="642" priority="34">
      <formula>J216&lt;0</formula>
    </cfRule>
  </conditionalFormatting>
  <conditionalFormatting sqref="J217:J219 J221:J224">
    <cfRule type="expression" dxfId="641" priority="31">
      <formula>J217&gt;0</formula>
    </cfRule>
    <cfRule type="expression" dxfId="640" priority="32">
      <formula>J217&lt;0</formula>
    </cfRule>
  </conditionalFormatting>
  <conditionalFormatting sqref="K208">
    <cfRule type="expression" dxfId="639" priority="29">
      <formula>K208&gt;0</formula>
    </cfRule>
    <cfRule type="expression" dxfId="638" priority="30">
      <formula>K208&lt;0</formula>
    </cfRule>
  </conditionalFormatting>
  <conditionalFormatting sqref="K214:K215">
    <cfRule type="expression" dxfId="637" priority="27">
      <formula>K214&gt;0</formula>
    </cfRule>
    <cfRule type="expression" dxfId="636" priority="28">
      <formula>K214&lt;0</formula>
    </cfRule>
  </conditionalFormatting>
  <conditionalFormatting sqref="K216">
    <cfRule type="expression" dxfId="635" priority="25">
      <formula>K216&gt;0</formula>
    </cfRule>
    <cfRule type="expression" dxfId="634" priority="26">
      <formula>K216&lt;0</formula>
    </cfRule>
  </conditionalFormatting>
  <conditionalFormatting sqref="K217:K224">
    <cfRule type="expression" dxfId="633" priority="23">
      <formula>K217&gt;0</formula>
    </cfRule>
    <cfRule type="expression" dxfId="632" priority="24">
      <formula>K217&lt;0</formula>
    </cfRule>
  </conditionalFormatting>
  <conditionalFormatting sqref="L208">
    <cfRule type="expression" dxfId="631" priority="21">
      <formula>L208&gt;0</formula>
    </cfRule>
    <cfRule type="expression" dxfId="630" priority="22">
      <formula>L208&lt;0</formula>
    </cfRule>
  </conditionalFormatting>
  <conditionalFormatting sqref="L214:L215">
    <cfRule type="expression" dxfId="629" priority="19">
      <formula>L214&gt;0</formula>
    </cfRule>
    <cfRule type="expression" dxfId="628" priority="20">
      <formula>L214&lt;0</formula>
    </cfRule>
  </conditionalFormatting>
  <conditionalFormatting sqref="L216">
    <cfRule type="expression" dxfId="627" priority="17">
      <formula>L216&gt;0</formula>
    </cfRule>
    <cfRule type="expression" dxfId="626" priority="18">
      <formula>L216&lt;0</formula>
    </cfRule>
  </conditionalFormatting>
  <conditionalFormatting sqref="L217:L224">
    <cfRule type="expression" dxfId="625" priority="15">
      <formula>L217&gt;0</formula>
    </cfRule>
    <cfRule type="expression" dxfId="624" priority="16">
      <formula>L217&lt;0</formula>
    </cfRule>
  </conditionalFormatting>
  <conditionalFormatting sqref="K225">
    <cfRule type="expression" dxfId="623" priority="13">
      <formula>K225&gt;0</formula>
    </cfRule>
    <cfRule type="expression" dxfId="622" priority="14">
      <formula>K225&lt;0</formula>
    </cfRule>
  </conditionalFormatting>
  <conditionalFormatting sqref="L225:L232">
    <cfRule type="expression" dxfId="621" priority="11">
      <formula>L225&gt;0</formula>
    </cfRule>
    <cfRule type="expression" dxfId="620" priority="12">
      <formula>L225&lt;0</formula>
    </cfRule>
  </conditionalFormatting>
  <conditionalFormatting sqref="K226">
    <cfRule type="expression" dxfId="619" priority="9">
      <formula>K226&gt;0</formula>
    </cfRule>
    <cfRule type="expression" dxfId="618" priority="10">
      <formula>K226&lt;0</formula>
    </cfRule>
  </conditionalFormatting>
  <conditionalFormatting sqref="K227">
    <cfRule type="expression" dxfId="617" priority="7">
      <formula>K227&gt;0</formula>
    </cfRule>
    <cfRule type="expression" dxfId="616" priority="8">
      <formula>K227&lt;0</formula>
    </cfRule>
  </conditionalFormatting>
  <conditionalFormatting sqref="K228:K248">
    <cfRule type="expression" dxfId="615" priority="5">
      <formula>K228&gt;0</formula>
    </cfRule>
    <cfRule type="expression" dxfId="614" priority="6">
      <formula>K228&lt;0</formula>
    </cfRule>
  </conditionalFormatting>
  <conditionalFormatting sqref="L233:L237">
    <cfRule type="expression" dxfId="613" priority="3">
      <formula>L233&gt;0</formula>
    </cfRule>
    <cfRule type="expression" dxfId="612" priority="4">
      <formula>L233&lt;0</formula>
    </cfRule>
  </conditionalFormatting>
  <conditionalFormatting sqref="L238:L243">
    <cfRule type="expression" dxfId="611" priority="1">
      <formula>L238&gt;0</formula>
    </cfRule>
    <cfRule type="expression" dxfId="610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64"/>
    <col min="18" max="18" width="7.28515625" style="27" customWidth="1"/>
    <col min="19" max="19" width="8.85546875" style="78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63</v>
      </c>
      <c r="F1" s="11" t="s">
        <v>38</v>
      </c>
      <c r="G1" s="11" t="s">
        <v>3</v>
      </c>
      <c r="H1" s="68" t="s">
        <v>6</v>
      </c>
      <c r="I1" s="11" t="s">
        <v>7</v>
      </c>
      <c r="J1" s="11" t="s">
        <v>62</v>
      </c>
      <c r="K1" s="11" t="s">
        <v>39</v>
      </c>
      <c r="L1" s="11" t="s">
        <v>53</v>
      </c>
      <c r="M1" s="11" t="s">
        <v>22</v>
      </c>
      <c r="R1" s="26"/>
      <c r="S1" s="76" t="s">
        <v>47</v>
      </c>
      <c r="W1" s="85" t="s">
        <v>85</v>
      </c>
      <c r="X1" s="94" t="s">
        <v>86</v>
      </c>
      <c r="Y1" s="94" t="s">
        <v>87</v>
      </c>
      <c r="Z1" s="94" t="s">
        <v>88</v>
      </c>
      <c r="AA1" s="94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129</v>
      </c>
      <c r="B2" s="66"/>
      <c r="C2" s="4"/>
      <c r="D2" s="3"/>
      <c r="E2" s="3"/>
      <c r="F2" s="3"/>
      <c r="G2" s="111"/>
      <c r="H2" s="248"/>
      <c r="I2" s="67"/>
      <c r="J2" s="67"/>
      <c r="K2" s="17"/>
      <c r="L2" s="66"/>
      <c r="M2" s="67"/>
      <c r="O2" s="11" t="s">
        <v>35</v>
      </c>
      <c r="Q2">
        <f>C18-H18</f>
        <v>0</v>
      </c>
      <c r="S2" s="106"/>
      <c r="T2" s="17"/>
      <c r="U2" s="17"/>
      <c r="V2" s="17"/>
      <c r="W2" s="91">
        <v>42830</v>
      </c>
      <c r="X2" s="95">
        <v>50.85</v>
      </c>
      <c r="Y2" s="95">
        <v>51.3</v>
      </c>
      <c r="Z2" s="95">
        <v>50.52</v>
      </c>
      <c r="AA2" s="95">
        <v>50.58</v>
      </c>
      <c r="AB2" s="93">
        <v>1493100</v>
      </c>
      <c r="AC2" s="92">
        <v>50.58</v>
      </c>
      <c r="AD2" s="2">
        <f>Y2-Z2</f>
        <v>0.77999999999999403</v>
      </c>
      <c r="AE2" s="128">
        <f>AC2/AC3-1</f>
        <v>-2.3668639053254781E-3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4"/>
      <c r="J3" s="4"/>
      <c r="K3" s="17"/>
      <c r="L3" s="66"/>
      <c r="M3" s="4"/>
      <c r="O3" s="11" t="s">
        <v>36</v>
      </c>
      <c r="Q3" s="2">
        <f>IF(Q2=0, Q4, (F18-K18-M18)/Q2)</f>
        <v>0</v>
      </c>
      <c r="S3" s="107"/>
      <c r="T3" s="17"/>
      <c r="U3" s="17"/>
      <c r="V3" s="17"/>
      <c r="W3" s="91">
        <v>42829</v>
      </c>
      <c r="X3" s="95">
        <v>50.22</v>
      </c>
      <c r="Y3" s="95">
        <v>50.82</v>
      </c>
      <c r="Z3" s="95">
        <v>49.99</v>
      </c>
      <c r="AA3" s="95">
        <v>50.7</v>
      </c>
      <c r="AB3" s="93">
        <v>2345700</v>
      </c>
      <c r="AC3" s="92">
        <v>50.7</v>
      </c>
      <c r="AD3" s="2">
        <f t="shared" ref="AD3:AD66" si="0">Y3-Z3</f>
        <v>0.82999999999999829</v>
      </c>
      <c r="AE3" s="128">
        <f t="shared" ref="AE3:AE66" si="1">AC3/AC4-1</f>
        <v>1.0161386730424438E-2</v>
      </c>
    </row>
    <row r="4" spans="1:31" x14ac:dyDescent="0.25">
      <c r="B4" s="66"/>
      <c r="C4" s="4"/>
      <c r="D4" s="3"/>
      <c r="E4" s="3"/>
      <c r="F4" s="3"/>
      <c r="G4" s="66"/>
      <c r="H4" s="149"/>
      <c r="I4" s="4"/>
      <c r="J4" s="3"/>
      <c r="K4" s="67"/>
      <c r="L4" s="4"/>
      <c r="M4" s="4"/>
      <c r="O4" s="11" t="s">
        <v>44</v>
      </c>
      <c r="Q4" s="48">
        <v>0</v>
      </c>
      <c r="R4" s="351">
        <v>0</v>
      </c>
      <c r="W4" s="91">
        <v>42828</v>
      </c>
      <c r="X4" s="95">
        <v>50.89</v>
      </c>
      <c r="Y4" s="95">
        <v>51.14</v>
      </c>
      <c r="Z4" s="95">
        <v>49.86</v>
      </c>
      <c r="AA4" s="95">
        <v>50.19</v>
      </c>
      <c r="AB4" s="93">
        <v>2662600</v>
      </c>
      <c r="AC4" s="92">
        <v>50.19</v>
      </c>
      <c r="AD4" s="2">
        <f t="shared" si="0"/>
        <v>1.2800000000000011</v>
      </c>
      <c r="AE4" s="128">
        <f t="shared" si="1"/>
        <v>-1.1618747538400975E-2</v>
      </c>
    </row>
    <row r="5" spans="1:31" x14ac:dyDescent="0.25">
      <c r="B5" s="66"/>
      <c r="C5" s="4"/>
      <c r="D5" s="3"/>
      <c r="E5" s="3"/>
      <c r="F5" s="3"/>
      <c r="G5" s="66"/>
      <c r="H5" s="149"/>
      <c r="I5" s="4"/>
      <c r="J5" s="3"/>
      <c r="K5" s="67"/>
      <c r="L5" s="4"/>
      <c r="M5" s="4"/>
      <c r="O5" s="11" t="s">
        <v>45</v>
      </c>
      <c r="Q5" s="3">
        <f>Q4*Q2</f>
        <v>0</v>
      </c>
      <c r="S5" s="77"/>
      <c r="W5" s="91">
        <v>42825</v>
      </c>
      <c r="X5" s="95">
        <v>50.9</v>
      </c>
      <c r="Y5" s="95">
        <v>51.25</v>
      </c>
      <c r="Z5" s="95">
        <v>50.72</v>
      </c>
      <c r="AA5" s="95">
        <v>50.78</v>
      </c>
      <c r="AB5" s="93">
        <v>3204800</v>
      </c>
      <c r="AC5" s="92">
        <v>50.78</v>
      </c>
      <c r="AD5" s="2">
        <f t="shared" si="0"/>
        <v>0.53000000000000114</v>
      </c>
      <c r="AE5" s="128">
        <f t="shared" si="1"/>
        <v>-7.0394994133750055E-3</v>
      </c>
    </row>
    <row r="6" spans="1:31" x14ac:dyDescent="0.25">
      <c r="O6" s="11" t="s">
        <v>42</v>
      </c>
      <c r="Q6" s="2">
        <f>Q3*Q2</f>
        <v>0</v>
      </c>
      <c r="S6" s="77"/>
      <c r="W6" s="91">
        <v>42824</v>
      </c>
      <c r="X6" s="95">
        <v>50.64</v>
      </c>
      <c r="Y6" s="95">
        <v>51.16</v>
      </c>
      <c r="Z6" s="95">
        <v>50.56</v>
      </c>
      <c r="AA6" s="95">
        <v>51.14</v>
      </c>
      <c r="AB6" s="93">
        <v>2109300</v>
      </c>
      <c r="AC6" s="92">
        <v>51.14</v>
      </c>
      <c r="AD6" s="2">
        <f t="shared" si="0"/>
        <v>0.59999999999999432</v>
      </c>
      <c r="AE6" s="128">
        <f t="shared" si="1"/>
        <v>7.8833267638942495E-3</v>
      </c>
    </row>
    <row r="7" spans="1:31" x14ac:dyDescent="0.25">
      <c r="O7" s="11" t="s">
        <v>136</v>
      </c>
      <c r="Q7" s="2">
        <f>Q10+Q8</f>
        <v>119.92000000000053</v>
      </c>
      <c r="R7">
        <v>0</v>
      </c>
      <c r="W7" s="91">
        <v>42823</v>
      </c>
      <c r="X7" s="95">
        <v>50.72</v>
      </c>
      <c r="Y7" s="95">
        <v>51.07</v>
      </c>
      <c r="Z7" s="95">
        <v>50.62</v>
      </c>
      <c r="AA7" s="95">
        <v>50.74</v>
      </c>
      <c r="AB7" s="93">
        <v>1697100</v>
      </c>
      <c r="AC7" s="92">
        <v>50.74</v>
      </c>
      <c r="AD7" s="2">
        <f t="shared" si="0"/>
        <v>0.45000000000000284</v>
      </c>
      <c r="AE7" s="128">
        <f t="shared" si="1"/>
        <v>-3.7306106420577079E-3</v>
      </c>
    </row>
    <row r="8" spans="1:31" x14ac:dyDescent="0.25">
      <c r="O8" s="11" t="s">
        <v>137</v>
      </c>
      <c r="P8" s="27"/>
      <c r="Q8" s="2">
        <f>K18+M18-F18+Q2*Q4</f>
        <v>0</v>
      </c>
      <c r="S8" s="112"/>
      <c r="W8" s="91">
        <v>42822</v>
      </c>
      <c r="X8" s="95">
        <v>50.19</v>
      </c>
      <c r="Y8" s="95">
        <v>51.08</v>
      </c>
      <c r="Z8" s="95">
        <v>50.14</v>
      </c>
      <c r="AA8" s="95">
        <v>50.93</v>
      </c>
      <c r="AB8" s="93">
        <v>1899900</v>
      </c>
      <c r="AC8" s="92">
        <v>50.93</v>
      </c>
      <c r="AD8" s="2">
        <f t="shared" si="0"/>
        <v>0.93999999999999773</v>
      </c>
      <c r="AE8" s="128">
        <f t="shared" si="1"/>
        <v>1.3129102844638973E-2</v>
      </c>
    </row>
    <row r="9" spans="1:31" x14ac:dyDescent="0.25">
      <c r="O9" s="11" t="s">
        <v>156</v>
      </c>
      <c r="Q9" s="128">
        <f>IF(Q2=0, 0, Q8/Q6)</f>
        <v>0</v>
      </c>
      <c r="W9" s="91">
        <v>42821</v>
      </c>
      <c r="X9" s="95">
        <v>50.21</v>
      </c>
      <c r="Y9" s="95">
        <v>50.4</v>
      </c>
      <c r="Z9" s="95">
        <v>49.62</v>
      </c>
      <c r="AA9" s="95">
        <v>50.27</v>
      </c>
      <c r="AB9" s="93">
        <v>2141200</v>
      </c>
      <c r="AC9" s="92">
        <v>50.27</v>
      </c>
      <c r="AD9" s="2">
        <f t="shared" si="0"/>
        <v>0.78000000000000114</v>
      </c>
      <c r="AE9" s="128">
        <f t="shared" si="1"/>
        <v>-1.0627829167486724E-2</v>
      </c>
    </row>
    <row r="10" spans="1:31" x14ac:dyDescent="0.25">
      <c r="O10" s="11" t="s">
        <v>155</v>
      </c>
      <c r="P10" s="27"/>
      <c r="Q10" s="2">
        <f>M30</f>
        <v>119.92000000000053</v>
      </c>
      <c r="W10" s="91">
        <v>42818</v>
      </c>
      <c r="X10" s="95">
        <v>51.4</v>
      </c>
      <c r="Y10" s="95">
        <v>51.48</v>
      </c>
      <c r="Z10" s="95">
        <v>50.56</v>
      </c>
      <c r="AA10" s="95">
        <v>50.81</v>
      </c>
      <c r="AB10" s="93">
        <v>2042500</v>
      </c>
      <c r="AC10" s="92">
        <v>50.81</v>
      </c>
      <c r="AD10" s="2">
        <f t="shared" si="0"/>
        <v>0.9199999999999946</v>
      </c>
      <c r="AE10" s="128">
        <f t="shared" si="1"/>
        <v>-9.7446891444162853E-3</v>
      </c>
    </row>
    <row r="11" spans="1:31" x14ac:dyDescent="0.25">
      <c r="O11" s="11" t="s">
        <v>133</v>
      </c>
      <c r="P11" s="27"/>
      <c r="Q11" s="128">
        <f>VALUE(TRIM(CLEAN(MID(U58, FIND("(", U58)+1, 5))))</f>
        <v>3.6400000000000002E-2</v>
      </c>
      <c r="W11" s="91">
        <v>42817</v>
      </c>
      <c r="X11" s="95">
        <v>51.2</v>
      </c>
      <c r="Y11" s="95">
        <v>51.89</v>
      </c>
      <c r="Z11" s="95">
        <v>51.05</v>
      </c>
      <c r="AA11" s="95">
        <v>51.31</v>
      </c>
      <c r="AB11" s="93">
        <v>1800800</v>
      </c>
      <c r="AC11" s="92">
        <v>51.31</v>
      </c>
      <c r="AD11" s="2">
        <f t="shared" si="0"/>
        <v>0.84000000000000341</v>
      </c>
      <c r="AE11" s="128">
        <f t="shared" si="1"/>
        <v>2.7359781121751858E-3</v>
      </c>
    </row>
    <row r="12" spans="1:31" x14ac:dyDescent="0.25">
      <c r="W12" s="91">
        <v>42816</v>
      </c>
      <c r="X12" s="95">
        <v>51.03</v>
      </c>
      <c r="Y12" s="95">
        <v>51.42</v>
      </c>
      <c r="Z12" s="95">
        <v>50.59</v>
      </c>
      <c r="AA12" s="95">
        <v>51.17</v>
      </c>
      <c r="AB12" s="93">
        <v>1556100</v>
      </c>
      <c r="AC12" s="92">
        <v>51.17</v>
      </c>
      <c r="AD12" s="2">
        <f t="shared" si="0"/>
        <v>0.82999999999999829</v>
      </c>
      <c r="AE12" s="128">
        <f t="shared" si="1"/>
        <v>4.9096622152395852E-3</v>
      </c>
    </row>
    <row r="13" spans="1:31" x14ac:dyDescent="0.25">
      <c r="W13" s="91">
        <v>42815</v>
      </c>
      <c r="X13" s="95">
        <v>52.37</v>
      </c>
      <c r="Y13" s="95">
        <v>52.47</v>
      </c>
      <c r="Z13" s="95">
        <v>50.77</v>
      </c>
      <c r="AA13" s="95">
        <v>50.92</v>
      </c>
      <c r="AB13" s="93">
        <v>3228700</v>
      </c>
      <c r="AC13" s="92">
        <v>50.92</v>
      </c>
      <c r="AD13" s="2">
        <f t="shared" si="0"/>
        <v>1.6999999999999957</v>
      </c>
      <c r="AE13" s="128">
        <f t="shared" si="1"/>
        <v>-2.4894676369207169E-2</v>
      </c>
    </row>
    <row r="14" spans="1:31" x14ac:dyDescent="0.25">
      <c r="W14" s="91">
        <v>42814</v>
      </c>
      <c r="X14" s="95">
        <v>51.48</v>
      </c>
      <c r="Y14" s="95">
        <v>52.27</v>
      </c>
      <c r="Z14" s="95">
        <v>51.06</v>
      </c>
      <c r="AA14" s="95">
        <v>52.22</v>
      </c>
      <c r="AB14" s="93">
        <v>2196500</v>
      </c>
      <c r="AC14" s="92">
        <v>52.22</v>
      </c>
      <c r="AD14" s="2">
        <f t="shared" si="0"/>
        <v>1.2100000000000009</v>
      </c>
      <c r="AE14" s="128">
        <f t="shared" si="1"/>
        <v>1.6744548286604433E-2</v>
      </c>
    </row>
    <row r="15" spans="1:31" x14ac:dyDescent="0.25">
      <c r="W15" s="91">
        <v>42811</v>
      </c>
      <c r="X15" s="95">
        <v>51.67</v>
      </c>
      <c r="Y15" s="95">
        <v>51.79</v>
      </c>
      <c r="Z15" s="95">
        <v>51.24</v>
      </c>
      <c r="AA15" s="95">
        <v>51.36</v>
      </c>
      <c r="AB15" s="93">
        <v>3744800</v>
      </c>
      <c r="AC15" s="92">
        <v>51.36</v>
      </c>
      <c r="AD15" s="2">
        <f t="shared" si="0"/>
        <v>0.54999999999999716</v>
      </c>
      <c r="AE15" s="128">
        <f t="shared" si="1"/>
        <v>-1.9432568985620069E-3</v>
      </c>
    </row>
    <row r="16" spans="1:31" x14ac:dyDescent="0.25">
      <c r="W16" s="91">
        <v>42810</v>
      </c>
      <c r="X16" s="95">
        <v>51.63</v>
      </c>
      <c r="Y16" s="95">
        <v>51.81</v>
      </c>
      <c r="Z16" s="95">
        <v>51.23</v>
      </c>
      <c r="AA16" s="95">
        <v>51.46</v>
      </c>
      <c r="AB16" s="93">
        <v>2669400</v>
      </c>
      <c r="AC16" s="92">
        <v>51.46</v>
      </c>
      <c r="AD16" s="2">
        <f t="shared" si="0"/>
        <v>0.5800000000000054</v>
      </c>
      <c r="AE16" s="128">
        <f t="shared" si="1"/>
        <v>1.9470404984422984E-3</v>
      </c>
    </row>
    <row r="17" spans="1:31" x14ac:dyDescent="0.25">
      <c r="W17" s="91">
        <v>42809</v>
      </c>
      <c r="X17" s="95">
        <v>50.95</v>
      </c>
      <c r="Y17" s="95">
        <v>51.61</v>
      </c>
      <c r="Z17" s="95">
        <v>50.73</v>
      </c>
      <c r="AA17" s="95">
        <v>51.36</v>
      </c>
      <c r="AB17" s="93">
        <v>2678400</v>
      </c>
      <c r="AC17" s="92">
        <v>51.36</v>
      </c>
      <c r="AD17" s="2">
        <f t="shared" si="0"/>
        <v>0.88000000000000256</v>
      </c>
      <c r="AE17" s="128">
        <f t="shared" si="1"/>
        <v>1.3417521704814472E-2</v>
      </c>
    </row>
    <row r="18" spans="1:31" x14ac:dyDescent="0.25">
      <c r="A18" s="21" t="s">
        <v>57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69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1">
        <v>42808</v>
      </c>
      <c r="X18" s="95">
        <v>50.57</v>
      </c>
      <c r="Y18" s="95">
        <v>50.8</v>
      </c>
      <c r="Z18" s="95">
        <v>50.28</v>
      </c>
      <c r="AA18" s="95">
        <v>50.68</v>
      </c>
      <c r="AB18" s="93">
        <v>1854600</v>
      </c>
      <c r="AC18" s="92">
        <v>50.68</v>
      </c>
      <c r="AD18" s="2">
        <f t="shared" si="0"/>
        <v>0.51999999999999602</v>
      </c>
      <c r="AE18" s="128">
        <f t="shared" si="1"/>
        <v>-1.9727756954035502E-4</v>
      </c>
    </row>
    <row r="19" spans="1:31" x14ac:dyDescent="0.25">
      <c r="W19" s="91">
        <v>42807</v>
      </c>
      <c r="X19" s="95">
        <v>50.84</v>
      </c>
      <c r="Y19" s="95">
        <v>51.12</v>
      </c>
      <c r="Z19" s="95">
        <v>50.58</v>
      </c>
      <c r="AA19" s="95">
        <v>50.69</v>
      </c>
      <c r="AB19" s="93">
        <v>4164900</v>
      </c>
      <c r="AC19" s="92">
        <v>50.69</v>
      </c>
      <c r="AD19" s="2">
        <f t="shared" si="0"/>
        <v>0.53999999999999915</v>
      </c>
      <c r="AE19" s="128">
        <f t="shared" si="1"/>
        <v>-1.9723865877718794E-4</v>
      </c>
    </row>
    <row r="20" spans="1:31" x14ac:dyDescent="0.25">
      <c r="W20" s="91">
        <v>42804</v>
      </c>
      <c r="X20" s="95">
        <v>50.93</v>
      </c>
      <c r="Y20" s="95">
        <v>51.5</v>
      </c>
      <c r="Z20" s="95">
        <v>50.42</v>
      </c>
      <c r="AA20" s="95">
        <v>50.7</v>
      </c>
      <c r="AB20" s="93">
        <v>3523100</v>
      </c>
      <c r="AC20" s="92">
        <v>50.7</v>
      </c>
      <c r="AD20" s="2">
        <f t="shared" si="0"/>
        <v>1.0799999999999983</v>
      </c>
      <c r="AE20" s="128">
        <f t="shared" si="1"/>
        <v>-5.913660555882938E-4</v>
      </c>
    </row>
    <row r="21" spans="1:31" x14ac:dyDescent="0.25">
      <c r="W21" s="91">
        <v>42803</v>
      </c>
      <c r="X21" s="95">
        <v>51.53</v>
      </c>
      <c r="Y21" s="95">
        <v>51.55</v>
      </c>
      <c r="Z21" s="95">
        <v>50.48</v>
      </c>
      <c r="AA21" s="95">
        <v>50.73</v>
      </c>
      <c r="AB21" s="93">
        <v>3131700</v>
      </c>
      <c r="AC21" s="92">
        <v>50.73</v>
      </c>
      <c r="AD21" s="2">
        <f t="shared" si="0"/>
        <v>1.0700000000000003</v>
      </c>
      <c r="AE21" s="128">
        <f t="shared" si="1"/>
        <v>-1.5715948777648481E-2</v>
      </c>
    </row>
    <row r="22" spans="1:31" x14ac:dyDescent="0.25">
      <c r="B22" s="150" t="s">
        <v>85</v>
      </c>
      <c r="C22" s="150" t="s">
        <v>106</v>
      </c>
      <c r="D22" s="151" t="s">
        <v>105</v>
      </c>
      <c r="E22" s="153" t="s">
        <v>107</v>
      </c>
      <c r="F22" s="153" t="s">
        <v>43</v>
      </c>
      <c r="G22" s="165" t="s">
        <v>110</v>
      </c>
      <c r="H22" s="165" t="s">
        <v>61</v>
      </c>
      <c r="I22" s="165" t="s">
        <v>111</v>
      </c>
      <c r="W22" s="91">
        <v>42802</v>
      </c>
      <c r="X22" s="95">
        <v>51.72</v>
      </c>
      <c r="Y22" s="95">
        <v>51.94</v>
      </c>
      <c r="Z22" s="95">
        <v>51.41</v>
      </c>
      <c r="AA22" s="95">
        <v>51.54</v>
      </c>
      <c r="AB22" s="93">
        <v>2268100</v>
      </c>
      <c r="AC22" s="92">
        <v>51.54</v>
      </c>
      <c r="AD22" s="2">
        <f t="shared" si="0"/>
        <v>0.53000000000000114</v>
      </c>
      <c r="AE22" s="128">
        <f t="shared" si="1"/>
        <v>1.1655011655011815E-3</v>
      </c>
    </row>
    <row r="23" spans="1:31" x14ac:dyDescent="0.25">
      <c r="B23" s="152">
        <v>42376</v>
      </c>
      <c r="C23" s="10">
        <v>100</v>
      </c>
      <c r="D23" s="33">
        <v>36.659999999999997</v>
      </c>
      <c r="E23" s="33">
        <v>36.29</v>
      </c>
      <c r="F23" s="33">
        <f>C23*(E23-D23)</f>
        <v>-36.999999999999744</v>
      </c>
      <c r="G23" s="33">
        <f>D23*C23</f>
        <v>3665.9999999999995</v>
      </c>
      <c r="H23" s="167">
        <f>(E23-D23)/D23</f>
        <v>-1.0092744135297258E-2</v>
      </c>
      <c r="I23" s="33"/>
      <c r="W23" s="91">
        <v>42801</v>
      </c>
      <c r="X23" s="95">
        <v>52.15</v>
      </c>
      <c r="Y23" s="95">
        <v>52.31</v>
      </c>
      <c r="Z23" s="95">
        <v>51.45</v>
      </c>
      <c r="AA23" s="95">
        <v>51.48</v>
      </c>
      <c r="AB23" s="93">
        <v>2731800</v>
      </c>
      <c r="AC23" s="92">
        <v>51.48</v>
      </c>
      <c r="AD23" s="2">
        <f t="shared" si="0"/>
        <v>0.85999999999999943</v>
      </c>
      <c r="AE23" s="128">
        <f t="shared" si="1"/>
        <v>-1.6243072807185177E-2</v>
      </c>
    </row>
    <row r="24" spans="1:31" x14ac:dyDescent="0.25">
      <c r="B24" s="152">
        <v>42403</v>
      </c>
      <c r="C24" s="10">
        <v>100</v>
      </c>
      <c r="D24" s="33">
        <v>36.659999999999997</v>
      </c>
      <c r="E24" s="33">
        <v>34.17</v>
      </c>
      <c r="F24" s="33">
        <f>C24*(E24-D24)</f>
        <v>-248.99999999999949</v>
      </c>
      <c r="G24" s="33">
        <f>D24*C24</f>
        <v>3665.9999999999995</v>
      </c>
      <c r="H24" s="167">
        <f>(E24-D24)/D24</f>
        <v>-6.7921440261865654E-2</v>
      </c>
      <c r="I24" s="33"/>
      <c r="W24" s="91">
        <v>42800</v>
      </c>
      <c r="X24" s="95">
        <v>53.64</v>
      </c>
      <c r="Y24" s="95">
        <v>53.88</v>
      </c>
      <c r="Z24" s="95">
        <v>52.13</v>
      </c>
      <c r="AA24" s="95">
        <v>52.33</v>
      </c>
      <c r="AB24" s="93">
        <v>3230000</v>
      </c>
      <c r="AC24" s="92">
        <v>52.33</v>
      </c>
      <c r="AD24" s="2">
        <f t="shared" si="0"/>
        <v>1.75</v>
      </c>
      <c r="AE24" s="128">
        <f t="shared" si="1"/>
        <v>-3.0925925925925912E-2</v>
      </c>
    </row>
    <row r="25" spans="1:31" x14ac:dyDescent="0.25">
      <c r="B25" s="152">
        <v>42430</v>
      </c>
      <c r="C25" s="10">
        <v>100</v>
      </c>
      <c r="D25" s="33">
        <v>36.659999999999997</v>
      </c>
      <c r="E25" s="33">
        <v>36.64</v>
      </c>
      <c r="F25" s="33">
        <f>C25*(E25-D25)</f>
        <v>-1.9999999999996021</v>
      </c>
      <c r="G25" s="33">
        <f>D25*C25</f>
        <v>3665.9999999999995</v>
      </c>
      <c r="H25" s="167">
        <f>(E25-D25)/D25</f>
        <v>-5.4555373704299028E-4</v>
      </c>
      <c r="I25" s="33"/>
      <c r="W25" s="91">
        <v>42797</v>
      </c>
      <c r="X25" s="95">
        <v>53.73</v>
      </c>
      <c r="Y25" s="95">
        <v>54.25</v>
      </c>
      <c r="Z25" s="95">
        <v>53.65</v>
      </c>
      <c r="AA25" s="95">
        <v>54</v>
      </c>
      <c r="AB25" s="93">
        <v>2942800</v>
      </c>
      <c r="AC25" s="92">
        <v>54</v>
      </c>
      <c r="AD25" s="2">
        <f t="shared" si="0"/>
        <v>0.60000000000000142</v>
      </c>
      <c r="AE25" s="128">
        <f t="shared" si="1"/>
        <v>5.2122114668653463E-3</v>
      </c>
    </row>
    <row r="26" spans="1:31" x14ac:dyDescent="0.25">
      <c r="B26" s="152">
        <v>42431</v>
      </c>
      <c r="C26" s="10">
        <v>100</v>
      </c>
      <c r="D26" s="33">
        <v>36.659999999999997</v>
      </c>
      <c r="E26" s="33">
        <v>36.78</v>
      </c>
      <c r="F26" s="33">
        <f>C26*(E26-D26)</f>
        <v>12.000000000000455</v>
      </c>
      <c r="G26" s="33">
        <f>D26*C26</f>
        <v>3665.9999999999995</v>
      </c>
      <c r="H26" s="167">
        <f>(E26-D26)/D26</f>
        <v>3.2733224222587167E-3</v>
      </c>
      <c r="I26" s="33"/>
      <c r="W26" s="91">
        <v>42796</v>
      </c>
      <c r="X26" s="95">
        <v>53.5</v>
      </c>
      <c r="Y26" s="95">
        <v>54.11</v>
      </c>
      <c r="Z26" s="95">
        <v>53.39</v>
      </c>
      <c r="AA26" s="95">
        <v>53.72</v>
      </c>
      <c r="AB26" s="93">
        <v>3816500</v>
      </c>
      <c r="AC26" s="92">
        <v>53.72</v>
      </c>
      <c r="AD26" s="2">
        <f t="shared" si="0"/>
        <v>0.71999999999999886</v>
      </c>
      <c r="AE26" s="128">
        <f t="shared" si="1"/>
        <v>9.3161915408979112E-4</v>
      </c>
    </row>
    <row r="27" spans="1:31" x14ac:dyDescent="0.25">
      <c r="B27" s="152">
        <v>42432</v>
      </c>
      <c r="C27" s="10">
        <v>0</v>
      </c>
      <c r="D27" s="33"/>
      <c r="E27" s="33"/>
      <c r="F27" s="33">
        <v>75.92</v>
      </c>
      <c r="G27" s="33"/>
      <c r="H27" s="167"/>
      <c r="I27" s="33"/>
      <c r="W27" s="91">
        <v>42795</v>
      </c>
      <c r="X27" s="95">
        <v>53.23</v>
      </c>
      <c r="Y27" s="95">
        <v>53.87</v>
      </c>
      <c r="Z27" s="95">
        <v>53.21</v>
      </c>
      <c r="AA27" s="95">
        <v>53.67</v>
      </c>
      <c r="AB27" s="93">
        <v>3095200</v>
      </c>
      <c r="AC27" s="92">
        <v>53.67</v>
      </c>
      <c r="AD27" s="2">
        <f t="shared" si="0"/>
        <v>0.65999999999999659</v>
      </c>
      <c r="AE27" s="128">
        <f t="shared" si="1"/>
        <v>1.8406072106261773E-2</v>
      </c>
    </row>
    <row r="28" spans="1:31" x14ac:dyDescent="0.25">
      <c r="B28" s="152">
        <v>42445</v>
      </c>
      <c r="C28" s="10">
        <v>0</v>
      </c>
      <c r="D28" s="33"/>
      <c r="E28" s="33"/>
      <c r="F28" s="33">
        <v>119.92</v>
      </c>
      <c r="G28" s="33"/>
      <c r="H28" s="167"/>
      <c r="I28" s="33" t="s">
        <v>138</v>
      </c>
      <c r="W28" s="91">
        <v>42794</v>
      </c>
      <c r="X28" s="95">
        <v>52.73</v>
      </c>
      <c r="Y28" s="95">
        <v>53</v>
      </c>
      <c r="Z28" s="95">
        <v>52.54</v>
      </c>
      <c r="AA28" s="95">
        <v>52.7</v>
      </c>
      <c r="AB28" s="93">
        <v>3447500</v>
      </c>
      <c r="AC28" s="92">
        <v>52.7</v>
      </c>
      <c r="AD28" s="2">
        <f t="shared" si="0"/>
        <v>0.46000000000000085</v>
      </c>
      <c r="AE28" s="128">
        <f t="shared" si="1"/>
        <v>-3.5923615050104107E-3</v>
      </c>
    </row>
    <row r="29" spans="1:31" x14ac:dyDescent="0.25">
      <c r="B29" s="152"/>
      <c r="C29" s="10"/>
      <c r="D29" s="33"/>
      <c r="E29" s="33"/>
      <c r="F29" s="33"/>
      <c r="G29" s="33"/>
      <c r="H29" s="167"/>
      <c r="I29" s="33"/>
      <c r="W29" s="91">
        <v>42793</v>
      </c>
      <c r="X29" s="95">
        <v>52.41</v>
      </c>
      <c r="Y29" s="95">
        <v>53.07</v>
      </c>
      <c r="Z29" s="95">
        <v>52.41</v>
      </c>
      <c r="AA29" s="95">
        <v>52.89</v>
      </c>
      <c r="AB29" s="93">
        <v>3016600</v>
      </c>
      <c r="AC29" s="92">
        <v>52.89</v>
      </c>
      <c r="AD29" s="2">
        <f t="shared" si="0"/>
        <v>0.66000000000000369</v>
      </c>
      <c r="AE29" s="128">
        <f t="shared" si="1"/>
        <v>5.1311288483466555E-3</v>
      </c>
    </row>
    <row r="30" spans="1:31" x14ac:dyDescent="0.25">
      <c r="L30" t="s">
        <v>155</v>
      </c>
      <c r="M30" s="2">
        <f>M37+K37-F37</f>
        <v>119.92000000000053</v>
      </c>
      <c r="W30" s="91">
        <v>42790</v>
      </c>
      <c r="X30" s="95">
        <v>52</v>
      </c>
      <c r="Y30" s="95">
        <v>52.67</v>
      </c>
      <c r="Z30" s="95">
        <v>51.9</v>
      </c>
      <c r="AA30" s="95">
        <v>52.62</v>
      </c>
      <c r="AB30" s="93">
        <v>2330700</v>
      </c>
      <c r="AC30" s="92">
        <v>52.62</v>
      </c>
      <c r="AD30" s="2">
        <f t="shared" si="0"/>
        <v>0.77000000000000313</v>
      </c>
      <c r="AE30" s="128">
        <f t="shared" si="1"/>
        <v>7.6599004212944966E-3</v>
      </c>
    </row>
    <row r="31" spans="1:31" x14ac:dyDescent="0.25">
      <c r="A31" s="242" t="s">
        <v>1</v>
      </c>
      <c r="B31" s="242" t="s">
        <v>2</v>
      </c>
      <c r="C31" s="242" t="s">
        <v>4</v>
      </c>
      <c r="D31" s="242" t="s">
        <v>5</v>
      </c>
      <c r="E31" s="242" t="s">
        <v>63</v>
      </c>
      <c r="F31" s="242" t="s">
        <v>38</v>
      </c>
      <c r="G31" s="242" t="s">
        <v>3</v>
      </c>
      <c r="H31" s="271" t="s">
        <v>6</v>
      </c>
      <c r="I31" s="242" t="s">
        <v>7</v>
      </c>
      <c r="J31" s="242" t="s">
        <v>62</v>
      </c>
      <c r="K31" s="242" t="s">
        <v>39</v>
      </c>
      <c r="L31" s="242" t="s">
        <v>53</v>
      </c>
      <c r="M31" s="242" t="s">
        <v>22</v>
      </c>
      <c r="W31" s="91">
        <v>42789</v>
      </c>
      <c r="X31" s="95">
        <v>52.26</v>
      </c>
      <c r="Y31" s="95">
        <v>52.89</v>
      </c>
      <c r="Z31" s="95">
        <v>51.93</v>
      </c>
      <c r="AA31" s="95">
        <v>52.22</v>
      </c>
      <c r="AB31" s="93">
        <v>3609600</v>
      </c>
      <c r="AC31" s="92">
        <v>52.22</v>
      </c>
      <c r="AD31" s="2">
        <f t="shared" si="0"/>
        <v>0.96000000000000085</v>
      </c>
      <c r="AE31" s="128">
        <f t="shared" si="1"/>
        <v>3.6517393811261734E-3</v>
      </c>
    </row>
    <row r="32" spans="1:31" x14ac:dyDescent="0.25">
      <c r="A32" s="245" t="s">
        <v>129</v>
      </c>
      <c r="B32" s="235">
        <v>42376</v>
      </c>
      <c r="C32" s="236">
        <v>100</v>
      </c>
      <c r="D32" s="237">
        <v>36.659999999999997</v>
      </c>
      <c r="E32" s="237">
        <v>0</v>
      </c>
      <c r="F32" s="237">
        <f>C32*D32+E32</f>
        <v>3665.9999999999995</v>
      </c>
      <c r="G32" s="272">
        <v>42432</v>
      </c>
      <c r="H32" s="255">
        <v>100</v>
      </c>
      <c r="I32" s="256">
        <v>37.42</v>
      </c>
      <c r="J32" s="256">
        <v>0.08</v>
      </c>
      <c r="K32" s="257">
        <f>I32*H32-J32</f>
        <v>3741.92</v>
      </c>
      <c r="L32" s="235">
        <v>42444</v>
      </c>
      <c r="M32" s="256">
        <v>44</v>
      </c>
      <c r="W32" s="91">
        <v>42788</v>
      </c>
      <c r="X32" s="95">
        <v>52.33</v>
      </c>
      <c r="Y32" s="95">
        <v>52.38</v>
      </c>
      <c r="Z32" s="95">
        <v>51.46</v>
      </c>
      <c r="AA32" s="95">
        <v>52.03</v>
      </c>
      <c r="AB32" s="93">
        <v>2956300</v>
      </c>
      <c r="AC32" s="92">
        <v>52.03</v>
      </c>
      <c r="AD32" s="2">
        <f t="shared" si="0"/>
        <v>0.92000000000000171</v>
      </c>
      <c r="AE32" s="128">
        <f t="shared" si="1"/>
        <v>-1.3836239575435894E-2</v>
      </c>
    </row>
    <row r="33" spans="1:31" x14ac:dyDescent="0.25">
      <c r="A33" s="246" t="s">
        <v>48</v>
      </c>
      <c r="B33" s="235"/>
      <c r="C33" s="236"/>
      <c r="D33" s="237"/>
      <c r="E33" s="237"/>
      <c r="F33" s="237"/>
      <c r="G33" s="235"/>
      <c r="H33" s="240"/>
      <c r="I33" s="236"/>
      <c r="J33" s="236"/>
      <c r="K33" s="257"/>
      <c r="L33" s="235"/>
      <c r="M33" s="236"/>
      <c r="W33" s="91">
        <v>42787</v>
      </c>
      <c r="X33" s="95">
        <v>52.25</v>
      </c>
      <c r="Y33" s="95">
        <v>52.85</v>
      </c>
      <c r="Z33" s="95">
        <v>52.15</v>
      </c>
      <c r="AA33" s="95">
        <v>52.76</v>
      </c>
      <c r="AB33" s="93">
        <v>2499700</v>
      </c>
      <c r="AC33" s="92">
        <v>52.76</v>
      </c>
      <c r="AD33" s="2">
        <f t="shared" si="0"/>
        <v>0.70000000000000284</v>
      </c>
      <c r="AE33" s="128">
        <f t="shared" si="1"/>
        <v>1.1697027804410398E-2</v>
      </c>
    </row>
    <row r="34" spans="1:31" x14ac:dyDescent="0.25">
      <c r="A34" s="236"/>
      <c r="B34" s="235"/>
      <c r="C34" s="236"/>
      <c r="D34" s="237"/>
      <c r="E34" s="237"/>
      <c r="F34" s="237"/>
      <c r="G34" s="235"/>
      <c r="H34" s="240"/>
      <c r="I34" s="236"/>
      <c r="J34" s="237"/>
      <c r="K34" s="256"/>
      <c r="L34" s="236"/>
      <c r="M34" s="236"/>
      <c r="W34" s="91">
        <v>42783</v>
      </c>
      <c r="X34" s="95">
        <v>53.2</v>
      </c>
      <c r="Y34" s="95">
        <v>53.36</v>
      </c>
      <c r="Z34" s="95">
        <v>51.93</v>
      </c>
      <c r="AA34" s="95">
        <v>52.15</v>
      </c>
      <c r="AB34" s="93">
        <v>3897100</v>
      </c>
      <c r="AC34" s="92">
        <v>52.15</v>
      </c>
      <c r="AD34" s="2">
        <f t="shared" si="0"/>
        <v>1.4299999999999997</v>
      </c>
      <c r="AE34" s="128">
        <f t="shared" si="1"/>
        <v>-2.3042337954290115E-2</v>
      </c>
    </row>
    <row r="35" spans="1:31" x14ac:dyDescent="0.25">
      <c r="A35" s="236"/>
      <c r="B35" s="235"/>
      <c r="C35" s="236"/>
      <c r="D35" s="237"/>
      <c r="E35" s="237"/>
      <c r="F35" s="237"/>
      <c r="G35" s="235"/>
      <c r="H35" s="240"/>
      <c r="I35" s="236"/>
      <c r="J35" s="237"/>
      <c r="K35" s="256"/>
      <c r="L35" s="236"/>
      <c r="M35" s="236"/>
      <c r="W35" s="91">
        <v>42782</v>
      </c>
      <c r="X35" s="95">
        <v>52.86</v>
      </c>
      <c r="Y35" s="95">
        <v>53.5</v>
      </c>
      <c r="Z35" s="95">
        <v>52.73</v>
      </c>
      <c r="AA35" s="95">
        <v>53.38</v>
      </c>
      <c r="AB35" s="93">
        <v>2912400</v>
      </c>
      <c r="AC35" s="92">
        <v>53.38</v>
      </c>
      <c r="AD35" s="2">
        <f t="shared" si="0"/>
        <v>0.77000000000000313</v>
      </c>
      <c r="AE35" s="128">
        <f t="shared" si="1"/>
        <v>1.1751326762699188E-2</v>
      </c>
    </row>
    <row r="36" spans="1:31" x14ac:dyDescent="0.25">
      <c r="A36" s="236"/>
      <c r="B36" s="236"/>
      <c r="C36" s="236"/>
      <c r="D36" s="236"/>
      <c r="E36" s="236"/>
      <c r="F36" s="236"/>
      <c r="G36" s="236"/>
      <c r="H36" s="240"/>
      <c r="I36" s="236"/>
      <c r="J36" s="236"/>
      <c r="K36" s="236"/>
      <c r="L36" s="236"/>
      <c r="M36" s="236"/>
      <c r="W36" s="91">
        <v>42781</v>
      </c>
      <c r="X36" s="95">
        <v>52.91</v>
      </c>
      <c r="Y36" s="95">
        <v>53.4</v>
      </c>
      <c r="Z36" s="95">
        <v>52.7</v>
      </c>
      <c r="AA36" s="95">
        <v>52.76</v>
      </c>
      <c r="AB36" s="93">
        <v>4401300</v>
      </c>
      <c r="AC36" s="92">
        <v>52.76</v>
      </c>
      <c r="AD36" s="2">
        <f t="shared" si="0"/>
        <v>0.69999999999999574</v>
      </c>
      <c r="AE36" s="128">
        <f t="shared" si="1"/>
        <v>-2.2692889561272134E-3</v>
      </c>
    </row>
    <row r="37" spans="1:31" x14ac:dyDescent="0.25">
      <c r="A37" s="21" t="s">
        <v>57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69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1">
        <v>42780</v>
      </c>
      <c r="X37" s="95">
        <v>52.49</v>
      </c>
      <c r="Y37" s="95">
        <v>52.92</v>
      </c>
      <c r="Z37" s="95">
        <v>52.33</v>
      </c>
      <c r="AA37" s="95">
        <v>52.88</v>
      </c>
      <c r="AB37" s="93">
        <v>2880200</v>
      </c>
      <c r="AC37" s="92">
        <v>52.88</v>
      </c>
      <c r="AD37" s="2">
        <f t="shared" si="0"/>
        <v>0.59000000000000341</v>
      </c>
      <c r="AE37" s="128">
        <f t="shared" si="1"/>
        <v>3.7965072133636646E-3</v>
      </c>
    </row>
    <row r="38" spans="1:31" x14ac:dyDescent="0.25">
      <c r="A38" s="236"/>
      <c r="B38" s="236"/>
      <c r="C38" s="236"/>
      <c r="D38" s="236"/>
      <c r="E38" s="236"/>
      <c r="F38" s="236"/>
      <c r="G38" s="236"/>
      <c r="H38" s="240"/>
      <c r="I38" s="236"/>
      <c r="J38" s="236"/>
      <c r="K38" s="236"/>
      <c r="L38" s="236"/>
      <c r="M38" s="236"/>
      <c r="W38" s="91">
        <v>42779</v>
      </c>
      <c r="X38" s="95">
        <v>52.5</v>
      </c>
      <c r="Y38" s="95">
        <v>53.47</v>
      </c>
      <c r="Z38" s="95">
        <v>52.35</v>
      </c>
      <c r="AA38" s="95">
        <v>52.68</v>
      </c>
      <c r="AB38" s="93">
        <v>3833700</v>
      </c>
      <c r="AC38" s="92">
        <v>52.68</v>
      </c>
      <c r="AD38" s="2">
        <f t="shared" si="0"/>
        <v>1.1199999999999974</v>
      </c>
      <c r="AE38" s="128" t="e">
        <f t="shared" si="1"/>
        <v>#DIV/0!</v>
      </c>
    </row>
    <row r="39" spans="1:31" x14ac:dyDescent="0.25">
      <c r="W39" s="91">
        <v>42779</v>
      </c>
      <c r="X39" s="95" t="s">
        <v>231</v>
      </c>
      <c r="Y39" s="95"/>
      <c r="Z39" s="95"/>
      <c r="AA39" s="95"/>
      <c r="AB39" s="93"/>
      <c r="AC39" s="92"/>
      <c r="AD39" s="2">
        <f t="shared" si="0"/>
        <v>0</v>
      </c>
      <c r="AE39" s="128">
        <f t="shared" si="1"/>
        <v>-1</v>
      </c>
    </row>
    <row r="40" spans="1:31" ht="20.25" thickBot="1" x14ac:dyDescent="0.35">
      <c r="O40" s="557" t="s">
        <v>54</v>
      </c>
      <c r="P40" s="557"/>
      <c r="W40" s="91">
        <v>42776</v>
      </c>
      <c r="X40" s="95">
        <v>52.38</v>
      </c>
      <c r="Y40" s="95">
        <v>53.03</v>
      </c>
      <c r="Z40" s="95">
        <v>51.91</v>
      </c>
      <c r="AA40" s="95">
        <v>52.89</v>
      </c>
      <c r="AB40" s="93">
        <v>3815300</v>
      </c>
      <c r="AC40" s="92">
        <v>52.43</v>
      </c>
      <c r="AD40" s="2">
        <f t="shared" si="0"/>
        <v>1.1200000000000045</v>
      </c>
      <c r="AE40" s="128">
        <f t="shared" si="1"/>
        <v>1.4119922630560833E-2</v>
      </c>
    </row>
    <row r="41" spans="1:31" ht="15.75" thickTop="1" x14ac:dyDescent="0.25">
      <c r="O41" s="75">
        <v>1.1000000000000001</v>
      </c>
      <c r="P41" s="75">
        <f>O41*$Q$4</f>
        <v>0</v>
      </c>
      <c r="Q41" s="2"/>
      <c r="W41" s="91">
        <v>42775</v>
      </c>
      <c r="X41" s="95">
        <v>53.1</v>
      </c>
      <c r="Y41" s="95">
        <v>53.1</v>
      </c>
      <c r="Z41" s="95">
        <v>52.05</v>
      </c>
      <c r="AA41" s="95">
        <v>52.16</v>
      </c>
      <c r="AB41" s="93">
        <v>4471000</v>
      </c>
      <c r="AC41" s="92">
        <v>51.7</v>
      </c>
      <c r="AD41" s="2">
        <f t="shared" si="0"/>
        <v>1.0500000000000043</v>
      </c>
      <c r="AE41" s="128">
        <f t="shared" si="1"/>
        <v>-1.7857142857142794E-2</v>
      </c>
    </row>
    <row r="42" spans="1:31" ht="20.25" thickBot="1" x14ac:dyDescent="0.35">
      <c r="O42" s="75">
        <v>1.0900000000000001</v>
      </c>
      <c r="P42" s="75">
        <f t="shared" ref="P42:P61" si="2">O42*$Q$4</f>
        <v>0</v>
      </c>
      <c r="Q42" s="2"/>
      <c r="T42" s="83" t="s">
        <v>84</v>
      </c>
      <c r="W42" s="91">
        <v>42774</v>
      </c>
      <c r="X42" s="95">
        <v>52.02</v>
      </c>
      <c r="Y42" s="95">
        <v>53.96</v>
      </c>
      <c r="Z42" s="95">
        <v>51.67</v>
      </c>
      <c r="AA42" s="95">
        <v>53.1</v>
      </c>
      <c r="AB42" s="93">
        <v>7574600</v>
      </c>
      <c r="AC42" s="92">
        <v>52.64</v>
      </c>
      <c r="AD42" s="2">
        <f t="shared" si="0"/>
        <v>2.2899999999999991</v>
      </c>
      <c r="AE42" s="128">
        <f t="shared" si="1"/>
        <v>1.8772982388232995E-2</v>
      </c>
    </row>
    <row r="43" spans="1:31" ht="15.75" thickTop="1" x14ac:dyDescent="0.25">
      <c r="O43" s="75">
        <v>1.08</v>
      </c>
      <c r="P43" s="75">
        <f t="shared" si="2"/>
        <v>0</v>
      </c>
      <c r="Q43" s="2"/>
      <c r="T43" s="89" t="s">
        <v>69</v>
      </c>
      <c r="U43" s="90">
        <v>50.7</v>
      </c>
      <c r="W43" s="91">
        <v>42773</v>
      </c>
      <c r="X43" s="95">
        <v>51.91</v>
      </c>
      <c r="Y43" s="95">
        <v>52.66</v>
      </c>
      <c r="Z43" s="95">
        <v>51.68</v>
      </c>
      <c r="AA43" s="95">
        <v>52.13</v>
      </c>
      <c r="AB43" s="93">
        <v>4606200</v>
      </c>
      <c r="AC43" s="92">
        <v>51.67</v>
      </c>
      <c r="AD43" s="2">
        <f t="shared" si="0"/>
        <v>0.97999999999999687</v>
      </c>
      <c r="AE43" s="128">
        <f t="shared" si="1"/>
        <v>1.0166177908113472E-2</v>
      </c>
    </row>
    <row r="44" spans="1:31" x14ac:dyDescent="0.25">
      <c r="O44" s="75">
        <v>1.07</v>
      </c>
      <c r="P44" s="75">
        <f t="shared" si="2"/>
        <v>0</v>
      </c>
      <c r="Q44" s="2"/>
      <c r="T44" s="79" t="s">
        <v>70</v>
      </c>
      <c r="U44" s="80">
        <v>50.85</v>
      </c>
      <c r="W44" s="91">
        <v>42772</v>
      </c>
      <c r="X44" s="95">
        <v>52.33</v>
      </c>
      <c r="Y44" s="95">
        <v>52.33</v>
      </c>
      <c r="Z44" s="95">
        <v>50.6</v>
      </c>
      <c r="AA44" s="95">
        <v>51.6</v>
      </c>
      <c r="AB44" s="93">
        <v>6180300</v>
      </c>
      <c r="AC44" s="92">
        <v>51.15</v>
      </c>
      <c r="AD44" s="2">
        <f t="shared" si="0"/>
        <v>1.7299999999999969</v>
      </c>
      <c r="AE44" s="128">
        <f t="shared" si="1"/>
        <v>-2.6641294005708804E-2</v>
      </c>
    </row>
    <row r="45" spans="1:31" x14ac:dyDescent="0.25">
      <c r="O45" s="75">
        <v>1.06</v>
      </c>
      <c r="P45" s="75">
        <f t="shared" si="2"/>
        <v>0</v>
      </c>
      <c r="Q45" s="2"/>
      <c r="T45" s="79" t="s">
        <v>71</v>
      </c>
      <c r="U45" s="80" t="s">
        <v>100</v>
      </c>
      <c r="W45" s="91">
        <v>42769</v>
      </c>
      <c r="X45" s="95">
        <v>53.55</v>
      </c>
      <c r="Y45" s="95">
        <v>53.67</v>
      </c>
      <c r="Z45" s="95">
        <v>52.22</v>
      </c>
      <c r="AA45" s="95">
        <v>53.01</v>
      </c>
      <c r="AB45" s="93">
        <v>5844200</v>
      </c>
      <c r="AC45" s="92">
        <v>52.55</v>
      </c>
      <c r="AD45" s="2">
        <f t="shared" si="0"/>
        <v>1.4500000000000028</v>
      </c>
      <c r="AE45" s="128">
        <f t="shared" si="1"/>
        <v>-6.2405446293495315E-3</v>
      </c>
    </row>
    <row r="46" spans="1:31" x14ac:dyDescent="0.25">
      <c r="O46" s="75">
        <v>1.05</v>
      </c>
      <c r="P46" s="75">
        <f t="shared" si="2"/>
        <v>0</v>
      </c>
      <c r="Q46" s="2"/>
      <c r="T46" s="79" t="s">
        <v>72</v>
      </c>
      <c r="U46" s="80" t="s">
        <v>100</v>
      </c>
      <c r="W46" s="91">
        <v>42768</v>
      </c>
      <c r="X46" s="95">
        <v>55.48</v>
      </c>
      <c r="Y46" s="95">
        <v>55.78</v>
      </c>
      <c r="Z46" s="95">
        <v>52.3</v>
      </c>
      <c r="AA46" s="95">
        <v>53.35</v>
      </c>
      <c r="AB46" s="93">
        <v>8057300</v>
      </c>
      <c r="AC46" s="92">
        <v>52.88</v>
      </c>
      <c r="AD46" s="2">
        <f t="shared" si="0"/>
        <v>3.480000000000004</v>
      </c>
      <c r="AE46" s="128">
        <f t="shared" si="1"/>
        <v>-5.5882878057489704E-2</v>
      </c>
    </row>
    <row r="47" spans="1:31" x14ac:dyDescent="0.25">
      <c r="O47" s="75">
        <v>1.04</v>
      </c>
      <c r="P47" s="75">
        <f t="shared" si="2"/>
        <v>0</v>
      </c>
      <c r="Q47" s="2"/>
      <c r="T47" s="79" t="s">
        <v>73</v>
      </c>
      <c r="U47" s="80">
        <v>56.08</v>
      </c>
      <c r="W47" s="91">
        <v>42767</v>
      </c>
      <c r="X47" s="95">
        <v>56.73</v>
      </c>
      <c r="Y47" s="95">
        <v>57.12</v>
      </c>
      <c r="Z47" s="95">
        <v>56.01</v>
      </c>
      <c r="AA47" s="95">
        <v>56.5</v>
      </c>
      <c r="AB47" s="93">
        <v>2990600</v>
      </c>
      <c r="AC47" s="92">
        <v>56.01</v>
      </c>
      <c r="AD47" s="2">
        <f t="shared" si="0"/>
        <v>1.1099999999999994</v>
      </c>
      <c r="AE47" s="128">
        <f t="shared" si="1"/>
        <v>-1.6042780748664054E-3</v>
      </c>
    </row>
    <row r="48" spans="1:31" x14ac:dyDescent="0.25">
      <c r="O48" s="75">
        <v>1.03</v>
      </c>
      <c r="P48" s="75">
        <f t="shared" si="2"/>
        <v>0</v>
      </c>
      <c r="Q48" s="2"/>
      <c r="T48" s="79" t="s">
        <v>74</v>
      </c>
      <c r="U48" s="80">
        <v>1.7318800000000001</v>
      </c>
      <c r="W48" s="91">
        <v>42766</v>
      </c>
      <c r="X48" s="95">
        <v>56.83</v>
      </c>
      <c r="Y48" s="95">
        <v>57.36</v>
      </c>
      <c r="Z48" s="95">
        <v>56.21</v>
      </c>
      <c r="AA48" s="95">
        <v>56.6</v>
      </c>
      <c r="AB48" s="93">
        <v>3747000</v>
      </c>
      <c r="AC48" s="92">
        <v>56.1</v>
      </c>
      <c r="AD48" s="2">
        <f t="shared" si="0"/>
        <v>1.1499999999999986</v>
      </c>
      <c r="AE48" s="128">
        <f t="shared" si="1"/>
        <v>-5.1427558077673519E-3</v>
      </c>
    </row>
    <row r="49" spans="15:31" x14ac:dyDescent="0.25">
      <c r="O49" s="75">
        <v>1.02</v>
      </c>
      <c r="P49" s="75">
        <f t="shared" si="2"/>
        <v>0</v>
      </c>
      <c r="Q49" s="2"/>
      <c r="T49" s="79" t="s">
        <v>75</v>
      </c>
      <c r="U49" s="81" t="s">
        <v>312</v>
      </c>
      <c r="W49" s="91">
        <v>42765</v>
      </c>
      <c r="X49" s="95">
        <v>57.02</v>
      </c>
      <c r="Y49" s="95">
        <v>57.02</v>
      </c>
      <c r="Z49" s="95">
        <v>56.31</v>
      </c>
      <c r="AA49" s="95">
        <v>56.89</v>
      </c>
      <c r="AB49" s="93">
        <v>2272300</v>
      </c>
      <c r="AC49" s="92">
        <v>56.39</v>
      </c>
      <c r="AD49" s="2">
        <f t="shared" si="0"/>
        <v>0.71000000000000085</v>
      </c>
      <c r="AE49" s="128">
        <f t="shared" si="1"/>
        <v>-7.9169598874032632E-3</v>
      </c>
    </row>
    <row r="50" spans="15:31" x14ac:dyDescent="0.25">
      <c r="O50" s="75">
        <v>1.01</v>
      </c>
      <c r="P50" s="75">
        <f t="shared" si="2"/>
        <v>0</v>
      </c>
      <c r="Q50" s="2"/>
      <c r="T50" s="79"/>
      <c r="U50" s="80"/>
      <c r="W50" s="91">
        <v>42762</v>
      </c>
      <c r="X50" s="95">
        <v>57.73</v>
      </c>
      <c r="Y50" s="95">
        <v>57.84</v>
      </c>
      <c r="Z50" s="95">
        <v>57.19</v>
      </c>
      <c r="AA50" s="95">
        <v>57.34</v>
      </c>
      <c r="AB50" s="93">
        <v>2044300</v>
      </c>
      <c r="AC50" s="92">
        <v>56.84</v>
      </c>
      <c r="AD50" s="2">
        <f t="shared" si="0"/>
        <v>0.65000000000000568</v>
      </c>
      <c r="AE50" s="128">
        <f t="shared" si="1"/>
        <v>-2.9819329942114559E-3</v>
      </c>
    </row>
    <row r="51" spans="15:31" x14ac:dyDescent="0.25">
      <c r="O51" s="75">
        <v>1</v>
      </c>
      <c r="P51" s="75">
        <f t="shared" si="2"/>
        <v>0</v>
      </c>
      <c r="Q51" s="2"/>
      <c r="T51" s="79" t="s">
        <v>76</v>
      </c>
      <c r="U51" s="80" t="s">
        <v>534</v>
      </c>
      <c r="W51" s="91">
        <v>42761</v>
      </c>
      <c r="X51" s="95">
        <v>58.61</v>
      </c>
      <c r="Y51" s="95">
        <v>58.86</v>
      </c>
      <c r="Z51" s="95">
        <v>57.37</v>
      </c>
      <c r="AA51" s="95">
        <v>57.51</v>
      </c>
      <c r="AB51" s="93">
        <v>3650500</v>
      </c>
      <c r="AC51" s="92">
        <v>57.01</v>
      </c>
      <c r="AD51" s="2">
        <f t="shared" si="0"/>
        <v>1.490000000000002</v>
      </c>
      <c r="AE51" s="128">
        <f t="shared" si="1"/>
        <v>-8.1767571329157684E-3</v>
      </c>
    </row>
    <row r="52" spans="15:31" x14ac:dyDescent="0.25">
      <c r="O52" s="75">
        <v>0.99</v>
      </c>
      <c r="P52" s="75">
        <f t="shared" si="2"/>
        <v>0</v>
      </c>
      <c r="Q52" s="2"/>
      <c r="T52" s="79" t="s">
        <v>77</v>
      </c>
      <c r="U52" s="80" t="s">
        <v>415</v>
      </c>
      <c r="W52" s="91">
        <v>42760</v>
      </c>
      <c r="X52" s="95">
        <v>56.48</v>
      </c>
      <c r="Y52" s="95">
        <v>58.26</v>
      </c>
      <c r="Z52" s="95">
        <v>56.46</v>
      </c>
      <c r="AA52" s="95">
        <v>57.99</v>
      </c>
      <c r="AB52" s="93">
        <v>5188000</v>
      </c>
      <c r="AC52" s="92">
        <v>57.48</v>
      </c>
      <c r="AD52" s="2">
        <f t="shared" si="0"/>
        <v>1.7999999999999972</v>
      </c>
      <c r="AE52" s="128">
        <f t="shared" si="1"/>
        <v>3.7357877639415227E-2</v>
      </c>
    </row>
    <row r="53" spans="15:31" x14ac:dyDescent="0.25">
      <c r="O53" s="75">
        <v>0.98</v>
      </c>
      <c r="P53" s="75">
        <f t="shared" si="2"/>
        <v>0</v>
      </c>
      <c r="Q53" s="2"/>
      <c r="T53" s="79" t="s">
        <v>78</v>
      </c>
      <c r="U53" s="82">
        <v>1524565</v>
      </c>
      <c r="W53" s="91">
        <v>42759</v>
      </c>
      <c r="X53" s="95">
        <v>54.51</v>
      </c>
      <c r="Y53" s="95">
        <v>56.01</v>
      </c>
      <c r="Z53" s="95">
        <v>54.48</v>
      </c>
      <c r="AA53" s="95">
        <v>55.9</v>
      </c>
      <c r="AB53" s="93">
        <v>3820500</v>
      </c>
      <c r="AC53" s="92">
        <v>55.41</v>
      </c>
      <c r="AD53" s="2">
        <f t="shared" si="0"/>
        <v>1.5300000000000011</v>
      </c>
      <c r="AE53" s="128">
        <f t="shared" si="1"/>
        <v>2.9351662641649678E-2</v>
      </c>
    </row>
    <row r="54" spans="15:31" x14ac:dyDescent="0.25">
      <c r="O54" s="75">
        <v>0.97</v>
      </c>
      <c r="P54" s="75">
        <f t="shared" si="2"/>
        <v>0</v>
      </c>
      <c r="T54" s="79" t="s">
        <v>81</v>
      </c>
      <c r="U54" s="82">
        <v>3121330</v>
      </c>
      <c r="W54" s="91">
        <v>42758</v>
      </c>
      <c r="X54" s="95">
        <v>53.77</v>
      </c>
      <c r="Y54" s="95">
        <v>54.36</v>
      </c>
      <c r="Z54" s="95">
        <v>53.65</v>
      </c>
      <c r="AA54" s="95">
        <v>54.31</v>
      </c>
      <c r="AB54" s="93">
        <v>2406600</v>
      </c>
      <c r="AC54" s="92">
        <v>53.83</v>
      </c>
      <c r="AD54" s="2">
        <f t="shared" si="0"/>
        <v>0.71000000000000085</v>
      </c>
      <c r="AE54" s="128">
        <f t="shared" si="1"/>
        <v>1.1461856444945573E-2</v>
      </c>
    </row>
    <row r="55" spans="15:31" x14ac:dyDescent="0.25">
      <c r="O55" s="75">
        <v>0.96</v>
      </c>
      <c r="P55" s="75">
        <f t="shared" si="2"/>
        <v>0</v>
      </c>
      <c r="T55" s="79" t="s">
        <v>79</v>
      </c>
      <c r="U55" s="80" t="s">
        <v>535</v>
      </c>
      <c r="W55" s="91">
        <v>42755</v>
      </c>
      <c r="X55" s="95">
        <v>53.75</v>
      </c>
      <c r="Y55" s="95">
        <v>53.96</v>
      </c>
      <c r="Z55" s="95">
        <v>53.13</v>
      </c>
      <c r="AA55" s="95">
        <v>53.69</v>
      </c>
      <c r="AB55" s="93">
        <v>3085300</v>
      </c>
      <c r="AC55" s="92">
        <v>53.22</v>
      </c>
      <c r="AD55" s="2">
        <f t="shared" si="0"/>
        <v>0.82999999999999829</v>
      </c>
      <c r="AE55" s="128">
        <f t="shared" si="1"/>
        <v>1.9149751053236352E-2</v>
      </c>
    </row>
    <row r="56" spans="15:31" x14ac:dyDescent="0.25">
      <c r="O56" s="75">
        <v>0.95</v>
      </c>
      <c r="P56" s="75">
        <f t="shared" si="2"/>
        <v>0</v>
      </c>
      <c r="T56" s="79" t="s">
        <v>82</v>
      </c>
      <c r="U56" s="80">
        <v>23.22</v>
      </c>
      <c r="W56" s="91">
        <v>42754</v>
      </c>
      <c r="X56" s="95">
        <v>53.14</v>
      </c>
      <c r="Y56" s="95">
        <v>53.15</v>
      </c>
      <c r="Z56" s="95">
        <v>52.41</v>
      </c>
      <c r="AA56" s="95">
        <v>52.68</v>
      </c>
      <c r="AB56" s="93">
        <v>1934700</v>
      </c>
      <c r="AC56" s="92">
        <v>52.22</v>
      </c>
      <c r="AD56" s="2">
        <f t="shared" si="0"/>
        <v>0.74000000000000199</v>
      </c>
      <c r="AE56" s="128">
        <f t="shared" si="1"/>
        <v>-6.6577896138482195E-3</v>
      </c>
    </row>
    <row r="57" spans="15:31" x14ac:dyDescent="0.25">
      <c r="O57" s="75">
        <v>0.94</v>
      </c>
      <c r="P57" s="75">
        <f t="shared" si="2"/>
        <v>0</v>
      </c>
      <c r="T57" s="79" t="s">
        <v>83</v>
      </c>
      <c r="U57" s="80">
        <v>2.1800000000000002</v>
      </c>
      <c r="W57" s="91">
        <v>42753</v>
      </c>
      <c r="X57" s="95">
        <v>53.15</v>
      </c>
      <c r="Y57" s="95">
        <v>53.2</v>
      </c>
      <c r="Z57" s="95">
        <v>52.66</v>
      </c>
      <c r="AA57" s="95">
        <v>53.03</v>
      </c>
      <c r="AB57" s="93">
        <v>2223600</v>
      </c>
      <c r="AC57" s="92">
        <v>52.57</v>
      </c>
      <c r="AD57" s="2">
        <f t="shared" si="0"/>
        <v>0.54000000000000625</v>
      </c>
      <c r="AE57" s="128">
        <f t="shared" si="1"/>
        <v>7.6146963639822651E-4</v>
      </c>
    </row>
    <row r="58" spans="15:31" x14ac:dyDescent="0.25">
      <c r="O58" s="75">
        <v>0.93</v>
      </c>
      <c r="P58" s="75">
        <f t="shared" si="2"/>
        <v>0</v>
      </c>
      <c r="T58" s="79" t="s">
        <v>80</v>
      </c>
      <c r="U58" s="80" t="s">
        <v>462</v>
      </c>
      <c r="W58" s="91">
        <v>42752</v>
      </c>
      <c r="X58" s="95">
        <v>53.35</v>
      </c>
      <c r="Y58" s="95">
        <v>53.5</v>
      </c>
      <c r="Z58" s="95">
        <v>52.77</v>
      </c>
      <c r="AA58" s="95">
        <v>52.99</v>
      </c>
      <c r="AB58" s="93">
        <v>1799000</v>
      </c>
      <c r="AC58" s="92">
        <v>52.53</v>
      </c>
      <c r="AD58" s="2">
        <f t="shared" si="0"/>
        <v>0.72999999999999687</v>
      </c>
      <c r="AE58" s="128">
        <f t="shared" si="1"/>
        <v>-1.0361718161265965E-2</v>
      </c>
    </row>
    <row r="59" spans="15:31" x14ac:dyDescent="0.25">
      <c r="O59" s="75">
        <v>0.92</v>
      </c>
      <c r="P59" s="75">
        <f t="shared" si="2"/>
        <v>0</v>
      </c>
      <c r="W59" s="91">
        <v>42748</v>
      </c>
      <c r="X59" s="95">
        <v>53.68</v>
      </c>
      <c r="Y59" s="95">
        <v>54.08</v>
      </c>
      <c r="Z59" s="95">
        <v>53.44</v>
      </c>
      <c r="AA59" s="95">
        <v>53.55</v>
      </c>
      <c r="AB59" s="93">
        <v>1694500</v>
      </c>
      <c r="AC59" s="92">
        <v>53.08</v>
      </c>
      <c r="AD59" s="2">
        <f t="shared" si="0"/>
        <v>0.64000000000000057</v>
      </c>
      <c r="AE59" s="128">
        <f t="shared" si="1"/>
        <v>-2.2556390977443996E-3</v>
      </c>
    </row>
    <row r="60" spans="15:31" x14ac:dyDescent="0.25">
      <c r="O60" s="75">
        <v>0.91</v>
      </c>
      <c r="P60" s="75">
        <f t="shared" si="2"/>
        <v>0</v>
      </c>
      <c r="W60" s="91">
        <v>42747</v>
      </c>
      <c r="X60" s="95">
        <v>53.84</v>
      </c>
      <c r="Y60" s="95">
        <v>54.08</v>
      </c>
      <c r="Z60" s="95">
        <v>53.04</v>
      </c>
      <c r="AA60" s="95">
        <v>53.67</v>
      </c>
      <c r="AB60" s="93">
        <v>1915800</v>
      </c>
      <c r="AC60" s="92">
        <v>53.2</v>
      </c>
      <c r="AD60" s="2">
        <f t="shared" si="0"/>
        <v>1.0399999999999991</v>
      </c>
      <c r="AE60" s="128">
        <f t="shared" si="1"/>
        <v>-8.7572200484441476E-3</v>
      </c>
    </row>
    <row r="61" spans="15:31" x14ac:dyDescent="0.25">
      <c r="O61" s="75">
        <v>0.9</v>
      </c>
      <c r="P61" s="75">
        <f t="shared" si="2"/>
        <v>0</v>
      </c>
      <c r="W61" s="91">
        <v>42746</v>
      </c>
      <c r="X61" s="95">
        <v>53.58</v>
      </c>
      <c r="Y61" s="95">
        <v>54.2</v>
      </c>
      <c r="Z61" s="95">
        <v>53.45</v>
      </c>
      <c r="AA61" s="95">
        <v>54.14</v>
      </c>
      <c r="AB61" s="93">
        <v>1966400</v>
      </c>
      <c r="AC61" s="92">
        <v>53.67</v>
      </c>
      <c r="AD61" s="2">
        <f t="shared" si="0"/>
        <v>0.75</v>
      </c>
      <c r="AE61" s="128">
        <f t="shared" si="1"/>
        <v>6.7529544175577438E-3</v>
      </c>
    </row>
    <row r="62" spans="15:31" x14ac:dyDescent="0.25">
      <c r="W62" s="91">
        <v>42745</v>
      </c>
      <c r="X62" s="95">
        <v>53.7</v>
      </c>
      <c r="Y62" s="95">
        <v>54.22</v>
      </c>
      <c r="Z62" s="95">
        <v>53.45</v>
      </c>
      <c r="AA62" s="95">
        <v>53.78</v>
      </c>
      <c r="AB62" s="93">
        <v>2748600</v>
      </c>
      <c r="AC62" s="92">
        <v>53.31</v>
      </c>
      <c r="AD62" s="2">
        <f t="shared" si="0"/>
        <v>0.76999999999999602</v>
      </c>
      <c r="AE62" s="128">
        <f t="shared" si="1"/>
        <v>3.0103480714958053E-3</v>
      </c>
    </row>
    <row r="63" spans="15:31" x14ac:dyDescent="0.25">
      <c r="W63" s="91">
        <v>42744</v>
      </c>
      <c r="X63" s="95">
        <v>53.7</v>
      </c>
      <c r="Y63" s="95">
        <v>54.17</v>
      </c>
      <c r="Z63" s="95">
        <v>53.42</v>
      </c>
      <c r="AA63" s="95">
        <v>53.62</v>
      </c>
      <c r="AB63" s="93">
        <v>2987000</v>
      </c>
      <c r="AC63" s="92">
        <v>53.15</v>
      </c>
      <c r="AD63" s="2">
        <f t="shared" si="0"/>
        <v>0.75</v>
      </c>
      <c r="AE63" s="128">
        <f t="shared" si="1"/>
        <v>-1.877934272300541E-3</v>
      </c>
    </row>
    <row r="64" spans="15:31" x14ac:dyDescent="0.25">
      <c r="W64" s="91">
        <v>42741</v>
      </c>
      <c r="X64" s="95">
        <v>53.56</v>
      </c>
      <c r="Y64" s="95">
        <v>53.93</v>
      </c>
      <c r="Z64" s="95">
        <v>53.26</v>
      </c>
      <c r="AA64" s="95">
        <v>53.72</v>
      </c>
      <c r="AB64" s="93">
        <v>1253500</v>
      </c>
      <c r="AC64" s="92">
        <v>53.25</v>
      </c>
      <c r="AD64" s="2">
        <f t="shared" si="0"/>
        <v>0.67000000000000171</v>
      </c>
      <c r="AE64" s="128">
        <f t="shared" si="1"/>
        <v>2.0700037636431912E-3</v>
      </c>
    </row>
    <row r="65" spans="23:31" x14ac:dyDescent="0.25">
      <c r="W65" s="91">
        <v>42740</v>
      </c>
      <c r="X65" s="95">
        <v>53.9</v>
      </c>
      <c r="Y65" s="95">
        <v>54.26</v>
      </c>
      <c r="Z65" s="95">
        <v>53.33</v>
      </c>
      <c r="AA65" s="95">
        <v>53.61</v>
      </c>
      <c r="AB65" s="93">
        <v>2081100</v>
      </c>
      <c r="AC65" s="92">
        <v>53.14</v>
      </c>
      <c r="AD65" s="2">
        <f t="shared" si="0"/>
        <v>0.92999999999999972</v>
      </c>
      <c r="AE65" s="128">
        <f t="shared" si="1"/>
        <v>-8.2120194102276445E-3</v>
      </c>
    </row>
    <row r="66" spans="23:31" x14ac:dyDescent="0.25">
      <c r="W66" s="91">
        <v>42739</v>
      </c>
      <c r="X66" s="95">
        <v>53.64</v>
      </c>
      <c r="Y66" s="95">
        <v>54.17</v>
      </c>
      <c r="Z66" s="95">
        <v>53.5</v>
      </c>
      <c r="AA66" s="95">
        <v>54.05</v>
      </c>
      <c r="AB66" s="93">
        <v>2331000</v>
      </c>
      <c r="AC66" s="92">
        <v>53.58</v>
      </c>
      <c r="AD66" s="2">
        <f t="shared" si="0"/>
        <v>0.67000000000000171</v>
      </c>
      <c r="AE66" s="128">
        <f t="shared" si="1"/>
        <v>1.2471655328798015E-2</v>
      </c>
    </row>
    <row r="67" spans="23:31" x14ac:dyDescent="0.25">
      <c r="W67" s="91">
        <v>42738</v>
      </c>
      <c r="X67" s="95">
        <v>53.11</v>
      </c>
      <c r="Y67" s="95">
        <v>53.85</v>
      </c>
      <c r="Z67" s="95">
        <v>52.96</v>
      </c>
      <c r="AA67" s="95">
        <v>53.39</v>
      </c>
      <c r="AB67" s="93">
        <v>1927000</v>
      </c>
      <c r="AC67" s="92">
        <v>52.92</v>
      </c>
      <c r="AD67" s="2">
        <f>Y67-Z67</f>
        <v>0.89000000000000057</v>
      </c>
      <c r="AE67" s="128" t="e">
        <f>AC67/#REF!-1</f>
        <v>#REF!</v>
      </c>
    </row>
    <row r="68" spans="23:31" x14ac:dyDescent="0.25">
      <c r="W68" s="91">
        <v>42734</v>
      </c>
      <c r="X68" s="95">
        <v>53.44</v>
      </c>
      <c r="Y68" s="95">
        <v>53.5</v>
      </c>
      <c r="Z68" s="95">
        <v>52.67</v>
      </c>
      <c r="AA68" s="95">
        <v>53.06</v>
      </c>
      <c r="AB68" s="93">
        <v>2018100</v>
      </c>
      <c r="AC68" s="92">
        <v>52.6</v>
      </c>
      <c r="AD68" s="2" t="e">
        <f>#REF!-#REF!</f>
        <v>#REF!</v>
      </c>
      <c r="AE68" s="128" t="e">
        <f>#REF!/#REF!-1</f>
        <v>#REF!</v>
      </c>
    </row>
    <row r="69" spans="23:31" x14ac:dyDescent="0.25">
      <c r="W69" s="91" t="s">
        <v>92</v>
      </c>
      <c r="X69" s="95"/>
      <c r="Y69" s="95"/>
      <c r="Z69" s="95"/>
      <c r="AA69" s="95"/>
      <c r="AB69" s="93"/>
      <c r="AC69" s="92"/>
      <c r="AD69" s="2" t="e">
        <f>#REF!-#REF!</f>
        <v>#REF!</v>
      </c>
      <c r="AE69" s="12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09" priority="11">
      <formula>F27&gt;0</formula>
    </cfRule>
    <cfRule type="expression" dxfId="608" priority="12">
      <formula>F27&lt;0</formula>
    </cfRule>
  </conditionalFormatting>
  <conditionalFormatting sqref="H27:H29">
    <cfRule type="expression" dxfId="607" priority="9">
      <formula>H27&gt;0</formula>
    </cfRule>
    <cfRule type="expression" dxfId="606" priority="10">
      <formula>H27&lt;0</formula>
    </cfRule>
  </conditionalFormatting>
  <conditionalFormatting sqref="F23:F26">
    <cfRule type="expression" dxfId="605" priority="7">
      <formula>F23&gt;0</formula>
    </cfRule>
    <cfRule type="expression" dxfId="604" priority="8">
      <formula>F23&lt;0</formula>
    </cfRule>
  </conditionalFormatting>
  <conditionalFormatting sqref="H23:H26">
    <cfRule type="expression" dxfId="603" priority="5">
      <formula>H23&gt;0</formula>
    </cfRule>
    <cfRule type="expression" dxfId="602" priority="6">
      <formula>H23&lt;0</formula>
    </cfRule>
  </conditionalFormatting>
  <conditionalFormatting sqref="Q8">
    <cfRule type="expression" dxfId="601" priority="1">
      <formula>Q8&gt;0</formula>
    </cfRule>
    <cfRule type="expression" dxfId="600" priority="2">
      <formula>Q8&lt;0</formula>
    </cfRule>
  </conditionalFormatting>
  <conditionalFormatting sqref="Q7">
    <cfRule type="expression" dxfId="599" priority="3">
      <formula>Q7&gt;0</formula>
    </cfRule>
    <cfRule type="expression" dxfId="59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64"/>
    <col min="18" max="18" width="17.7109375" style="27" customWidth="1"/>
    <col min="19" max="19" width="13.7109375" style="78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63</v>
      </c>
      <c r="F1" s="11" t="s">
        <v>38</v>
      </c>
      <c r="G1" s="11" t="s">
        <v>3</v>
      </c>
      <c r="H1" s="68" t="s">
        <v>6</v>
      </c>
      <c r="I1" s="11" t="s">
        <v>7</v>
      </c>
      <c r="J1" s="11" t="s">
        <v>62</v>
      </c>
      <c r="K1" s="11" t="s">
        <v>39</v>
      </c>
      <c r="L1" s="11" t="s">
        <v>53</v>
      </c>
      <c r="M1" s="11" t="s">
        <v>22</v>
      </c>
      <c r="R1" s="26"/>
      <c r="S1" s="76" t="s">
        <v>47</v>
      </c>
      <c r="W1" s="85" t="s">
        <v>85</v>
      </c>
      <c r="X1" s="94" t="s">
        <v>86</v>
      </c>
      <c r="Y1" s="94" t="s">
        <v>87</v>
      </c>
      <c r="Z1" s="94" t="s">
        <v>88</v>
      </c>
      <c r="AA1" s="94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16</v>
      </c>
      <c r="B2" s="66"/>
      <c r="C2" s="4"/>
      <c r="D2" s="3"/>
      <c r="E2" s="3"/>
      <c r="F2" s="3"/>
      <c r="G2" s="111"/>
      <c r="H2" s="248"/>
      <c r="I2" s="67"/>
      <c r="J2" s="67"/>
      <c r="K2" s="17"/>
      <c r="L2" s="66"/>
      <c r="M2" s="67"/>
      <c r="O2" s="11" t="s">
        <v>35</v>
      </c>
      <c r="Q2">
        <f>C18-H18</f>
        <v>0</v>
      </c>
      <c r="S2" s="106"/>
      <c r="T2" s="17"/>
      <c r="U2" s="17"/>
      <c r="V2" s="17"/>
      <c r="W2" s="91">
        <v>42830</v>
      </c>
      <c r="X2" s="95">
        <v>36.43</v>
      </c>
      <c r="Y2" s="95">
        <v>36.76</v>
      </c>
      <c r="Z2" s="95">
        <v>36.17</v>
      </c>
      <c r="AA2" s="95">
        <v>36.22</v>
      </c>
      <c r="AB2" s="93">
        <v>22017600</v>
      </c>
      <c r="AC2" s="92">
        <v>36.22</v>
      </c>
      <c r="AD2" s="2">
        <f>Y2-Z2</f>
        <v>0.58999999999999631</v>
      </c>
      <c r="AE2" s="128">
        <f>AC2/AC3-1</f>
        <v>-1.6538037486218959E-3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4"/>
      <c r="J3" s="4"/>
      <c r="K3" s="17"/>
      <c r="L3" s="66"/>
      <c r="M3" s="3"/>
      <c r="O3" s="11" t="s">
        <v>36</v>
      </c>
      <c r="Q3" s="2">
        <f>IF(Q2=0, Q4, (F18-K18-M18)/Q2)</f>
        <v>0</v>
      </c>
      <c r="S3" s="107"/>
      <c r="T3" s="17"/>
      <c r="U3" s="17"/>
      <c r="V3" s="17"/>
      <c r="W3" s="91">
        <v>42829</v>
      </c>
      <c r="X3" s="95">
        <v>36.119999999999997</v>
      </c>
      <c r="Y3" s="95">
        <v>36.380000000000003</v>
      </c>
      <c r="Z3" s="95">
        <v>35.99</v>
      </c>
      <c r="AA3" s="95">
        <v>36.28</v>
      </c>
      <c r="AB3" s="93">
        <v>18835500</v>
      </c>
      <c r="AC3" s="92">
        <v>36.28</v>
      </c>
      <c r="AD3" s="2">
        <f t="shared" ref="AD3:AD66" si="0">Y3-Z3</f>
        <v>0.39000000000000057</v>
      </c>
      <c r="AE3" s="128">
        <f t="shared" ref="AE3:AE66" si="1">AC3/AC4-1</f>
        <v>3.3185840707965486E-3</v>
      </c>
    </row>
    <row r="4" spans="1:31" x14ac:dyDescent="0.25">
      <c r="B4" s="66"/>
      <c r="C4" s="4"/>
      <c r="D4" s="3"/>
      <c r="E4" s="3"/>
      <c r="F4" s="3"/>
      <c r="G4" s="66"/>
      <c r="H4" s="149"/>
      <c r="I4" s="4"/>
      <c r="J4" s="3"/>
      <c r="K4" s="67"/>
      <c r="L4" s="4"/>
      <c r="M4" s="4"/>
      <c r="O4" s="11" t="s">
        <v>44</v>
      </c>
      <c r="Q4" s="48">
        <v>0</v>
      </c>
      <c r="R4" s="351">
        <v>0</v>
      </c>
      <c r="W4" s="91">
        <v>42828</v>
      </c>
      <c r="X4" s="95">
        <v>36.19</v>
      </c>
      <c r="Y4" s="95">
        <v>36.74</v>
      </c>
      <c r="Z4" s="95">
        <v>36.119999999999997</v>
      </c>
      <c r="AA4" s="95">
        <v>36.159999999999997</v>
      </c>
      <c r="AB4" s="93">
        <v>32003500</v>
      </c>
      <c r="AC4" s="92">
        <v>36.159999999999997</v>
      </c>
      <c r="AD4" s="2">
        <f t="shared" si="0"/>
        <v>0.62000000000000455</v>
      </c>
      <c r="AE4" s="128">
        <f t="shared" si="1"/>
        <v>2.4951483227058091E-3</v>
      </c>
    </row>
    <row r="5" spans="1:31" x14ac:dyDescent="0.25">
      <c r="B5" s="66"/>
      <c r="C5" s="4"/>
      <c r="D5" s="3"/>
      <c r="E5" s="3"/>
      <c r="F5" s="3"/>
      <c r="G5" s="66"/>
      <c r="H5" s="149"/>
      <c r="I5" s="4"/>
      <c r="J5" s="3"/>
      <c r="K5" s="67"/>
      <c r="L5" s="4"/>
      <c r="M5" s="4"/>
      <c r="O5" s="11" t="s">
        <v>45</v>
      </c>
      <c r="Q5" s="3">
        <f>Q4*Q2</f>
        <v>0</v>
      </c>
      <c r="S5" s="77"/>
      <c r="W5" s="91">
        <v>42825</v>
      </c>
      <c r="X5" s="95">
        <v>35.75</v>
      </c>
      <c r="Y5" s="95">
        <v>36.25</v>
      </c>
      <c r="Z5" s="95">
        <v>35.74</v>
      </c>
      <c r="AA5" s="95">
        <v>36.07</v>
      </c>
      <c r="AB5" s="93">
        <v>21405500</v>
      </c>
      <c r="AC5" s="92">
        <v>36.07</v>
      </c>
      <c r="AD5" s="2">
        <f t="shared" si="0"/>
        <v>0.50999999999999801</v>
      </c>
      <c r="AE5" s="128">
        <f t="shared" si="1"/>
        <v>8.9510489510489233E-3</v>
      </c>
    </row>
    <row r="6" spans="1:31" x14ac:dyDescent="0.25">
      <c r="B6" s="66"/>
      <c r="C6" s="4"/>
      <c r="D6" s="3"/>
      <c r="E6" s="3"/>
      <c r="F6" s="3"/>
      <c r="G6" s="66"/>
      <c r="H6" s="149"/>
      <c r="I6" s="4"/>
      <c r="J6" s="4"/>
      <c r="K6" s="67"/>
      <c r="L6" s="4"/>
      <c r="M6" s="4"/>
      <c r="O6" s="11" t="s">
        <v>42</v>
      </c>
      <c r="Q6" s="2">
        <f>Q3*Q2</f>
        <v>0</v>
      </c>
      <c r="S6" s="77"/>
      <c r="W6" s="91">
        <v>42824</v>
      </c>
      <c r="X6" s="95">
        <v>35.58</v>
      </c>
      <c r="Y6" s="95">
        <v>35.89</v>
      </c>
      <c r="Z6" s="95">
        <v>35.520000000000003</v>
      </c>
      <c r="AA6" s="95">
        <v>35.75</v>
      </c>
      <c r="AB6" s="93">
        <v>16313200</v>
      </c>
      <c r="AC6" s="92">
        <v>35.75</v>
      </c>
      <c r="AD6" s="2">
        <f t="shared" si="0"/>
        <v>0.36999999999999744</v>
      </c>
      <c r="AE6" s="128">
        <f t="shared" si="1"/>
        <v>5.0604441945458767E-3</v>
      </c>
    </row>
    <row r="7" spans="1:31" x14ac:dyDescent="0.25">
      <c r="B7" s="66"/>
      <c r="C7" s="4"/>
      <c r="D7" s="3"/>
      <c r="E7" s="3"/>
      <c r="F7" s="3"/>
      <c r="G7" s="66"/>
      <c r="H7" s="149"/>
      <c r="I7" s="4"/>
      <c r="J7" s="4"/>
      <c r="K7" s="67"/>
      <c r="L7" s="4"/>
      <c r="M7" s="4"/>
      <c r="O7" s="11" t="s">
        <v>136</v>
      </c>
      <c r="Q7" s="2">
        <f>Q10+Q8</f>
        <v>1407.5400000000009</v>
      </c>
      <c r="R7">
        <v>0</v>
      </c>
      <c r="W7" s="91">
        <v>42823</v>
      </c>
      <c r="X7" s="95">
        <v>35.520000000000003</v>
      </c>
      <c r="Y7" s="95">
        <v>35.700000000000003</v>
      </c>
      <c r="Z7" s="95">
        <v>35.44</v>
      </c>
      <c r="AA7" s="95">
        <v>35.57</v>
      </c>
      <c r="AB7" s="93">
        <v>17109000</v>
      </c>
      <c r="AC7" s="92">
        <v>35.57</v>
      </c>
      <c r="AD7" s="2">
        <f t="shared" si="0"/>
        <v>0.26000000000000512</v>
      </c>
      <c r="AE7" s="128">
        <f t="shared" si="1"/>
        <v>-8.4269662921354627E-4</v>
      </c>
    </row>
    <row r="8" spans="1:31" x14ac:dyDescent="0.25">
      <c r="B8" s="66"/>
      <c r="C8" s="4"/>
      <c r="D8" s="3"/>
      <c r="E8" s="3"/>
      <c r="F8" s="3"/>
      <c r="G8" s="66"/>
      <c r="H8" s="149"/>
      <c r="I8" s="4"/>
      <c r="J8" s="4"/>
      <c r="K8" s="67"/>
      <c r="L8" s="4"/>
      <c r="M8" s="4"/>
      <c r="O8" s="11" t="s">
        <v>137</v>
      </c>
      <c r="P8" s="27"/>
      <c r="Q8" s="2">
        <f>K18+M18-F18+Q2*Q4</f>
        <v>0</v>
      </c>
      <c r="S8" s="112"/>
      <c r="W8" s="91">
        <v>42822</v>
      </c>
      <c r="X8" s="95">
        <v>35.340000000000003</v>
      </c>
      <c r="Y8" s="95">
        <v>35.71</v>
      </c>
      <c r="Z8" s="95">
        <v>35.21</v>
      </c>
      <c r="AA8" s="95">
        <v>35.6</v>
      </c>
      <c r="AB8" s="93">
        <v>18394800</v>
      </c>
      <c r="AC8" s="92">
        <v>35.6</v>
      </c>
      <c r="AD8" s="2">
        <f t="shared" si="0"/>
        <v>0.5</v>
      </c>
      <c r="AE8" s="128">
        <f t="shared" si="1"/>
        <v>5.9338796270131944E-3</v>
      </c>
    </row>
    <row r="9" spans="1:31" x14ac:dyDescent="0.25">
      <c r="B9" s="66"/>
      <c r="C9" s="4"/>
      <c r="D9" s="3"/>
      <c r="E9" s="3"/>
      <c r="F9" s="3"/>
      <c r="G9" s="66"/>
      <c r="H9" s="149"/>
      <c r="I9" s="4"/>
      <c r="J9" s="4"/>
      <c r="K9" s="67"/>
      <c r="L9" s="4"/>
      <c r="M9" s="4"/>
      <c r="O9" s="11" t="s">
        <v>156</v>
      </c>
      <c r="Q9" s="128">
        <f>IF(Q2=0, 0, Q8/Q6)</f>
        <v>0</v>
      </c>
      <c r="W9" s="91">
        <v>42821</v>
      </c>
      <c r="X9" s="95">
        <v>35.07</v>
      </c>
      <c r="Y9" s="95">
        <v>35.5</v>
      </c>
      <c r="Z9" s="95">
        <v>34.94</v>
      </c>
      <c r="AA9" s="95">
        <v>35.39</v>
      </c>
      <c r="AB9" s="93">
        <v>16986300</v>
      </c>
      <c r="AC9" s="92">
        <v>35.39</v>
      </c>
      <c r="AD9" s="2">
        <f t="shared" si="0"/>
        <v>0.56000000000000227</v>
      </c>
      <c r="AE9" s="128">
        <f t="shared" si="1"/>
        <v>6.5415244596132016E-3</v>
      </c>
    </row>
    <row r="10" spans="1:31" x14ac:dyDescent="0.25">
      <c r="B10" s="66"/>
      <c r="C10" s="4"/>
      <c r="D10" s="3"/>
      <c r="E10" s="3"/>
      <c r="F10" s="3"/>
      <c r="G10" s="66"/>
      <c r="H10" s="149"/>
      <c r="I10" s="4"/>
      <c r="J10" s="4"/>
      <c r="K10" s="67"/>
      <c r="L10" s="4"/>
      <c r="M10" s="4"/>
      <c r="O10" s="11" t="s">
        <v>155</v>
      </c>
      <c r="P10" s="27"/>
      <c r="Q10" s="2">
        <f>M33</f>
        <v>1407.5400000000009</v>
      </c>
      <c r="W10" s="91">
        <v>42818</v>
      </c>
      <c r="X10" s="95">
        <v>35.65</v>
      </c>
      <c r="Y10" s="95">
        <v>35.729999999999997</v>
      </c>
      <c r="Z10" s="95">
        <v>35.119999999999997</v>
      </c>
      <c r="AA10" s="95">
        <v>35.159999999999997</v>
      </c>
      <c r="AB10" s="93">
        <v>22030600</v>
      </c>
      <c r="AC10" s="92">
        <v>35.159999999999997</v>
      </c>
      <c r="AD10" s="2">
        <f t="shared" si="0"/>
        <v>0.60999999999999943</v>
      </c>
      <c r="AE10" s="128">
        <f t="shared" si="1"/>
        <v>-3.1187978451944209E-3</v>
      </c>
    </row>
    <row r="11" spans="1:31" x14ac:dyDescent="0.25">
      <c r="B11" s="66"/>
      <c r="C11" s="4"/>
      <c r="D11" s="3"/>
      <c r="E11" s="3"/>
      <c r="F11" s="3"/>
      <c r="G11" s="4"/>
      <c r="H11" s="149"/>
      <c r="I11" s="4"/>
      <c r="J11" s="4"/>
      <c r="K11" s="4"/>
      <c r="L11" s="4"/>
      <c r="M11" s="4"/>
      <c r="O11" s="11" t="s">
        <v>133</v>
      </c>
      <c r="P11" s="27"/>
      <c r="Q11" s="128">
        <f>VALUE(TRIM(CLEAN(MID(U58, FIND("(", U58)+1, 5))))</f>
        <v>3.0200000000000001E-2</v>
      </c>
      <c r="W11" s="91">
        <v>42817</v>
      </c>
      <c r="X11" s="95">
        <v>35.49</v>
      </c>
      <c r="Y11" s="95">
        <v>35.49</v>
      </c>
      <c r="Z11" s="95">
        <v>35.020000000000003</v>
      </c>
      <c r="AA11" s="95">
        <v>35.270000000000003</v>
      </c>
      <c r="AB11" s="93">
        <v>20529600</v>
      </c>
      <c r="AC11" s="92">
        <v>35.270000000000003</v>
      </c>
      <c r="AD11" s="2">
        <f t="shared" si="0"/>
        <v>0.46999999999999886</v>
      </c>
      <c r="AE11" s="128">
        <f t="shared" si="1"/>
        <v>-2.8272547356514854E-3</v>
      </c>
    </row>
    <row r="12" spans="1:31" x14ac:dyDescent="0.25">
      <c r="B12" s="66"/>
      <c r="C12" s="4"/>
      <c r="D12" s="3"/>
      <c r="E12" s="3"/>
      <c r="F12" s="3"/>
      <c r="G12" s="4"/>
      <c r="H12" s="149"/>
      <c r="I12" s="4"/>
      <c r="J12" s="4"/>
      <c r="K12" s="4"/>
      <c r="L12" s="4"/>
      <c r="M12" s="4"/>
      <c r="W12" s="91">
        <v>42816</v>
      </c>
      <c r="X12" s="95">
        <v>35.22</v>
      </c>
      <c r="Y12" s="95">
        <v>35.46</v>
      </c>
      <c r="Z12" s="95">
        <v>35</v>
      </c>
      <c r="AA12" s="95">
        <v>35.369999999999997</v>
      </c>
      <c r="AB12" s="93">
        <v>18704600</v>
      </c>
      <c r="AC12" s="92">
        <v>35.369999999999997</v>
      </c>
      <c r="AD12" s="2">
        <f t="shared" si="0"/>
        <v>0.46000000000000085</v>
      </c>
      <c r="AE12" s="128">
        <f t="shared" si="1"/>
        <v>9.4178082191780366E-3</v>
      </c>
    </row>
    <row r="13" spans="1:31" x14ac:dyDescent="0.25">
      <c r="B13" s="66"/>
      <c r="C13" s="4"/>
      <c r="D13" s="3"/>
      <c r="E13" s="3"/>
      <c r="F13" s="3"/>
      <c r="G13" s="4"/>
      <c r="H13" s="149"/>
      <c r="I13" s="4"/>
      <c r="J13" s="4"/>
      <c r="K13" s="4"/>
      <c r="L13" s="4"/>
      <c r="M13" s="4"/>
      <c r="W13" s="91">
        <v>42815</v>
      </c>
      <c r="X13" s="95">
        <v>35.590000000000003</v>
      </c>
      <c r="Y13" s="95">
        <v>35.6</v>
      </c>
      <c r="Z13" s="95">
        <v>35</v>
      </c>
      <c r="AA13" s="95">
        <v>35.04</v>
      </c>
      <c r="AB13" s="93">
        <v>22513700</v>
      </c>
      <c r="AC13" s="92">
        <v>35.04</v>
      </c>
      <c r="AD13" s="2">
        <f t="shared" si="0"/>
        <v>0.60000000000000142</v>
      </c>
      <c r="AE13" s="128">
        <f t="shared" si="1"/>
        <v>-1.100762066045724E-2</v>
      </c>
    </row>
    <row r="14" spans="1:31" x14ac:dyDescent="0.25">
      <c r="B14" s="66"/>
      <c r="C14" s="4"/>
      <c r="D14" s="4"/>
      <c r="E14" s="3"/>
      <c r="F14" s="3"/>
      <c r="G14" s="4"/>
      <c r="H14" s="149"/>
      <c r="I14" s="4"/>
      <c r="J14" s="4"/>
      <c r="K14" s="4"/>
      <c r="L14" s="4"/>
      <c r="M14" s="4"/>
      <c r="W14" s="91">
        <v>42814</v>
      </c>
      <c r="X14" s="95">
        <v>35.369999999999997</v>
      </c>
      <c r="Y14" s="95">
        <v>35.630000000000003</v>
      </c>
      <c r="Z14" s="95">
        <v>35.26</v>
      </c>
      <c r="AA14" s="95">
        <v>35.43</v>
      </c>
      <c r="AB14" s="93">
        <v>16686200</v>
      </c>
      <c r="AC14" s="92">
        <v>35.43</v>
      </c>
      <c r="AD14" s="2">
        <f t="shared" si="0"/>
        <v>0.37000000000000455</v>
      </c>
      <c r="AE14" s="128">
        <f t="shared" si="1"/>
        <v>4.53643322937336E-3</v>
      </c>
    </row>
    <row r="15" spans="1:31" x14ac:dyDescent="0.25">
      <c r="B15" s="66"/>
      <c r="C15" s="4"/>
      <c r="D15" s="3"/>
      <c r="E15" s="3"/>
      <c r="F15" s="3"/>
      <c r="G15" s="4"/>
      <c r="H15" s="149"/>
      <c r="I15" s="4"/>
      <c r="J15" s="4"/>
      <c r="K15" s="4"/>
      <c r="L15" s="4"/>
      <c r="M15" s="4"/>
      <c r="W15" s="91">
        <v>42811</v>
      </c>
      <c r="X15" s="95">
        <v>35.31</v>
      </c>
      <c r="Y15" s="95">
        <v>35.33</v>
      </c>
      <c r="Z15" s="95">
        <v>35.1</v>
      </c>
      <c r="AA15" s="95">
        <v>35.270000000000003</v>
      </c>
      <c r="AB15" s="93">
        <v>30446300</v>
      </c>
      <c r="AC15" s="92">
        <v>35.270000000000003</v>
      </c>
      <c r="AD15" s="2">
        <f t="shared" si="0"/>
        <v>0.22999999999999687</v>
      </c>
      <c r="AE15" s="128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49"/>
      <c r="I16" s="4"/>
      <c r="J16" s="4"/>
      <c r="K16" s="4"/>
      <c r="L16" s="4"/>
      <c r="M16" s="4"/>
      <c r="W16" s="91">
        <v>42810</v>
      </c>
      <c r="X16" s="95">
        <v>35.17</v>
      </c>
      <c r="Y16" s="95">
        <v>35.36</v>
      </c>
      <c r="Z16" s="95">
        <v>35.07</v>
      </c>
      <c r="AA16" s="95">
        <v>35.14</v>
      </c>
      <c r="AB16" s="93">
        <v>19377700</v>
      </c>
      <c r="AC16" s="92">
        <v>35.14</v>
      </c>
      <c r="AD16" s="2">
        <f t="shared" si="0"/>
        <v>0.28999999999999915</v>
      </c>
      <c r="AE16" s="128">
        <f t="shared" si="1"/>
        <v>1.1396011396012096E-3</v>
      </c>
    </row>
    <row r="17" spans="1:31" x14ac:dyDescent="0.25">
      <c r="W17" s="91">
        <v>42809</v>
      </c>
      <c r="X17" s="95">
        <v>34.94</v>
      </c>
      <c r="Y17" s="95">
        <v>35.17</v>
      </c>
      <c r="Z17" s="95">
        <v>34.68</v>
      </c>
      <c r="AA17" s="95">
        <v>35.1</v>
      </c>
      <c r="AB17" s="93">
        <v>27964300</v>
      </c>
      <c r="AC17" s="92">
        <v>35.1</v>
      </c>
      <c r="AD17" s="2">
        <f t="shared" si="0"/>
        <v>0.49000000000000199</v>
      </c>
      <c r="AE17" s="128">
        <f t="shared" si="1"/>
        <v>-2.2740193291642674E-3</v>
      </c>
    </row>
    <row r="18" spans="1:31" x14ac:dyDescent="0.25">
      <c r="A18" s="21" t="s">
        <v>57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69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1">
        <v>42808</v>
      </c>
      <c r="X18" s="95">
        <v>35.06</v>
      </c>
      <c r="Y18" s="95">
        <v>35.229999999999997</v>
      </c>
      <c r="Z18" s="95">
        <v>34.659999999999997</v>
      </c>
      <c r="AA18" s="95">
        <v>35.18</v>
      </c>
      <c r="AB18" s="93">
        <v>28538100</v>
      </c>
      <c r="AC18" s="92">
        <v>35.18</v>
      </c>
      <c r="AD18" s="2">
        <f t="shared" si="0"/>
        <v>0.57000000000000028</v>
      </c>
      <c r="AE18" s="128">
        <f t="shared" si="1"/>
        <v>5.6882821387960192E-4</v>
      </c>
    </row>
    <row r="19" spans="1:31" x14ac:dyDescent="0.25">
      <c r="W19" s="91">
        <v>42807</v>
      </c>
      <c r="X19" s="95">
        <v>35.85</v>
      </c>
      <c r="Y19" s="95">
        <v>36.04</v>
      </c>
      <c r="Z19" s="95">
        <v>34.94</v>
      </c>
      <c r="AA19" s="95">
        <v>35.159999999999997</v>
      </c>
      <c r="AB19" s="93">
        <v>52088500</v>
      </c>
      <c r="AC19" s="92">
        <v>35.159999999999997</v>
      </c>
      <c r="AD19" s="2">
        <f t="shared" si="0"/>
        <v>1.1000000000000014</v>
      </c>
      <c r="AE19" s="128">
        <f t="shared" si="1"/>
        <v>-2.0885547201336729E-2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G20" s="165" t="s">
        <v>110</v>
      </c>
      <c r="W20" s="91">
        <v>42804</v>
      </c>
      <c r="X20" s="95">
        <v>36.119999999999997</v>
      </c>
      <c r="Y20" s="95">
        <v>36.299999999999997</v>
      </c>
      <c r="Z20" s="95">
        <v>35.78</v>
      </c>
      <c r="AA20" s="95">
        <v>35.909999999999997</v>
      </c>
      <c r="AB20" s="93">
        <v>24626400</v>
      </c>
      <c r="AC20" s="92">
        <v>35.909999999999997</v>
      </c>
      <c r="AD20" s="2">
        <f t="shared" si="0"/>
        <v>0.51999999999999602</v>
      </c>
      <c r="AE20" s="128">
        <f t="shared" si="1"/>
        <v>2.5125628140703071E-3</v>
      </c>
    </row>
    <row r="21" spans="1:31" x14ac:dyDescent="0.25">
      <c r="B21" s="152"/>
      <c r="C21" s="10"/>
      <c r="D21" s="33"/>
      <c r="E21" s="33"/>
      <c r="F21" s="33"/>
      <c r="G21" s="33"/>
      <c r="W21" s="91">
        <v>42803</v>
      </c>
      <c r="X21" s="95">
        <v>35.6</v>
      </c>
      <c r="Y21" s="95">
        <v>35.94</v>
      </c>
      <c r="Z21" s="95">
        <v>35.5</v>
      </c>
      <c r="AA21" s="95">
        <v>35.82</v>
      </c>
      <c r="AB21" s="93">
        <v>23543100</v>
      </c>
      <c r="AC21" s="92">
        <v>35.82</v>
      </c>
      <c r="AD21" s="2">
        <f t="shared" si="0"/>
        <v>0.43999999999999773</v>
      </c>
      <c r="AE21" s="128">
        <f t="shared" si="1"/>
        <v>5.6148231330714893E-3</v>
      </c>
    </row>
    <row r="22" spans="1:31" x14ac:dyDescent="0.25">
      <c r="B22" s="152"/>
      <c r="C22" s="10"/>
      <c r="D22" s="33"/>
      <c r="E22" s="33"/>
      <c r="F22" s="33"/>
      <c r="G22" s="33"/>
      <c r="W22" s="91">
        <v>42802</v>
      </c>
      <c r="X22" s="95">
        <v>35.67</v>
      </c>
      <c r="Y22" s="95">
        <v>35.9</v>
      </c>
      <c r="Z22" s="95">
        <v>35.53</v>
      </c>
      <c r="AA22" s="95">
        <v>35.619999999999997</v>
      </c>
      <c r="AB22" s="93">
        <v>20899400</v>
      </c>
      <c r="AC22" s="92">
        <v>35.619999999999997</v>
      </c>
      <c r="AD22" s="2">
        <f t="shared" si="0"/>
        <v>0.36999999999999744</v>
      </c>
      <c r="AE22" s="128">
        <f t="shared" si="1"/>
        <v>-5.0279329608938772E-3</v>
      </c>
    </row>
    <row r="23" spans="1:31" x14ac:dyDescent="0.25">
      <c r="B23" s="10"/>
      <c r="C23" s="10"/>
      <c r="D23" s="33"/>
      <c r="E23" s="33"/>
      <c r="F23" s="33"/>
      <c r="G23" s="33"/>
      <c r="W23" s="91">
        <v>42801</v>
      </c>
      <c r="X23" s="95">
        <v>35.54</v>
      </c>
      <c r="Y23" s="95">
        <v>35.799999999999997</v>
      </c>
      <c r="Z23" s="95">
        <v>35.39</v>
      </c>
      <c r="AA23" s="95">
        <v>35.799999999999997</v>
      </c>
      <c r="AB23" s="93">
        <v>23337700</v>
      </c>
      <c r="AC23" s="92">
        <v>35.799999999999997</v>
      </c>
      <c r="AD23" s="2">
        <f t="shared" si="0"/>
        <v>0.40999999999999659</v>
      </c>
      <c r="AE23" s="128">
        <f t="shared" si="1"/>
        <v>6.4661231374754102E-3</v>
      </c>
    </row>
    <row r="24" spans="1:31" x14ac:dyDescent="0.25">
      <c r="B24" s="10"/>
      <c r="C24" s="10"/>
      <c r="D24" s="33"/>
      <c r="E24" s="33"/>
      <c r="F24" s="33"/>
      <c r="G24" s="33"/>
      <c r="W24" s="91">
        <v>42800</v>
      </c>
      <c r="X24" s="95">
        <v>35.79</v>
      </c>
      <c r="Y24" s="95">
        <v>35.799999999999997</v>
      </c>
      <c r="Z24" s="95">
        <v>35.42</v>
      </c>
      <c r="AA24" s="95">
        <v>35.57</v>
      </c>
      <c r="AB24" s="93">
        <v>24280300</v>
      </c>
      <c r="AC24" s="92">
        <v>35.57</v>
      </c>
      <c r="AD24" s="2">
        <f t="shared" si="0"/>
        <v>0.37999999999999545</v>
      </c>
      <c r="AE24" s="128">
        <f t="shared" si="1"/>
        <v>-9.1922005571030141E-3</v>
      </c>
    </row>
    <row r="25" spans="1:31" x14ac:dyDescent="0.25">
      <c r="B25" s="10"/>
      <c r="C25" s="10"/>
      <c r="D25" s="33"/>
      <c r="E25" s="33"/>
      <c r="F25" s="33"/>
      <c r="G25" s="33"/>
      <c r="W25" s="91">
        <v>42797</v>
      </c>
      <c r="X25" s="95">
        <v>35.94</v>
      </c>
      <c r="Y25" s="95">
        <v>36.090000000000003</v>
      </c>
      <c r="Z25" s="95">
        <v>35.67</v>
      </c>
      <c r="AA25" s="95">
        <v>35.9</v>
      </c>
      <c r="AB25" s="93">
        <v>17538100</v>
      </c>
      <c r="AC25" s="92">
        <v>35.9</v>
      </c>
      <c r="AD25" s="2">
        <f t="shared" si="0"/>
        <v>0.42000000000000171</v>
      </c>
      <c r="AE25" s="128">
        <f t="shared" si="1"/>
        <v>-2.7847396268443347E-4</v>
      </c>
    </row>
    <row r="26" spans="1:31" x14ac:dyDescent="0.25">
      <c r="B26" s="10"/>
      <c r="C26" s="10"/>
      <c r="D26" s="33"/>
      <c r="E26" s="33"/>
      <c r="F26" s="33"/>
      <c r="G26" s="33"/>
      <c r="W26" s="91">
        <v>42796</v>
      </c>
      <c r="X26" s="95">
        <v>35.93</v>
      </c>
      <c r="Y26" s="95">
        <v>36.020000000000003</v>
      </c>
      <c r="Z26" s="95">
        <v>35.65</v>
      </c>
      <c r="AA26" s="95">
        <v>35.909999999999997</v>
      </c>
      <c r="AB26" s="93">
        <v>23591200</v>
      </c>
      <c r="AC26" s="92">
        <v>35.909999999999997</v>
      </c>
      <c r="AD26" s="2">
        <f t="shared" si="0"/>
        <v>0.37000000000000455</v>
      </c>
      <c r="AE26" s="128">
        <f t="shared" si="1"/>
        <v>-5.5663790704152394E-4</v>
      </c>
    </row>
    <row r="27" spans="1:31" x14ac:dyDescent="0.25">
      <c r="B27" s="10"/>
      <c r="C27" s="10"/>
      <c r="D27" s="33"/>
      <c r="E27" s="33"/>
      <c r="F27" s="33"/>
      <c r="G27" s="33"/>
      <c r="W27" s="91">
        <v>42795</v>
      </c>
      <c r="X27" s="95">
        <v>35.85</v>
      </c>
      <c r="Y27" s="95">
        <v>36.1</v>
      </c>
      <c r="Z27" s="95">
        <v>35.44</v>
      </c>
      <c r="AA27" s="95">
        <v>35.93</v>
      </c>
      <c r="AB27" s="93">
        <v>33969900</v>
      </c>
      <c r="AC27" s="92">
        <v>35.93</v>
      </c>
      <c r="AD27" s="2">
        <f t="shared" si="0"/>
        <v>0.66000000000000369</v>
      </c>
      <c r="AE27" s="128">
        <f t="shared" si="1"/>
        <v>-7.4585635359116775E-3</v>
      </c>
    </row>
    <row r="28" spans="1:31" x14ac:dyDescent="0.25">
      <c r="B28" s="10"/>
      <c r="C28" s="10"/>
      <c r="D28" s="33"/>
      <c r="E28" s="33"/>
      <c r="F28" s="33"/>
      <c r="G28" s="33"/>
      <c r="W28" s="91">
        <v>42794</v>
      </c>
      <c r="X28" s="95">
        <v>36.42</v>
      </c>
      <c r="Y28" s="95">
        <v>36.46</v>
      </c>
      <c r="Z28" s="95">
        <v>36</v>
      </c>
      <c r="AA28" s="95">
        <v>36.200000000000003</v>
      </c>
      <c r="AB28" s="93">
        <v>24793100</v>
      </c>
      <c r="AC28" s="92">
        <v>36.200000000000003</v>
      </c>
      <c r="AD28" s="2">
        <f t="shared" si="0"/>
        <v>0.46000000000000085</v>
      </c>
      <c r="AE28" s="128">
        <f t="shared" si="1"/>
        <v>-8.4908244316623804E-3</v>
      </c>
    </row>
    <row r="29" spans="1:31" x14ac:dyDescent="0.25">
      <c r="B29" s="10"/>
      <c r="C29" s="10"/>
      <c r="D29" s="33"/>
      <c r="E29" s="33"/>
      <c r="F29" s="33"/>
      <c r="G29" s="33"/>
      <c r="W29" s="91">
        <v>42793</v>
      </c>
      <c r="X29" s="95">
        <v>36.42</v>
      </c>
      <c r="Y29" s="95">
        <v>36.68</v>
      </c>
      <c r="Z29" s="95">
        <v>36.270000000000003</v>
      </c>
      <c r="AA29" s="95">
        <v>36.51</v>
      </c>
      <c r="AB29" s="93">
        <v>14063400</v>
      </c>
      <c r="AC29" s="92">
        <v>36.51</v>
      </c>
      <c r="AD29" s="2">
        <f t="shared" si="0"/>
        <v>0.40999999999999659</v>
      </c>
      <c r="AE29" s="128">
        <f t="shared" si="1"/>
        <v>-5.474952094169927E-4</v>
      </c>
    </row>
    <row r="30" spans="1:31" x14ac:dyDescent="0.25">
      <c r="B30" s="10"/>
      <c r="C30" s="10"/>
      <c r="D30" s="33"/>
      <c r="E30" s="33"/>
      <c r="F30" s="33"/>
      <c r="G30" s="33"/>
      <c r="W30" s="91">
        <v>42790</v>
      </c>
      <c r="X30" s="95">
        <v>36.14</v>
      </c>
      <c r="Y30" s="95">
        <v>36.53</v>
      </c>
      <c r="Z30" s="95">
        <v>35.950000000000003</v>
      </c>
      <c r="AA30" s="95">
        <v>36.53</v>
      </c>
      <c r="AB30" s="93">
        <v>18515100</v>
      </c>
      <c r="AC30" s="92">
        <v>36.53</v>
      </c>
      <c r="AD30" s="2">
        <f t="shared" si="0"/>
        <v>0.57999999999999829</v>
      </c>
      <c r="AE30" s="128">
        <f t="shared" si="1"/>
        <v>9.6738529574351695E-3</v>
      </c>
    </row>
    <row r="31" spans="1:31" x14ac:dyDescent="0.25">
      <c r="W31" s="91">
        <v>42789</v>
      </c>
      <c r="X31" s="95">
        <v>36.24</v>
      </c>
      <c r="Y31" s="95">
        <v>36.299999999999997</v>
      </c>
      <c r="Z31" s="95">
        <v>35.9</v>
      </c>
      <c r="AA31" s="95">
        <v>36.18</v>
      </c>
      <c r="AB31" s="93">
        <v>22509000</v>
      </c>
      <c r="AC31" s="92">
        <v>36.18</v>
      </c>
      <c r="AD31" s="2">
        <f t="shared" si="0"/>
        <v>0.39999999999999858</v>
      </c>
      <c r="AE31" s="128">
        <f t="shared" si="1"/>
        <v>3.0496257277514704E-3</v>
      </c>
    </row>
    <row r="32" spans="1:31" x14ac:dyDescent="0.25">
      <c r="W32" s="91">
        <v>42788</v>
      </c>
      <c r="X32" s="95">
        <v>36.340000000000003</v>
      </c>
      <c r="Y32" s="95">
        <v>36.4</v>
      </c>
      <c r="Z32" s="95">
        <v>35.79</v>
      </c>
      <c r="AA32" s="95">
        <v>36.07</v>
      </c>
      <c r="AB32" s="93">
        <v>29868400</v>
      </c>
      <c r="AC32" s="92">
        <v>36.07</v>
      </c>
      <c r="AD32" s="2">
        <f t="shared" si="0"/>
        <v>0.60999999999999943</v>
      </c>
      <c r="AE32" s="128">
        <f t="shared" si="1"/>
        <v>-1.232201533406363E-2</v>
      </c>
    </row>
    <row r="33" spans="1:31" x14ac:dyDescent="0.25">
      <c r="L33" t="s">
        <v>155</v>
      </c>
      <c r="M33" s="2">
        <f>M56+K56-F56</f>
        <v>1407.5400000000009</v>
      </c>
      <c r="W33" s="91">
        <v>42787</v>
      </c>
      <c r="X33" s="95">
        <v>36.53</v>
      </c>
      <c r="Y33" s="95">
        <v>36.65</v>
      </c>
      <c r="Z33" s="95">
        <v>36.33</v>
      </c>
      <c r="AA33" s="95">
        <v>36.520000000000003</v>
      </c>
      <c r="AB33" s="93">
        <v>20542400</v>
      </c>
      <c r="AC33" s="92">
        <v>36.520000000000003</v>
      </c>
      <c r="AD33" s="2">
        <f t="shared" si="0"/>
        <v>0.32000000000000028</v>
      </c>
      <c r="AE33" s="128">
        <f t="shared" si="1"/>
        <v>1.0964912280704286E-3</v>
      </c>
    </row>
    <row r="34" spans="1:31" x14ac:dyDescent="0.25">
      <c r="A34" s="186" t="s">
        <v>1</v>
      </c>
      <c r="B34" s="186" t="s">
        <v>2</v>
      </c>
      <c r="C34" s="186" t="s">
        <v>4</v>
      </c>
      <c r="D34" s="186" t="s">
        <v>5</v>
      </c>
      <c r="E34" s="186" t="s">
        <v>63</v>
      </c>
      <c r="F34" s="186" t="s">
        <v>38</v>
      </c>
      <c r="G34" s="186" t="s">
        <v>3</v>
      </c>
      <c r="H34" s="264" t="s">
        <v>6</v>
      </c>
      <c r="I34" s="186" t="s">
        <v>7</v>
      </c>
      <c r="J34" s="186" t="s">
        <v>62</v>
      </c>
      <c r="K34" s="186" t="s">
        <v>39</v>
      </c>
      <c r="L34" s="186" t="s">
        <v>53</v>
      </c>
      <c r="M34" s="186" t="s">
        <v>22</v>
      </c>
      <c r="W34" s="91">
        <v>42783</v>
      </c>
      <c r="X34" s="95">
        <v>36.32</v>
      </c>
      <c r="Y34" s="95">
        <v>36.479999999999997</v>
      </c>
      <c r="Z34" s="95">
        <v>36.1</v>
      </c>
      <c r="AA34" s="95">
        <v>36.479999999999997</v>
      </c>
      <c r="AB34" s="93">
        <v>18712800</v>
      </c>
      <c r="AC34" s="92">
        <v>36.479999999999997</v>
      </c>
      <c r="AD34" s="2">
        <f t="shared" si="0"/>
        <v>0.37999999999999545</v>
      </c>
      <c r="AE34" s="128">
        <f t="shared" si="1"/>
        <v>1.9225487503433669E-3</v>
      </c>
    </row>
    <row r="35" spans="1:31" x14ac:dyDescent="0.25">
      <c r="A35" s="188" t="s">
        <v>16</v>
      </c>
      <c r="B35" s="189">
        <v>42164</v>
      </c>
      <c r="C35" s="184">
        <v>30</v>
      </c>
      <c r="D35" s="185">
        <v>32.200000000000003</v>
      </c>
      <c r="E35" s="185">
        <v>0</v>
      </c>
      <c r="F35" s="185">
        <f>C35*D35</f>
        <v>966.00000000000011</v>
      </c>
      <c r="G35" s="265">
        <v>42247</v>
      </c>
      <c r="H35" s="266">
        <v>100</v>
      </c>
      <c r="I35" s="226">
        <v>27.15</v>
      </c>
      <c r="J35" s="226">
        <v>0.05</v>
      </c>
      <c r="K35" s="198">
        <f t="shared" ref="K35:K43" si="2">H35*I35-J35</f>
        <v>2714.95</v>
      </c>
      <c r="L35" s="189">
        <v>42248</v>
      </c>
      <c r="M35" s="226">
        <v>156</v>
      </c>
      <c r="W35" s="91">
        <v>42782</v>
      </c>
      <c r="X35" s="95">
        <v>36.18</v>
      </c>
      <c r="Y35" s="95">
        <v>36.56</v>
      </c>
      <c r="Z35" s="95">
        <v>36.1</v>
      </c>
      <c r="AA35" s="95">
        <v>36.409999999999997</v>
      </c>
      <c r="AB35" s="93">
        <v>21181700</v>
      </c>
      <c r="AC35" s="92">
        <v>36.409999999999997</v>
      </c>
      <c r="AD35" s="2">
        <f t="shared" si="0"/>
        <v>0.46000000000000085</v>
      </c>
      <c r="AE35" s="128">
        <f t="shared" si="1"/>
        <v>9.986130374479929E-3</v>
      </c>
    </row>
    <row r="36" spans="1:31" x14ac:dyDescent="0.25">
      <c r="A36" s="191" t="s">
        <v>48</v>
      </c>
      <c r="B36" s="189">
        <v>42166</v>
      </c>
      <c r="C36" s="184">
        <v>30</v>
      </c>
      <c r="D36" s="185">
        <v>31.3</v>
      </c>
      <c r="E36" s="185">
        <v>0</v>
      </c>
      <c r="F36" s="185">
        <f t="shared" ref="F36:F43" si="3">C36*D36</f>
        <v>939</v>
      </c>
      <c r="G36" s="189">
        <v>42263</v>
      </c>
      <c r="H36" s="190">
        <v>230</v>
      </c>
      <c r="I36" s="184">
        <v>29.47</v>
      </c>
      <c r="J36" s="184">
        <v>0.12</v>
      </c>
      <c r="K36" s="198">
        <f t="shared" si="2"/>
        <v>6777.98</v>
      </c>
      <c r="L36" s="189">
        <v>42339</v>
      </c>
      <c r="M36" s="185">
        <v>26.4</v>
      </c>
      <c r="W36" s="91">
        <v>42781</v>
      </c>
      <c r="X36" s="95">
        <v>35.979999999999997</v>
      </c>
      <c r="Y36" s="95">
        <v>36.06</v>
      </c>
      <c r="Z36" s="95">
        <v>35.67</v>
      </c>
      <c r="AA36" s="95">
        <v>36.049999999999997</v>
      </c>
      <c r="AB36" s="93">
        <v>18364200</v>
      </c>
      <c r="AC36" s="92">
        <v>36.049999999999997</v>
      </c>
      <c r="AD36" s="2">
        <f t="shared" si="0"/>
        <v>0.39000000000000057</v>
      </c>
      <c r="AE36" s="128">
        <f t="shared" si="1"/>
        <v>3.3398274422486995E-3</v>
      </c>
    </row>
    <row r="37" spans="1:31" x14ac:dyDescent="0.25">
      <c r="A37" s="184"/>
      <c r="B37" s="189">
        <v>42186</v>
      </c>
      <c r="C37" s="184">
        <v>140</v>
      </c>
      <c r="D37" s="185">
        <v>31.1</v>
      </c>
      <c r="E37" s="185">
        <v>0</v>
      </c>
      <c r="F37" s="185">
        <f t="shared" si="3"/>
        <v>4354</v>
      </c>
      <c r="G37" s="189">
        <v>42263</v>
      </c>
      <c r="H37" s="190">
        <v>180</v>
      </c>
      <c r="I37" s="184">
        <v>29.49</v>
      </c>
      <c r="J37" s="185">
        <v>0.09</v>
      </c>
      <c r="K37" s="226">
        <f t="shared" si="2"/>
        <v>5308.11</v>
      </c>
      <c r="L37" s="184"/>
      <c r="M37" s="184"/>
      <c r="W37" s="91">
        <v>42780</v>
      </c>
      <c r="X37" s="95">
        <v>35.840000000000003</v>
      </c>
      <c r="Y37" s="95">
        <v>35.96</v>
      </c>
      <c r="Z37" s="95">
        <v>35.53</v>
      </c>
      <c r="AA37" s="95">
        <v>35.93</v>
      </c>
      <c r="AB37" s="93">
        <v>25725100</v>
      </c>
      <c r="AC37" s="92">
        <v>35.93</v>
      </c>
      <c r="AD37" s="2">
        <f t="shared" si="0"/>
        <v>0.42999999999999972</v>
      </c>
      <c r="AE37" s="128">
        <f t="shared" si="1"/>
        <v>3.6312849162012384E-3</v>
      </c>
    </row>
    <row r="38" spans="1:31" x14ac:dyDescent="0.25">
      <c r="A38" s="184"/>
      <c r="B38" s="189">
        <v>42186</v>
      </c>
      <c r="C38" s="184">
        <v>200</v>
      </c>
      <c r="D38" s="185">
        <v>30.9</v>
      </c>
      <c r="E38" s="185">
        <v>0</v>
      </c>
      <c r="F38" s="185">
        <f t="shared" si="3"/>
        <v>6180</v>
      </c>
      <c r="G38" s="189">
        <v>42282</v>
      </c>
      <c r="H38" s="190">
        <v>710</v>
      </c>
      <c r="I38" s="184">
        <v>30.05</v>
      </c>
      <c r="J38" s="185">
        <v>0.39</v>
      </c>
      <c r="K38" s="226">
        <f t="shared" si="2"/>
        <v>21335.11</v>
      </c>
      <c r="L38" s="184"/>
      <c r="M38" s="184"/>
      <c r="W38" s="91">
        <v>42779</v>
      </c>
      <c r="X38" s="95">
        <v>35.57</v>
      </c>
      <c r="Y38" s="95">
        <v>35.85</v>
      </c>
      <c r="Z38" s="95">
        <v>35.340000000000003</v>
      </c>
      <c r="AA38" s="95">
        <v>35.799999999999997</v>
      </c>
      <c r="AB38" s="93">
        <v>28180600</v>
      </c>
      <c r="AC38" s="92">
        <v>35.799999999999997</v>
      </c>
      <c r="AD38" s="2">
        <f t="shared" si="0"/>
        <v>0.50999999999999801</v>
      </c>
      <c r="AE38" s="128">
        <f t="shared" si="1"/>
        <v>1.3016411997736066E-2</v>
      </c>
    </row>
    <row r="39" spans="1:31" x14ac:dyDescent="0.25">
      <c r="A39" s="184"/>
      <c r="B39" s="189">
        <v>42194</v>
      </c>
      <c r="C39" s="184">
        <v>100</v>
      </c>
      <c r="D39" s="185">
        <v>29.8</v>
      </c>
      <c r="E39" s="185">
        <v>0</v>
      </c>
      <c r="F39" s="185">
        <f t="shared" si="3"/>
        <v>2980</v>
      </c>
      <c r="G39" s="189">
        <v>42291</v>
      </c>
      <c r="H39" s="190">
        <v>60</v>
      </c>
      <c r="I39" s="184">
        <v>32.450000000000003</v>
      </c>
      <c r="J39" s="184">
        <v>0.04</v>
      </c>
      <c r="K39" s="226">
        <f t="shared" si="2"/>
        <v>1946.9600000000003</v>
      </c>
      <c r="L39" s="184"/>
      <c r="M39" s="184"/>
      <c r="W39" s="91">
        <v>42776</v>
      </c>
      <c r="X39" s="95">
        <v>35.26</v>
      </c>
      <c r="Y39" s="95">
        <v>35.43</v>
      </c>
      <c r="Z39" s="95">
        <v>34.840000000000003</v>
      </c>
      <c r="AA39" s="95">
        <v>35.340000000000003</v>
      </c>
      <c r="AB39" s="93">
        <v>44106500</v>
      </c>
      <c r="AC39" s="92">
        <v>35.340000000000003</v>
      </c>
      <c r="AD39" s="2">
        <f t="shared" si="0"/>
        <v>0.58999999999999631</v>
      </c>
      <c r="AE39" s="128">
        <f t="shared" si="1"/>
        <v>-3.3840947546530664E-3</v>
      </c>
    </row>
    <row r="40" spans="1:31" ht="20.25" thickBot="1" x14ac:dyDescent="0.35">
      <c r="A40" s="184"/>
      <c r="B40" s="189">
        <v>42207</v>
      </c>
      <c r="C40" s="184">
        <v>50</v>
      </c>
      <c r="D40" s="185">
        <v>29.32</v>
      </c>
      <c r="E40" s="185">
        <v>0</v>
      </c>
      <c r="F40" s="185">
        <f t="shared" si="3"/>
        <v>1466</v>
      </c>
      <c r="G40" s="189">
        <v>42296</v>
      </c>
      <c r="H40" s="190">
        <v>200</v>
      </c>
      <c r="I40" s="184">
        <v>32.82</v>
      </c>
      <c r="J40" s="184">
        <v>0.12</v>
      </c>
      <c r="K40" s="226">
        <f t="shared" si="2"/>
        <v>6563.88</v>
      </c>
      <c r="L40" s="184"/>
      <c r="M40" s="184"/>
      <c r="O40" s="557" t="s">
        <v>54</v>
      </c>
      <c r="P40" s="557"/>
      <c r="W40" s="91">
        <v>42775</v>
      </c>
      <c r="X40" s="95">
        <v>36.5</v>
      </c>
      <c r="Y40" s="95">
        <v>36.5</v>
      </c>
      <c r="Z40" s="95">
        <v>35.4</v>
      </c>
      <c r="AA40" s="95">
        <v>35.46</v>
      </c>
      <c r="AB40" s="93">
        <v>47802700</v>
      </c>
      <c r="AC40" s="92">
        <v>35.46</v>
      </c>
      <c r="AD40" s="2">
        <f t="shared" si="0"/>
        <v>1.1000000000000014</v>
      </c>
      <c r="AE40" s="128">
        <f t="shared" si="1"/>
        <v>-2.5288620120945571E-2</v>
      </c>
    </row>
    <row r="41" spans="1:31" ht="15.75" thickTop="1" x14ac:dyDescent="0.25">
      <c r="A41" s="184"/>
      <c r="B41" s="189">
        <v>42209</v>
      </c>
      <c r="C41" s="184">
        <v>50</v>
      </c>
      <c r="D41" s="185">
        <v>28.6</v>
      </c>
      <c r="E41" s="185">
        <v>0</v>
      </c>
      <c r="F41" s="185">
        <f t="shared" si="3"/>
        <v>1430</v>
      </c>
      <c r="G41" s="189">
        <v>42299</v>
      </c>
      <c r="H41" s="190">
        <v>80</v>
      </c>
      <c r="I41" s="184">
        <v>33.549999999999997</v>
      </c>
      <c r="J41" s="184">
        <v>0.05</v>
      </c>
      <c r="K41" s="226">
        <f t="shared" si="2"/>
        <v>2683.95</v>
      </c>
      <c r="L41" s="184"/>
      <c r="M41" s="184"/>
      <c r="O41" s="75">
        <v>1.1000000000000001</v>
      </c>
      <c r="P41" s="75">
        <f>O41*$Q$4</f>
        <v>0</v>
      </c>
      <c r="Q41" s="2"/>
      <c r="W41" s="91">
        <v>42774</v>
      </c>
      <c r="X41" s="95">
        <v>36.340000000000003</v>
      </c>
      <c r="Y41" s="95">
        <v>36.65</v>
      </c>
      <c r="Z41" s="95">
        <v>36.14</v>
      </c>
      <c r="AA41" s="95">
        <v>36.380000000000003</v>
      </c>
      <c r="AB41" s="93">
        <v>20807400</v>
      </c>
      <c r="AC41" s="92">
        <v>36.380000000000003</v>
      </c>
      <c r="AD41" s="2">
        <f t="shared" si="0"/>
        <v>0.50999999999999801</v>
      </c>
      <c r="AE41" s="128">
        <f t="shared" si="1"/>
        <v>8.2530949105907858E-4</v>
      </c>
    </row>
    <row r="42" spans="1:31" ht="20.25" thickBot="1" x14ac:dyDescent="0.35">
      <c r="A42" s="184"/>
      <c r="B42" s="189">
        <v>42214</v>
      </c>
      <c r="C42" s="184">
        <v>50</v>
      </c>
      <c r="D42" s="185">
        <v>28.19</v>
      </c>
      <c r="E42" s="185">
        <v>0</v>
      </c>
      <c r="F42" s="185">
        <f t="shared" si="3"/>
        <v>1409.5</v>
      </c>
      <c r="G42" s="189">
        <v>42304</v>
      </c>
      <c r="H42" s="190">
        <v>40</v>
      </c>
      <c r="I42" s="184">
        <v>34.049999999999997</v>
      </c>
      <c r="J42" s="184">
        <v>0.03</v>
      </c>
      <c r="K42" s="226">
        <f t="shared" si="2"/>
        <v>1361.97</v>
      </c>
      <c r="L42" s="184"/>
      <c r="M42" s="184"/>
      <c r="O42" s="75">
        <v>1.0900000000000001</v>
      </c>
      <c r="P42" s="75">
        <f t="shared" ref="P42:P61" si="4">O42*$Q$4</f>
        <v>0</v>
      </c>
      <c r="Q42" s="2"/>
      <c r="T42" s="83" t="s">
        <v>84</v>
      </c>
      <c r="W42" s="91">
        <v>42773</v>
      </c>
      <c r="X42" s="95">
        <v>36.450000000000003</v>
      </c>
      <c r="Y42" s="95">
        <v>36.520000000000003</v>
      </c>
      <c r="Z42" s="95">
        <v>36.24</v>
      </c>
      <c r="AA42" s="95">
        <v>36.35</v>
      </c>
      <c r="AB42" s="93">
        <v>18581900</v>
      </c>
      <c r="AC42" s="92">
        <v>36.35</v>
      </c>
      <c r="AD42" s="2">
        <f t="shared" si="0"/>
        <v>0.28000000000000114</v>
      </c>
      <c r="AE42" s="128">
        <f t="shared" si="1"/>
        <v>2.2056796250344846E-3</v>
      </c>
    </row>
    <row r="43" spans="1:31" ht="15.75" thickTop="1" x14ac:dyDescent="0.25">
      <c r="A43" s="184"/>
      <c r="B43" s="189">
        <v>42240</v>
      </c>
      <c r="C43" s="184">
        <v>100</v>
      </c>
      <c r="D43" s="185">
        <v>28.4</v>
      </c>
      <c r="E43" s="185">
        <v>0</v>
      </c>
      <c r="F43" s="185">
        <f t="shared" si="3"/>
        <v>2840</v>
      </c>
      <c r="G43" s="189">
        <v>42332</v>
      </c>
      <c r="H43" s="190">
        <v>110</v>
      </c>
      <c r="I43" s="184">
        <v>34.450000000000003</v>
      </c>
      <c r="J43" s="184">
        <v>7.0000000000000007E-2</v>
      </c>
      <c r="K43" s="226">
        <f t="shared" si="2"/>
        <v>3789.4300000000003</v>
      </c>
      <c r="L43" s="184"/>
      <c r="M43" s="184"/>
      <c r="O43" s="75">
        <v>1.08</v>
      </c>
      <c r="P43" s="75">
        <f t="shared" si="4"/>
        <v>0</v>
      </c>
      <c r="Q43" s="2"/>
      <c r="T43" s="89" t="s">
        <v>69</v>
      </c>
      <c r="U43" s="90">
        <v>36.28</v>
      </c>
      <c r="V43" s="267"/>
      <c r="W43" s="91">
        <v>42772</v>
      </c>
      <c r="X43" s="95">
        <v>36.51</v>
      </c>
      <c r="Y43" s="95">
        <v>36.51</v>
      </c>
      <c r="Z43" s="95">
        <v>36.15</v>
      </c>
      <c r="AA43" s="95">
        <v>36.270000000000003</v>
      </c>
      <c r="AB43" s="93">
        <v>21427000</v>
      </c>
      <c r="AC43" s="92">
        <v>36.270000000000003</v>
      </c>
      <c r="AD43" s="2">
        <f t="shared" si="0"/>
        <v>0.35999999999999943</v>
      </c>
      <c r="AE43" s="128">
        <f t="shared" si="1"/>
        <v>-6.8455640744797819E-3</v>
      </c>
    </row>
    <row r="44" spans="1:31" x14ac:dyDescent="0.25">
      <c r="A44" s="184"/>
      <c r="B44" s="189">
        <v>42240</v>
      </c>
      <c r="C44" s="184">
        <v>50</v>
      </c>
      <c r="D44" s="185">
        <v>28.3</v>
      </c>
      <c r="E44" s="185">
        <v>0</v>
      </c>
      <c r="F44" s="185">
        <f>C44*D44</f>
        <v>1415</v>
      </c>
      <c r="G44" s="184"/>
      <c r="H44" s="190"/>
      <c r="I44" s="184"/>
      <c r="J44" s="184"/>
      <c r="K44" s="184"/>
      <c r="L44" s="184"/>
      <c r="M44" s="184"/>
      <c r="O44" s="75">
        <v>1.07</v>
      </c>
      <c r="P44" s="75">
        <f t="shared" si="4"/>
        <v>0</v>
      </c>
      <c r="Q44" s="2"/>
      <c r="T44" s="79" t="s">
        <v>70</v>
      </c>
      <c r="U44" s="80">
        <v>36.43</v>
      </c>
      <c r="V44" s="268"/>
      <c r="W44" s="91">
        <v>42769</v>
      </c>
      <c r="X44" s="95">
        <v>36.69</v>
      </c>
      <c r="Y44" s="95">
        <v>36.82</v>
      </c>
      <c r="Z44" s="95">
        <v>36.450000000000003</v>
      </c>
      <c r="AA44" s="95">
        <v>36.520000000000003</v>
      </c>
      <c r="AB44" s="93">
        <v>21038100</v>
      </c>
      <c r="AC44" s="92">
        <v>36.520000000000003</v>
      </c>
      <c r="AD44" s="2">
        <f t="shared" si="0"/>
        <v>0.36999999999999744</v>
      </c>
      <c r="AE44" s="128" t="e">
        <f t="shared" si="1"/>
        <v>#DIV/0!</v>
      </c>
    </row>
    <row r="45" spans="1:31" x14ac:dyDescent="0.25">
      <c r="A45" s="184"/>
      <c r="B45" s="189">
        <v>42244</v>
      </c>
      <c r="C45" s="184">
        <v>100</v>
      </c>
      <c r="D45" s="185">
        <v>26.7</v>
      </c>
      <c r="E45" s="185">
        <v>0</v>
      </c>
      <c r="F45" s="185">
        <f t="shared" ref="F45:F51" si="5">C45*D45</f>
        <v>2670</v>
      </c>
      <c r="G45" s="184"/>
      <c r="H45" s="190"/>
      <c r="I45" s="184"/>
      <c r="J45" s="184"/>
      <c r="K45" s="184"/>
      <c r="L45" s="184"/>
      <c r="M45" s="184"/>
      <c r="O45" s="75">
        <v>1.06</v>
      </c>
      <c r="P45" s="75">
        <f t="shared" si="4"/>
        <v>0</v>
      </c>
      <c r="Q45" s="2"/>
      <c r="T45" s="79" t="s">
        <v>71</v>
      </c>
      <c r="U45" s="80" t="s">
        <v>536</v>
      </c>
      <c r="V45" s="268"/>
      <c r="W45" s="91">
        <v>42769</v>
      </c>
      <c r="X45" s="95" t="s">
        <v>102</v>
      </c>
      <c r="Y45" s="95"/>
      <c r="Z45" s="95"/>
      <c r="AA45" s="95"/>
      <c r="AB45" s="93"/>
      <c r="AC45" s="92"/>
      <c r="AD45" s="2">
        <f t="shared" si="0"/>
        <v>0</v>
      </c>
      <c r="AE45" s="128">
        <f t="shared" si="1"/>
        <v>-1</v>
      </c>
    </row>
    <row r="46" spans="1:31" x14ac:dyDescent="0.25">
      <c r="A46" s="184"/>
      <c r="B46" s="189">
        <v>42270</v>
      </c>
      <c r="C46" s="184">
        <v>330</v>
      </c>
      <c r="D46" s="185">
        <v>29.15</v>
      </c>
      <c r="E46" s="185">
        <v>0</v>
      </c>
      <c r="F46" s="185">
        <f t="shared" si="5"/>
        <v>9619.5</v>
      </c>
      <c r="G46" s="184"/>
      <c r="H46" s="190"/>
      <c r="I46" s="184"/>
      <c r="J46" s="184"/>
      <c r="K46" s="184"/>
      <c r="L46" s="184"/>
      <c r="M46" s="184"/>
      <c r="O46" s="75">
        <v>1.05</v>
      </c>
      <c r="P46" s="75">
        <f t="shared" si="4"/>
        <v>0</v>
      </c>
      <c r="Q46" s="2"/>
      <c r="T46" s="79" t="s">
        <v>72</v>
      </c>
      <c r="U46" s="80" t="s">
        <v>537</v>
      </c>
      <c r="V46" s="268"/>
      <c r="W46" s="91">
        <v>42768</v>
      </c>
      <c r="X46" s="95">
        <v>36.26</v>
      </c>
      <c r="Y46" s="95">
        <v>36.700000000000003</v>
      </c>
      <c r="Z46" s="95">
        <v>36.200000000000003</v>
      </c>
      <c r="AA46" s="95">
        <v>36.68</v>
      </c>
      <c r="AB46" s="93">
        <v>31916900</v>
      </c>
      <c r="AC46" s="92">
        <v>36.42</v>
      </c>
      <c r="AD46" s="2">
        <f t="shared" si="0"/>
        <v>0.5</v>
      </c>
      <c r="AE46" s="128">
        <f t="shared" si="1"/>
        <v>4.4125758411472926E-3</v>
      </c>
    </row>
    <row r="47" spans="1:31" x14ac:dyDescent="0.25">
      <c r="A47" s="184"/>
      <c r="B47" s="189">
        <v>42276</v>
      </c>
      <c r="C47" s="184">
        <v>50</v>
      </c>
      <c r="D47" s="184">
        <v>27.95</v>
      </c>
      <c r="E47" s="185">
        <v>0</v>
      </c>
      <c r="F47" s="185">
        <f t="shared" si="5"/>
        <v>1397.5</v>
      </c>
      <c r="G47" s="184"/>
      <c r="H47" s="190"/>
      <c r="I47" s="184"/>
      <c r="J47" s="184"/>
      <c r="K47" s="184"/>
      <c r="L47" s="184"/>
      <c r="M47" s="184"/>
      <c r="O47" s="75">
        <v>1.04</v>
      </c>
      <c r="P47" s="75">
        <f t="shared" si="4"/>
        <v>0</v>
      </c>
      <c r="Q47" s="2"/>
      <c r="T47" s="79" t="s">
        <v>73</v>
      </c>
      <c r="U47" s="80">
        <v>40.03</v>
      </c>
      <c r="V47" s="268"/>
      <c r="W47" s="91">
        <v>42767</v>
      </c>
      <c r="X47" s="95">
        <v>36.82</v>
      </c>
      <c r="Y47" s="95">
        <v>36.950000000000003</v>
      </c>
      <c r="Z47" s="95">
        <v>36.020000000000003</v>
      </c>
      <c r="AA47" s="95">
        <v>36.520000000000003</v>
      </c>
      <c r="AB47" s="93">
        <v>28380600</v>
      </c>
      <c r="AC47" s="92">
        <v>36.26</v>
      </c>
      <c r="AD47" s="2">
        <f t="shared" si="0"/>
        <v>0.92999999999999972</v>
      </c>
      <c r="AE47" s="128">
        <f t="shared" si="1"/>
        <v>-8.2056892778994417E-3</v>
      </c>
    </row>
    <row r="48" spans="1:31" x14ac:dyDescent="0.25">
      <c r="A48" s="184"/>
      <c r="B48" s="189">
        <v>42293</v>
      </c>
      <c r="C48" s="184">
        <v>80</v>
      </c>
      <c r="D48" s="185">
        <v>32.090000000000003</v>
      </c>
      <c r="E48" s="185">
        <v>0</v>
      </c>
      <c r="F48" s="185">
        <f t="shared" si="5"/>
        <v>2567.2000000000003</v>
      </c>
      <c r="G48" s="184"/>
      <c r="H48" s="190"/>
      <c r="I48" s="184"/>
      <c r="J48" s="184"/>
      <c r="K48" s="184"/>
      <c r="L48" s="184"/>
      <c r="M48" s="184"/>
      <c r="O48" s="75">
        <v>1.03</v>
      </c>
      <c r="P48" s="75">
        <f t="shared" si="4"/>
        <v>0</v>
      </c>
      <c r="Q48" s="2"/>
      <c r="T48" s="79" t="s">
        <v>74</v>
      </c>
      <c r="U48" s="80">
        <v>1.1121399999999999</v>
      </c>
      <c r="V48" s="268"/>
      <c r="W48" s="91">
        <v>42766</v>
      </c>
      <c r="X48" s="95">
        <v>37.22</v>
      </c>
      <c r="Y48" s="95">
        <v>37.369999999999997</v>
      </c>
      <c r="Z48" s="95">
        <v>36.64</v>
      </c>
      <c r="AA48" s="95">
        <v>36.82</v>
      </c>
      <c r="AB48" s="93">
        <v>27059100</v>
      </c>
      <c r="AC48" s="92">
        <v>36.56</v>
      </c>
      <c r="AD48" s="2">
        <f t="shared" si="0"/>
        <v>0.72999999999999687</v>
      </c>
      <c r="AE48" s="128">
        <f t="shared" si="1"/>
        <v>-1.5881561238223374E-2</v>
      </c>
    </row>
    <row r="49" spans="1:31" x14ac:dyDescent="0.25">
      <c r="A49" s="184"/>
      <c r="B49" s="189">
        <v>42293</v>
      </c>
      <c r="C49" s="184">
        <v>80</v>
      </c>
      <c r="D49" s="185">
        <v>31.95</v>
      </c>
      <c r="E49" s="185">
        <v>0</v>
      </c>
      <c r="F49" s="185">
        <f t="shared" si="5"/>
        <v>2556</v>
      </c>
      <c r="G49" s="184"/>
      <c r="H49" s="190"/>
      <c r="I49" s="184"/>
      <c r="J49" s="184"/>
      <c r="K49" s="184"/>
      <c r="L49" s="184"/>
      <c r="M49" s="184"/>
      <c r="O49" s="75">
        <v>1.02</v>
      </c>
      <c r="P49" s="75">
        <f t="shared" si="4"/>
        <v>0</v>
      </c>
      <c r="Q49" s="2"/>
      <c r="T49" s="79" t="s">
        <v>75</v>
      </c>
      <c r="U49" s="81" t="s">
        <v>341</v>
      </c>
      <c r="V49" s="269"/>
      <c r="W49" s="91">
        <v>42765</v>
      </c>
      <c r="X49" s="95">
        <v>37.74</v>
      </c>
      <c r="Y49" s="95">
        <v>37.840000000000003</v>
      </c>
      <c r="Z49" s="95">
        <v>37.33</v>
      </c>
      <c r="AA49" s="95">
        <v>37.42</v>
      </c>
      <c r="AB49" s="93">
        <v>23954700</v>
      </c>
      <c r="AC49" s="92">
        <v>37.15</v>
      </c>
      <c r="AD49" s="2">
        <f t="shared" si="0"/>
        <v>0.51000000000000512</v>
      </c>
      <c r="AE49" s="128">
        <f t="shared" si="1"/>
        <v>-1.4850172368072179E-2</v>
      </c>
    </row>
    <row r="50" spans="1:31" x14ac:dyDescent="0.25">
      <c r="A50" s="184"/>
      <c r="B50" s="189">
        <v>42293</v>
      </c>
      <c r="C50" s="184">
        <v>120</v>
      </c>
      <c r="D50" s="185">
        <v>31.75</v>
      </c>
      <c r="E50" s="185">
        <v>0</v>
      </c>
      <c r="F50" s="185">
        <f t="shared" si="5"/>
        <v>3810</v>
      </c>
      <c r="G50" s="184"/>
      <c r="H50" s="190"/>
      <c r="I50" s="184"/>
      <c r="J50" s="184"/>
      <c r="K50" s="184"/>
      <c r="L50" s="184"/>
      <c r="M50" s="184"/>
      <c r="O50" s="75">
        <v>1.01</v>
      </c>
      <c r="P50" s="75">
        <f t="shared" si="4"/>
        <v>0</v>
      </c>
      <c r="Q50" s="2"/>
      <c r="T50" s="79"/>
      <c r="U50" s="80"/>
      <c r="V50" s="268"/>
      <c r="W50" s="91">
        <v>42762</v>
      </c>
      <c r="X50" s="95">
        <v>38</v>
      </c>
      <c r="Y50" s="95">
        <v>38.450000000000003</v>
      </c>
      <c r="Z50" s="95">
        <v>37.81</v>
      </c>
      <c r="AA50" s="95">
        <v>37.979999999999997</v>
      </c>
      <c r="AB50" s="93">
        <v>44368600</v>
      </c>
      <c r="AC50" s="92">
        <v>37.71</v>
      </c>
      <c r="AD50" s="2">
        <f t="shared" si="0"/>
        <v>0.64000000000000057</v>
      </c>
      <c r="AE50" s="128">
        <f t="shared" si="1"/>
        <v>1.1263073209975882E-2</v>
      </c>
    </row>
    <row r="51" spans="1:31" x14ac:dyDescent="0.25">
      <c r="A51" s="184"/>
      <c r="B51" s="189">
        <v>42293</v>
      </c>
      <c r="C51" s="184">
        <v>150</v>
      </c>
      <c r="D51" s="185">
        <v>31.05</v>
      </c>
      <c r="E51" s="185">
        <v>0</v>
      </c>
      <c r="F51" s="185">
        <f t="shared" si="5"/>
        <v>4657.5</v>
      </c>
      <c r="G51" s="185"/>
      <c r="H51" s="190"/>
      <c r="I51" s="184"/>
      <c r="J51" s="184"/>
      <c r="K51" s="185"/>
      <c r="L51" s="184"/>
      <c r="M51" s="184"/>
      <c r="O51" s="75">
        <v>1</v>
      </c>
      <c r="P51" s="75">
        <f t="shared" si="4"/>
        <v>0</v>
      </c>
      <c r="Q51" s="2"/>
      <c r="T51" s="79" t="s">
        <v>76</v>
      </c>
      <c r="U51" s="80" t="s">
        <v>538</v>
      </c>
      <c r="V51" s="268"/>
      <c r="W51" s="91">
        <v>42761</v>
      </c>
      <c r="X51" s="95">
        <v>37.82</v>
      </c>
      <c r="Y51" s="95">
        <v>37.92</v>
      </c>
      <c r="Z51" s="95">
        <v>37.42</v>
      </c>
      <c r="AA51" s="95">
        <v>37.56</v>
      </c>
      <c r="AB51" s="93">
        <v>34144800</v>
      </c>
      <c r="AC51" s="92">
        <v>37.29</v>
      </c>
      <c r="AD51" s="2">
        <f t="shared" si="0"/>
        <v>0.5</v>
      </c>
      <c r="AE51" s="128">
        <f t="shared" si="1"/>
        <v>-6.3948840927259276E-3</v>
      </c>
    </row>
    <row r="52" spans="1:31" x14ac:dyDescent="0.25">
      <c r="A52" s="184"/>
      <c r="B52" s="184"/>
      <c r="C52" s="184"/>
      <c r="D52" s="184"/>
      <c r="E52" s="185"/>
      <c r="F52" s="184"/>
      <c r="G52" s="185"/>
      <c r="H52" s="190"/>
      <c r="I52" s="185"/>
      <c r="J52" s="184"/>
      <c r="K52" s="185"/>
      <c r="L52" s="184"/>
      <c r="M52" s="184"/>
      <c r="O52" s="75">
        <v>0.99</v>
      </c>
      <c r="P52" s="75">
        <f t="shared" si="4"/>
        <v>0</v>
      </c>
      <c r="Q52" s="2"/>
      <c r="T52" s="79" t="s">
        <v>77</v>
      </c>
      <c r="U52" s="80" t="s">
        <v>424</v>
      </c>
      <c r="V52" s="268"/>
      <c r="W52" s="91">
        <v>42760</v>
      </c>
      <c r="X52" s="95">
        <v>37.869999999999997</v>
      </c>
      <c r="Y52" s="95">
        <v>38</v>
      </c>
      <c r="Z52" s="95">
        <v>37.520000000000003</v>
      </c>
      <c r="AA52" s="95">
        <v>37.799999999999997</v>
      </c>
      <c r="AB52" s="93">
        <v>32276400</v>
      </c>
      <c r="AC52" s="92">
        <v>37.53</v>
      </c>
      <c r="AD52" s="2">
        <f t="shared" si="0"/>
        <v>0.47999999999999687</v>
      </c>
      <c r="AE52" s="128">
        <f t="shared" si="1"/>
        <v>4.8192771084336616E-3</v>
      </c>
    </row>
    <row r="53" spans="1:31" x14ac:dyDescent="0.25">
      <c r="A53" s="184"/>
      <c r="B53" s="184"/>
      <c r="C53" s="184"/>
      <c r="D53" s="184"/>
      <c r="E53" s="184"/>
      <c r="F53" s="184"/>
      <c r="G53" s="184"/>
      <c r="H53" s="190"/>
      <c r="I53" s="184"/>
      <c r="J53" s="184"/>
      <c r="K53" s="184"/>
      <c r="L53" s="184"/>
      <c r="M53" s="184"/>
      <c r="O53" s="75">
        <v>0.98</v>
      </c>
      <c r="P53" s="75">
        <f t="shared" si="4"/>
        <v>0</v>
      </c>
      <c r="Q53" s="2"/>
      <c r="T53" s="79" t="s">
        <v>78</v>
      </c>
      <c r="U53" s="82">
        <v>22455525</v>
      </c>
      <c r="V53" s="270"/>
      <c r="W53" s="91">
        <v>42759</v>
      </c>
      <c r="X53" s="95">
        <v>36.840000000000003</v>
      </c>
      <c r="Y53" s="95">
        <v>37.74</v>
      </c>
      <c r="Z53" s="95">
        <v>36.81</v>
      </c>
      <c r="AA53" s="95">
        <v>37.619999999999997</v>
      </c>
      <c r="AB53" s="93">
        <v>35140900</v>
      </c>
      <c r="AC53" s="92">
        <v>37.35</v>
      </c>
      <c r="AD53" s="2">
        <f t="shared" si="0"/>
        <v>0.92999999999999972</v>
      </c>
      <c r="AE53" s="128">
        <f t="shared" si="1"/>
        <v>2.3007395234182493E-2</v>
      </c>
    </row>
    <row r="54" spans="1:31" x14ac:dyDescent="0.25">
      <c r="A54" s="184"/>
      <c r="B54" s="184"/>
      <c r="C54" s="184"/>
      <c r="D54" s="184"/>
      <c r="E54" s="184"/>
      <c r="F54" s="184"/>
      <c r="G54" s="184"/>
      <c r="H54" s="190"/>
      <c r="I54" s="184"/>
      <c r="J54" s="184"/>
      <c r="K54" s="184"/>
      <c r="L54" s="184"/>
      <c r="M54" s="184"/>
      <c r="O54" s="75">
        <v>0.97</v>
      </c>
      <c r="P54" s="75">
        <f t="shared" si="4"/>
        <v>0</v>
      </c>
      <c r="T54" s="79" t="s">
        <v>81</v>
      </c>
      <c r="U54" s="82">
        <v>24240000</v>
      </c>
      <c r="V54" s="270"/>
      <c r="W54" s="91">
        <v>42758</v>
      </c>
      <c r="X54" s="95">
        <v>37.07</v>
      </c>
      <c r="Y54" s="95">
        <v>37.21</v>
      </c>
      <c r="Z54" s="95">
        <v>36.549999999999997</v>
      </c>
      <c r="AA54" s="95">
        <v>36.770000000000003</v>
      </c>
      <c r="AB54" s="93">
        <v>27752600</v>
      </c>
      <c r="AC54" s="92">
        <v>36.51</v>
      </c>
      <c r="AD54" s="2">
        <f t="shared" si="0"/>
        <v>0.66000000000000369</v>
      </c>
      <c r="AE54" s="128">
        <f t="shared" si="1"/>
        <v>-4.6346782988004875E-3</v>
      </c>
    </row>
    <row r="55" spans="1:31" x14ac:dyDescent="0.25">
      <c r="A55" s="184"/>
      <c r="B55" s="184"/>
      <c r="C55" s="184"/>
      <c r="D55" s="184"/>
      <c r="E55" s="184"/>
      <c r="F55" s="184"/>
      <c r="G55" s="184"/>
      <c r="H55" s="190"/>
      <c r="I55" s="184"/>
      <c r="J55" s="184"/>
      <c r="K55" s="184"/>
      <c r="L55" s="184"/>
      <c r="M55" s="184"/>
      <c r="O55" s="75">
        <v>0.96</v>
      </c>
      <c r="P55" s="75">
        <f t="shared" si="4"/>
        <v>0</v>
      </c>
      <c r="T55" s="79" t="s">
        <v>79</v>
      </c>
      <c r="U55" s="80" t="s">
        <v>539</v>
      </c>
      <c r="V55" s="268"/>
      <c r="W55" s="91">
        <v>42755</v>
      </c>
      <c r="X55" s="95">
        <v>36.76</v>
      </c>
      <c r="Y55" s="95">
        <v>37.03</v>
      </c>
      <c r="Z55" s="95">
        <v>36.58</v>
      </c>
      <c r="AA55" s="95">
        <v>36.94</v>
      </c>
      <c r="AB55" s="93">
        <v>23950900</v>
      </c>
      <c r="AC55" s="92">
        <v>36.68</v>
      </c>
      <c r="AD55" s="2">
        <f t="shared" si="0"/>
        <v>0.45000000000000284</v>
      </c>
      <c r="AE55" s="128">
        <f t="shared" si="1"/>
        <v>1.0190030294684682E-2</v>
      </c>
    </row>
    <row r="56" spans="1:31" x14ac:dyDescent="0.25">
      <c r="A56" s="25" t="s">
        <v>57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65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75">
        <v>0.95</v>
      </c>
      <c r="P56" s="75">
        <f t="shared" si="4"/>
        <v>0</v>
      </c>
      <c r="T56" s="79" t="s">
        <v>82</v>
      </c>
      <c r="U56" s="80">
        <v>17.079999999999998</v>
      </c>
      <c r="V56" s="268"/>
      <c r="W56" s="91">
        <v>42754</v>
      </c>
      <c r="X56" s="95">
        <v>36.51</v>
      </c>
      <c r="Y56" s="95">
        <v>36.909999999999997</v>
      </c>
      <c r="Z56" s="95">
        <v>36.51</v>
      </c>
      <c r="AA56" s="95">
        <v>36.57</v>
      </c>
      <c r="AB56" s="93">
        <v>13654500</v>
      </c>
      <c r="AC56" s="92">
        <v>36.31</v>
      </c>
      <c r="AD56" s="2">
        <f t="shared" si="0"/>
        <v>0.39999999999999858</v>
      </c>
      <c r="AE56" s="128">
        <f t="shared" si="1"/>
        <v>-5.2054794520547398E-3</v>
      </c>
    </row>
    <row r="57" spans="1:31" x14ac:dyDescent="0.25">
      <c r="O57" s="75">
        <v>0.94</v>
      </c>
      <c r="P57" s="75">
        <f t="shared" si="4"/>
        <v>0</v>
      </c>
      <c r="T57" s="79" t="s">
        <v>83</v>
      </c>
      <c r="U57" s="80">
        <v>2.12</v>
      </c>
      <c r="V57" s="268"/>
      <c r="W57" s="91">
        <v>42753</v>
      </c>
      <c r="X57" s="95">
        <v>36.89</v>
      </c>
      <c r="Y57" s="95">
        <v>37.01</v>
      </c>
      <c r="Z57" s="95">
        <v>36.61</v>
      </c>
      <c r="AA57" s="95">
        <v>36.76</v>
      </c>
      <c r="AB57" s="93">
        <v>15382500</v>
      </c>
      <c r="AC57" s="92">
        <v>36.5</v>
      </c>
      <c r="AD57" s="2">
        <f t="shared" si="0"/>
        <v>0.39999999999999858</v>
      </c>
      <c r="AE57" s="128">
        <f t="shared" si="1"/>
        <v>-1.0946907498631253E-3</v>
      </c>
    </row>
    <row r="58" spans="1:31" x14ac:dyDescent="0.25">
      <c r="O58" s="75">
        <v>0.93</v>
      </c>
      <c r="P58" s="75">
        <f t="shared" si="4"/>
        <v>0</v>
      </c>
      <c r="T58" s="79" t="s">
        <v>80</v>
      </c>
      <c r="U58" s="80" t="s">
        <v>463</v>
      </c>
      <c r="V58" s="268"/>
      <c r="W58" s="91">
        <v>42752</v>
      </c>
      <c r="X58" s="95">
        <v>36.67</v>
      </c>
      <c r="Y58" s="95">
        <v>36.83</v>
      </c>
      <c r="Z58" s="95">
        <v>36.590000000000003</v>
      </c>
      <c r="AA58" s="95">
        <v>36.799999999999997</v>
      </c>
      <c r="AB58" s="93">
        <v>20195200</v>
      </c>
      <c r="AC58" s="92">
        <v>36.54</v>
      </c>
      <c r="AD58" s="2">
        <f t="shared" si="0"/>
        <v>0.23999999999999488</v>
      </c>
      <c r="AE58" s="128">
        <f t="shared" si="1"/>
        <v>2.7374760470832982E-4</v>
      </c>
    </row>
    <row r="59" spans="1:31" x14ac:dyDescent="0.25">
      <c r="O59" s="75">
        <v>0.92</v>
      </c>
      <c r="P59" s="75">
        <f t="shared" si="4"/>
        <v>0</v>
      </c>
      <c r="W59" s="91">
        <v>42748</v>
      </c>
      <c r="X59" s="95">
        <v>36.71</v>
      </c>
      <c r="Y59" s="95">
        <v>36.86</v>
      </c>
      <c r="Z59" s="95">
        <v>36.619999999999997</v>
      </c>
      <c r="AA59" s="95">
        <v>36.79</v>
      </c>
      <c r="AB59" s="93">
        <v>15072200</v>
      </c>
      <c r="AC59" s="92">
        <v>36.53</v>
      </c>
      <c r="AD59" s="2">
        <f t="shared" si="0"/>
        <v>0.24000000000000199</v>
      </c>
      <c r="AE59" s="128">
        <f t="shared" si="1"/>
        <v>2.1947873799725848E-3</v>
      </c>
    </row>
    <row r="60" spans="1:31" x14ac:dyDescent="0.25">
      <c r="O60" s="75">
        <v>0.91</v>
      </c>
      <c r="P60" s="75">
        <f t="shared" si="4"/>
        <v>0</v>
      </c>
      <c r="W60" s="91">
        <v>42747</v>
      </c>
      <c r="X60" s="95">
        <v>36.83</v>
      </c>
      <c r="Y60" s="95">
        <v>36.83</v>
      </c>
      <c r="Z60" s="95">
        <v>36.32</v>
      </c>
      <c r="AA60" s="95">
        <v>36.71</v>
      </c>
      <c r="AB60" s="93">
        <v>20391900</v>
      </c>
      <c r="AC60" s="92">
        <v>36.450000000000003</v>
      </c>
      <c r="AD60" s="2">
        <f t="shared" si="0"/>
        <v>0.50999999999999801</v>
      </c>
      <c r="AE60" s="128">
        <f t="shared" si="1"/>
        <v>-6.5412919051511809E-3</v>
      </c>
    </row>
    <row r="61" spans="1:31" x14ac:dyDescent="0.25">
      <c r="O61" s="75">
        <v>0.9</v>
      </c>
      <c r="P61" s="75">
        <f t="shared" si="4"/>
        <v>0</v>
      </c>
      <c r="W61" s="91">
        <v>42746</v>
      </c>
      <c r="X61" s="95">
        <v>36.51</v>
      </c>
      <c r="Y61" s="95">
        <v>37</v>
      </c>
      <c r="Z61" s="95">
        <v>36.51</v>
      </c>
      <c r="AA61" s="95">
        <v>36.950000000000003</v>
      </c>
      <c r="AB61" s="93">
        <v>22398400</v>
      </c>
      <c r="AC61" s="92">
        <v>36.69</v>
      </c>
      <c r="AD61" s="2">
        <f t="shared" si="0"/>
        <v>0.49000000000000199</v>
      </c>
      <c r="AE61" s="128">
        <f t="shared" si="1"/>
        <v>1.1300992282249123E-2</v>
      </c>
    </row>
    <row r="62" spans="1:31" x14ac:dyDescent="0.25">
      <c r="W62" s="91">
        <v>42745</v>
      </c>
      <c r="X62" s="95">
        <v>36.549999999999997</v>
      </c>
      <c r="Y62" s="95">
        <v>36.93</v>
      </c>
      <c r="Z62" s="95">
        <v>36.53</v>
      </c>
      <c r="AA62" s="95">
        <v>36.54</v>
      </c>
      <c r="AB62" s="93">
        <v>15918800</v>
      </c>
      <c r="AC62" s="92">
        <v>36.28</v>
      </c>
      <c r="AD62" s="2">
        <f t="shared" si="0"/>
        <v>0.39999999999999858</v>
      </c>
      <c r="AE62" s="128">
        <f t="shared" si="1"/>
        <v>-1.9257221458046647E-3</v>
      </c>
    </row>
    <row r="63" spans="1:31" x14ac:dyDescent="0.25">
      <c r="W63" s="91">
        <v>42744</v>
      </c>
      <c r="X63" s="95">
        <v>36.479999999999997</v>
      </c>
      <c r="Y63" s="95">
        <v>36.89</v>
      </c>
      <c r="Z63" s="95">
        <v>36.479999999999997</v>
      </c>
      <c r="AA63" s="95">
        <v>36.61</v>
      </c>
      <c r="AB63" s="93">
        <v>19449400</v>
      </c>
      <c r="AC63" s="92">
        <v>36.35</v>
      </c>
      <c r="AD63" s="2">
        <f t="shared" si="0"/>
        <v>0.41000000000000369</v>
      </c>
      <c r="AE63" s="128">
        <f t="shared" si="1"/>
        <v>3.5891772501381869E-3</v>
      </c>
    </row>
    <row r="64" spans="1:31" x14ac:dyDescent="0.25">
      <c r="W64" s="91">
        <v>42741</v>
      </c>
      <c r="X64" s="95">
        <v>36.590000000000003</v>
      </c>
      <c r="Y64" s="95">
        <v>36.68</v>
      </c>
      <c r="Z64" s="95">
        <v>36.19</v>
      </c>
      <c r="AA64" s="95">
        <v>36.479999999999997</v>
      </c>
      <c r="AB64" s="93">
        <v>15114000</v>
      </c>
      <c r="AC64" s="92">
        <v>36.22</v>
      </c>
      <c r="AD64" s="2">
        <f t="shared" si="0"/>
        <v>0.49000000000000199</v>
      </c>
      <c r="AE64" s="128">
        <f t="shared" si="1"/>
        <v>3.6021058464947853E-3</v>
      </c>
    </row>
    <row r="65" spans="23:31" x14ac:dyDescent="0.25">
      <c r="W65" s="91">
        <v>42740</v>
      </c>
      <c r="X65" s="95">
        <v>36.450000000000003</v>
      </c>
      <c r="Y65" s="95">
        <v>36.72</v>
      </c>
      <c r="Z65" s="95">
        <v>36.31</v>
      </c>
      <c r="AA65" s="95">
        <v>36.35</v>
      </c>
      <c r="AB65" s="93">
        <v>13986000</v>
      </c>
      <c r="AC65" s="92">
        <v>36.090000000000003</v>
      </c>
      <c r="AD65" s="2">
        <f t="shared" si="0"/>
        <v>0.40999999999999659</v>
      </c>
      <c r="AE65" s="128">
        <f t="shared" si="1"/>
        <v>-1.6597510373442814E-3</v>
      </c>
    </row>
    <row r="66" spans="23:31" x14ac:dyDescent="0.25">
      <c r="W66" s="91">
        <v>42739</v>
      </c>
      <c r="X66" s="95">
        <v>36.71</v>
      </c>
      <c r="Y66" s="95">
        <v>36.770000000000003</v>
      </c>
      <c r="Z66" s="95">
        <v>36.340000000000003</v>
      </c>
      <c r="AA66" s="95">
        <v>36.409999999999997</v>
      </c>
      <c r="AB66" s="93">
        <v>15915700</v>
      </c>
      <c r="AC66" s="92">
        <v>36.15</v>
      </c>
      <c r="AD66" s="2">
        <f t="shared" si="0"/>
        <v>0.42999999999999972</v>
      </c>
      <c r="AE66" s="128">
        <f t="shared" si="1"/>
        <v>-5.2283984589984733E-3</v>
      </c>
    </row>
    <row r="67" spans="23:31" x14ac:dyDescent="0.25">
      <c r="W67" s="91">
        <v>42738</v>
      </c>
      <c r="X67" s="95">
        <v>36.61</v>
      </c>
      <c r="Y67" s="95">
        <v>36.93</v>
      </c>
      <c r="Z67" s="95">
        <v>36.270000000000003</v>
      </c>
      <c r="AA67" s="95">
        <v>36.6</v>
      </c>
      <c r="AB67" s="93">
        <v>20196500</v>
      </c>
      <c r="AC67" s="92">
        <v>36.340000000000003</v>
      </c>
      <c r="AD67" s="2">
        <f>Y67-Z67</f>
        <v>0.65999999999999659</v>
      </c>
      <c r="AE67" s="128" t="e">
        <f>AC67/#REF!-1</f>
        <v>#REF!</v>
      </c>
    </row>
    <row r="68" spans="23:31" x14ac:dyDescent="0.25">
      <c r="W68" s="91">
        <v>42734</v>
      </c>
      <c r="X68" s="95">
        <v>36.79</v>
      </c>
      <c r="Y68" s="95">
        <v>36.799999999999997</v>
      </c>
      <c r="Z68" s="95">
        <v>36.200000000000003</v>
      </c>
      <c r="AA68" s="95">
        <v>36.270000000000003</v>
      </c>
      <c r="AB68" s="93">
        <v>17468000</v>
      </c>
      <c r="AC68" s="92">
        <v>36.01</v>
      </c>
      <c r="AD68" s="2" t="e">
        <f>#REF!-#REF!</f>
        <v>#REF!</v>
      </c>
      <c r="AE68" s="128" t="e">
        <f>#REF!/AC69-1</f>
        <v>#REF!</v>
      </c>
    </row>
    <row r="69" spans="23:31" x14ac:dyDescent="0.25">
      <c r="W69" s="91" t="s">
        <v>92</v>
      </c>
      <c r="X69" s="95"/>
      <c r="Y69" s="95"/>
      <c r="Z69" s="95"/>
      <c r="AA69" s="95"/>
      <c r="AB69" s="93"/>
      <c r="AC69" s="92"/>
      <c r="AD69" s="2">
        <f>Y69-Z69</f>
        <v>0</v>
      </c>
      <c r="AE69" s="12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97" priority="7">
      <formula>F21&gt;0</formula>
    </cfRule>
    <cfRule type="expression" dxfId="596" priority="8">
      <formula>F21&lt;0</formula>
    </cfRule>
  </conditionalFormatting>
  <conditionalFormatting sqref="F22">
    <cfRule type="expression" dxfId="595" priority="5">
      <formula>F22&gt;0</formula>
    </cfRule>
    <cfRule type="expression" dxfId="594" priority="6">
      <formula>F22&lt;0</formula>
    </cfRule>
  </conditionalFormatting>
  <conditionalFormatting sqref="Q8">
    <cfRule type="expression" dxfId="593" priority="1">
      <formula>Q8&gt;0</formula>
    </cfRule>
    <cfRule type="expression" dxfId="592" priority="2">
      <formula>Q8&lt;0</formula>
    </cfRule>
  </conditionalFormatting>
  <conditionalFormatting sqref="Q7">
    <cfRule type="expression" dxfId="591" priority="3">
      <formula>Q7&gt;0</formula>
    </cfRule>
    <cfRule type="expression" dxfId="5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27"/>
    <col min="3" max="3" width="11.5703125" customWidth="1"/>
    <col min="4" max="4" width="9.140625" style="72"/>
    <col min="5" max="5" width="9.140625" style="2"/>
    <col min="6" max="6" width="12.140625" style="2" bestFit="1" customWidth="1"/>
    <col min="8" max="8" width="11.85546875" style="64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2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0" customFormat="1" ht="15.75" customHeight="1" x14ac:dyDescent="0.25">
      <c r="A1" s="40" t="s">
        <v>1</v>
      </c>
      <c r="B1" s="108" t="s">
        <v>2</v>
      </c>
      <c r="C1" s="40" t="s">
        <v>4</v>
      </c>
      <c r="D1" s="157" t="s">
        <v>5</v>
      </c>
      <c r="E1" s="41" t="s">
        <v>63</v>
      </c>
      <c r="F1" s="41" t="s">
        <v>38</v>
      </c>
      <c r="G1" s="40" t="s">
        <v>3</v>
      </c>
      <c r="H1" s="63" t="s">
        <v>6</v>
      </c>
      <c r="I1" s="41" t="s">
        <v>7</v>
      </c>
      <c r="J1" s="41" t="s">
        <v>62</v>
      </c>
      <c r="K1" s="41" t="s">
        <v>39</v>
      </c>
      <c r="L1" s="40" t="s">
        <v>25</v>
      </c>
      <c r="M1" s="40" t="s">
        <v>22</v>
      </c>
      <c r="T1" s="108" t="s">
        <v>47</v>
      </c>
      <c r="W1" s="116" t="s">
        <v>85</v>
      </c>
      <c r="X1" s="117" t="s">
        <v>86</v>
      </c>
      <c r="Y1" s="117" t="s">
        <v>87</v>
      </c>
      <c r="Z1" s="117" t="s">
        <v>88</v>
      </c>
      <c r="AA1" s="117" t="s">
        <v>89</v>
      </c>
      <c r="AB1" s="116" t="s">
        <v>90</v>
      </c>
      <c r="AC1" s="117" t="s">
        <v>91</v>
      </c>
      <c r="AD1" s="40" t="s">
        <v>97</v>
      </c>
      <c r="AE1" s="40" t="s">
        <v>98</v>
      </c>
    </row>
    <row r="2" spans="1:40" x14ac:dyDescent="0.25">
      <c r="A2" s="6" t="s">
        <v>13</v>
      </c>
      <c r="B2" s="109"/>
      <c r="C2" s="4"/>
      <c r="D2" s="175"/>
      <c r="E2" s="3"/>
      <c r="F2" s="3"/>
      <c r="G2" s="66"/>
      <c r="H2" s="248"/>
      <c r="I2" s="67"/>
      <c r="J2" s="67"/>
      <c r="K2" s="67"/>
      <c r="L2" s="66"/>
      <c r="M2" s="3"/>
      <c r="O2" s="11" t="s">
        <v>35</v>
      </c>
      <c r="Q2">
        <f>C18-H18</f>
        <v>0</v>
      </c>
      <c r="W2" s="102">
        <v>42830</v>
      </c>
      <c r="X2" s="34">
        <v>48.24</v>
      </c>
      <c r="Y2" s="34">
        <v>48.59</v>
      </c>
      <c r="Z2" s="34">
        <v>47.1</v>
      </c>
      <c r="AA2" s="34">
        <v>47.21</v>
      </c>
      <c r="AB2" s="96">
        <v>5796600</v>
      </c>
      <c r="AC2" s="34">
        <v>47.21</v>
      </c>
      <c r="AD2" s="2">
        <f>Y2-Z2</f>
        <v>1.490000000000002</v>
      </c>
      <c r="AE2" s="128">
        <f>AC2/AC3-1</f>
        <v>-9.0260285474391688E-3</v>
      </c>
    </row>
    <row r="3" spans="1:40" x14ac:dyDescent="0.25">
      <c r="A3" s="22" t="s">
        <v>48</v>
      </c>
      <c r="B3" s="109"/>
      <c r="C3" s="4"/>
      <c r="D3" s="175"/>
      <c r="E3" s="3"/>
      <c r="F3" s="3"/>
      <c r="G3" s="66"/>
      <c r="H3" s="248"/>
      <c r="I3" s="67"/>
      <c r="J3" s="67"/>
      <c r="K3" s="67"/>
      <c r="L3" s="66"/>
      <c r="M3" s="3"/>
      <c r="O3" s="11" t="s">
        <v>36</v>
      </c>
      <c r="Q3" s="72">
        <f>IF(Q2=0, Q4, (F18-K18-M18)/Q2)</f>
        <v>0</v>
      </c>
      <c r="W3" s="102">
        <v>42829</v>
      </c>
      <c r="X3" s="34">
        <v>47.11</v>
      </c>
      <c r="Y3" s="34">
        <v>47.71</v>
      </c>
      <c r="Z3" s="34">
        <v>46.51</v>
      </c>
      <c r="AA3" s="34">
        <v>47.64</v>
      </c>
      <c r="AB3" s="96">
        <v>6301100</v>
      </c>
      <c r="AC3" s="34">
        <v>47.64</v>
      </c>
      <c r="AD3" s="2">
        <f t="shared" ref="AD3:AD66" si="0">Y3-Z3</f>
        <v>1.2000000000000028</v>
      </c>
      <c r="AE3" s="128">
        <f t="shared" ref="AE3:AE66" si="1">AC3/AC4-1</f>
        <v>1.426442410048967E-2</v>
      </c>
      <c r="AK3" s="170"/>
      <c r="AN3" s="170"/>
    </row>
    <row r="4" spans="1:40" x14ac:dyDescent="0.25">
      <c r="B4" s="109"/>
      <c r="C4" s="4"/>
      <c r="D4" s="175"/>
      <c r="E4" s="3"/>
      <c r="F4" s="3"/>
      <c r="G4" s="66"/>
      <c r="H4" s="149"/>
      <c r="I4" s="3"/>
      <c r="J4" s="3"/>
      <c r="K4" s="67"/>
      <c r="L4" s="66"/>
      <c r="M4" s="3"/>
      <c r="O4" s="11" t="s">
        <v>44</v>
      </c>
      <c r="Q4" s="160">
        <v>0</v>
      </c>
      <c r="R4" s="336">
        <v>0</v>
      </c>
      <c r="T4" s="115"/>
      <c r="U4" s="23"/>
      <c r="V4" s="28"/>
      <c r="W4" s="102">
        <v>42828</v>
      </c>
      <c r="X4" s="34">
        <v>48.37</v>
      </c>
      <c r="Y4" s="34">
        <v>48.53</v>
      </c>
      <c r="Z4" s="34">
        <v>46.58</v>
      </c>
      <c r="AA4" s="34">
        <v>46.97</v>
      </c>
      <c r="AB4" s="96">
        <v>4992600</v>
      </c>
      <c r="AC4" s="34">
        <v>46.97</v>
      </c>
      <c r="AD4" s="2">
        <f t="shared" si="0"/>
        <v>1.9500000000000028</v>
      </c>
      <c r="AE4" s="128">
        <f t="shared" si="1"/>
        <v>-2.5720804812279674E-2</v>
      </c>
      <c r="AK4" s="170"/>
      <c r="AN4" s="170"/>
    </row>
    <row r="5" spans="1:40" x14ac:dyDescent="0.25">
      <c r="B5" s="101"/>
      <c r="C5" s="4"/>
      <c r="D5" s="175"/>
      <c r="E5" s="3"/>
      <c r="F5" s="3"/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02">
        <v>42825</v>
      </c>
      <c r="X5" s="34">
        <v>48.82</v>
      </c>
      <c r="Y5" s="34">
        <v>49.31</v>
      </c>
      <c r="Z5" s="34">
        <v>47.94</v>
      </c>
      <c r="AA5" s="34">
        <v>48.21</v>
      </c>
      <c r="AB5" s="96">
        <v>5024900</v>
      </c>
      <c r="AC5" s="34">
        <v>48.21</v>
      </c>
      <c r="AD5" s="2">
        <f t="shared" si="0"/>
        <v>1.3700000000000045</v>
      </c>
      <c r="AE5" s="128">
        <f t="shared" si="1"/>
        <v>-1.5720702327480574E-2</v>
      </c>
      <c r="AK5" s="170"/>
      <c r="AN5" s="170"/>
    </row>
    <row r="6" spans="1:40" x14ac:dyDescent="0.25">
      <c r="B6" s="101"/>
      <c r="C6" s="4"/>
      <c r="D6" s="175"/>
      <c r="E6" s="3"/>
      <c r="F6" s="3"/>
      <c r="G6" s="4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02">
        <v>42824</v>
      </c>
      <c r="X6" s="34">
        <v>50</v>
      </c>
      <c r="Y6" s="34">
        <v>50.47</v>
      </c>
      <c r="Z6" s="34">
        <v>48.75</v>
      </c>
      <c r="AA6" s="34">
        <v>48.98</v>
      </c>
      <c r="AB6" s="96">
        <v>7162900</v>
      </c>
      <c r="AC6" s="34">
        <v>48.98</v>
      </c>
      <c r="AD6" s="2">
        <f t="shared" si="0"/>
        <v>1.7199999999999989</v>
      </c>
      <c r="AE6" s="128">
        <f t="shared" si="1"/>
        <v>-1.5675241157556252E-2</v>
      </c>
      <c r="AK6" s="170"/>
      <c r="AN6" s="170"/>
    </row>
    <row r="7" spans="1:40" x14ac:dyDescent="0.25">
      <c r="O7" s="11" t="s">
        <v>136</v>
      </c>
      <c r="Q7" s="2">
        <f>Q10+Q8</f>
        <v>3178.8000000000466</v>
      </c>
      <c r="R7">
        <v>0</v>
      </c>
      <c r="W7" s="102">
        <v>42823</v>
      </c>
      <c r="X7" s="34">
        <v>47.44</v>
      </c>
      <c r="Y7" s="34">
        <v>49.93</v>
      </c>
      <c r="Z7" s="34">
        <v>47.37</v>
      </c>
      <c r="AA7" s="34">
        <v>49.76</v>
      </c>
      <c r="AB7" s="96">
        <v>5019600</v>
      </c>
      <c r="AC7" s="34">
        <v>49.76</v>
      </c>
      <c r="AD7" s="2">
        <f t="shared" si="0"/>
        <v>2.5600000000000023</v>
      </c>
      <c r="AE7" s="128">
        <f t="shared" si="1"/>
        <v>4.8682824025289673E-2</v>
      </c>
    </row>
    <row r="8" spans="1:40" x14ac:dyDescent="0.25">
      <c r="O8" s="11" t="s">
        <v>137</v>
      </c>
      <c r="P8" s="27"/>
      <c r="Q8" s="2">
        <f>K18+M18-F18+Q2*Q4</f>
        <v>0</v>
      </c>
      <c r="W8" s="102">
        <v>42822</v>
      </c>
      <c r="X8" s="34">
        <v>46</v>
      </c>
      <c r="Y8" s="34">
        <v>47.58</v>
      </c>
      <c r="Z8" s="34">
        <v>45.83</v>
      </c>
      <c r="AA8" s="34">
        <v>47.45</v>
      </c>
      <c r="AB8" s="96">
        <v>4137100</v>
      </c>
      <c r="AC8" s="34">
        <v>47.45</v>
      </c>
      <c r="AD8" s="2">
        <f t="shared" si="0"/>
        <v>1.75</v>
      </c>
      <c r="AE8" s="128">
        <f t="shared" si="1"/>
        <v>3.6252456868312022E-2</v>
      </c>
    </row>
    <row r="9" spans="1:40" x14ac:dyDescent="0.25">
      <c r="O9" s="11" t="s">
        <v>156</v>
      </c>
      <c r="Q9" s="128">
        <f>IF(Q2=0, 0, Q8/Q6)</f>
        <v>0</v>
      </c>
      <c r="W9" s="102">
        <v>42821</v>
      </c>
      <c r="X9" s="34">
        <v>45.5</v>
      </c>
      <c r="Y9" s="34">
        <v>45.89</v>
      </c>
      <c r="Z9" s="34">
        <v>45.12</v>
      </c>
      <c r="AA9" s="34">
        <v>45.79</v>
      </c>
      <c r="AB9" s="96">
        <v>3251100</v>
      </c>
      <c r="AC9" s="34">
        <v>45.79</v>
      </c>
      <c r="AD9" s="2">
        <f t="shared" si="0"/>
        <v>0.77000000000000313</v>
      </c>
      <c r="AE9" s="128">
        <f t="shared" si="1"/>
        <v>-6.7245119305857637E-3</v>
      </c>
    </row>
    <row r="10" spans="1:40" x14ac:dyDescent="0.25">
      <c r="O10" s="11" t="s">
        <v>155</v>
      </c>
      <c r="P10" s="27"/>
      <c r="Q10" s="2">
        <f>M75</f>
        <v>3178.8000000000466</v>
      </c>
      <c r="W10" s="102">
        <v>42818</v>
      </c>
      <c r="X10" s="34">
        <v>46.69</v>
      </c>
      <c r="Y10" s="34">
        <v>47.13</v>
      </c>
      <c r="Z10" s="34">
        <v>45.89</v>
      </c>
      <c r="AA10" s="34">
        <v>46.1</v>
      </c>
      <c r="AB10" s="96">
        <v>2625600</v>
      </c>
      <c r="AC10" s="34">
        <v>46.1</v>
      </c>
      <c r="AD10" s="2">
        <f t="shared" si="0"/>
        <v>1.240000000000002</v>
      </c>
      <c r="AE10" s="128">
        <f t="shared" si="1"/>
        <v>-9.4542329179200246E-3</v>
      </c>
    </row>
    <row r="11" spans="1:40" x14ac:dyDescent="0.25">
      <c r="O11" s="11" t="s">
        <v>133</v>
      </c>
      <c r="P11" s="27"/>
      <c r="Q11" s="128">
        <f>VALUE(TRIM(CLEAN(MID(U58, FIND("(", U58)+1, 5))))</f>
        <v>2.07E-2</v>
      </c>
      <c r="T11" s="19"/>
      <c r="W11" s="102">
        <v>42817</v>
      </c>
      <c r="X11" s="34">
        <v>46.69</v>
      </c>
      <c r="Y11" s="34">
        <v>47.1</v>
      </c>
      <c r="Z11" s="34">
        <v>46.45</v>
      </c>
      <c r="AA11" s="34">
        <v>46.54</v>
      </c>
      <c r="AB11" s="96">
        <v>2565000</v>
      </c>
      <c r="AC11" s="34">
        <v>46.54</v>
      </c>
      <c r="AD11" s="2">
        <f t="shared" si="0"/>
        <v>0.64999999999999858</v>
      </c>
      <c r="AE11" s="128">
        <f t="shared" si="1"/>
        <v>-6.4047822374040386E-3</v>
      </c>
    </row>
    <row r="12" spans="1:40" x14ac:dyDescent="0.25">
      <c r="T12" s="19"/>
      <c r="W12" s="102">
        <v>42816</v>
      </c>
      <c r="X12" s="34">
        <v>47.46</v>
      </c>
      <c r="Y12" s="34">
        <v>47.46</v>
      </c>
      <c r="Z12" s="34">
        <v>46.64</v>
      </c>
      <c r="AA12" s="34">
        <v>46.84</v>
      </c>
      <c r="AB12" s="96">
        <v>2768600</v>
      </c>
      <c r="AC12" s="34">
        <v>46.84</v>
      </c>
      <c r="AD12" s="2">
        <f t="shared" si="0"/>
        <v>0.82000000000000028</v>
      </c>
      <c r="AE12" s="128">
        <f t="shared" si="1"/>
        <v>-1.7411369834277268E-2</v>
      </c>
    </row>
    <row r="13" spans="1:40" x14ac:dyDescent="0.25">
      <c r="W13" s="102">
        <v>42815</v>
      </c>
      <c r="X13" s="34">
        <v>48.53</v>
      </c>
      <c r="Y13" s="34">
        <v>48.62</v>
      </c>
      <c r="Z13" s="34">
        <v>47.27</v>
      </c>
      <c r="AA13" s="34">
        <v>47.67</v>
      </c>
      <c r="AB13" s="96">
        <v>3033600</v>
      </c>
      <c r="AC13" s="34">
        <v>47.67</v>
      </c>
      <c r="AD13" s="2">
        <f t="shared" si="0"/>
        <v>1.3499999999999943</v>
      </c>
      <c r="AE13" s="128">
        <f t="shared" si="1"/>
        <v>-1.304347826086949E-2</v>
      </c>
    </row>
    <row r="14" spans="1:40" x14ac:dyDescent="0.25">
      <c r="W14" s="102">
        <v>42814</v>
      </c>
      <c r="X14" s="34">
        <v>47.84</v>
      </c>
      <c r="Y14" s="34">
        <v>48.44</v>
      </c>
      <c r="Z14" s="34">
        <v>47.48</v>
      </c>
      <c r="AA14" s="34">
        <v>48.3</v>
      </c>
      <c r="AB14" s="96">
        <v>3233400</v>
      </c>
      <c r="AC14" s="34">
        <v>48.3</v>
      </c>
      <c r="AD14" s="2">
        <f t="shared" si="0"/>
        <v>0.96000000000000085</v>
      </c>
      <c r="AE14" s="128">
        <f t="shared" si="1"/>
        <v>8.2884376295067064E-4</v>
      </c>
    </row>
    <row r="15" spans="1:40" x14ac:dyDescent="0.25">
      <c r="W15" s="102">
        <v>42811</v>
      </c>
      <c r="X15" s="34">
        <v>48.71</v>
      </c>
      <c r="Y15" s="34">
        <v>48.94</v>
      </c>
      <c r="Z15" s="34">
        <v>48.08</v>
      </c>
      <c r="AA15" s="34">
        <v>48.26</v>
      </c>
      <c r="AB15" s="96">
        <v>3236300</v>
      </c>
      <c r="AC15" s="34">
        <v>48.26</v>
      </c>
      <c r="AD15" s="2">
        <f t="shared" si="0"/>
        <v>0.85999999999999943</v>
      </c>
      <c r="AE15" s="128">
        <f t="shared" si="1"/>
        <v>-6.791520889071978E-3</v>
      </c>
    </row>
    <row r="16" spans="1:40" x14ac:dyDescent="0.25">
      <c r="W16" s="102">
        <v>42810</v>
      </c>
      <c r="X16" s="34">
        <v>49.16</v>
      </c>
      <c r="Y16" s="34">
        <v>49.24</v>
      </c>
      <c r="Z16" s="34">
        <v>48.21</v>
      </c>
      <c r="AA16" s="34">
        <v>48.59</v>
      </c>
      <c r="AB16" s="96">
        <v>2473900</v>
      </c>
      <c r="AC16" s="34">
        <v>48.59</v>
      </c>
      <c r="AD16" s="2">
        <f t="shared" si="0"/>
        <v>1.0300000000000011</v>
      </c>
      <c r="AE16" s="128">
        <f t="shared" si="1"/>
        <v>-1.1393692777212472E-2</v>
      </c>
    </row>
    <row r="17" spans="1:31" x14ac:dyDescent="0.25">
      <c r="C17" s="4"/>
      <c r="D17" s="175"/>
      <c r="E17" s="3"/>
      <c r="F17" s="3"/>
      <c r="W17" s="102">
        <v>42809</v>
      </c>
      <c r="X17" s="34">
        <v>47.71</v>
      </c>
      <c r="Y17" s="34">
        <v>49.31</v>
      </c>
      <c r="Z17" s="34">
        <v>47.36</v>
      </c>
      <c r="AA17" s="34">
        <v>49.15</v>
      </c>
      <c r="AB17" s="96">
        <v>3989100</v>
      </c>
      <c r="AC17" s="34">
        <v>49.15</v>
      </c>
      <c r="AD17" s="2">
        <f t="shared" si="0"/>
        <v>1.9500000000000028</v>
      </c>
      <c r="AE17" s="128">
        <f t="shared" si="1"/>
        <v>4.1975832096671439E-2</v>
      </c>
    </row>
    <row r="18" spans="1:31" x14ac:dyDescent="0.25">
      <c r="A18" s="25" t="s">
        <v>57</v>
      </c>
      <c r="B18" s="110"/>
      <c r="C18" s="14">
        <f>SUM(C2:C17)</f>
        <v>0</v>
      </c>
      <c r="D18" s="73"/>
      <c r="E18" s="14"/>
      <c r="F18" s="18">
        <f>SUM(F2:F17)</f>
        <v>0</v>
      </c>
      <c r="G18" s="14"/>
      <c r="H18" s="65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2">
        <v>42808</v>
      </c>
      <c r="X18" s="34">
        <v>47.13</v>
      </c>
      <c r="Y18" s="34">
        <v>47.31</v>
      </c>
      <c r="Z18" s="34">
        <v>46.15</v>
      </c>
      <c r="AA18" s="34">
        <v>47.17</v>
      </c>
      <c r="AB18" s="96">
        <v>3517300</v>
      </c>
      <c r="AC18" s="34">
        <v>47.17</v>
      </c>
      <c r="AD18" s="2">
        <f t="shared" si="0"/>
        <v>1.1600000000000037</v>
      </c>
      <c r="AE18" s="128">
        <f t="shared" si="1"/>
        <v>-1.2973425402803884E-2</v>
      </c>
    </row>
    <row r="19" spans="1:31" x14ac:dyDescent="0.25">
      <c r="W19" s="102">
        <v>42807</v>
      </c>
      <c r="X19" s="34">
        <v>47.11</v>
      </c>
      <c r="Y19" s="34">
        <v>47.92</v>
      </c>
      <c r="Z19" s="34">
        <v>47.11</v>
      </c>
      <c r="AA19" s="34">
        <v>47.79</v>
      </c>
      <c r="AB19" s="96">
        <v>6241200</v>
      </c>
      <c r="AC19" s="34">
        <v>47.79</v>
      </c>
      <c r="AD19" s="2">
        <f t="shared" si="0"/>
        <v>0.81000000000000227</v>
      </c>
      <c r="AE19" s="128" t="e">
        <f t="shared" si="1"/>
        <v>#DIV/0!</v>
      </c>
    </row>
    <row r="20" spans="1:31" x14ac:dyDescent="0.25">
      <c r="B20" s="150" t="s">
        <v>85</v>
      </c>
      <c r="C20" s="150" t="s">
        <v>106</v>
      </c>
      <c r="D20" s="158" t="s">
        <v>105</v>
      </c>
      <c r="E20" s="153" t="s">
        <v>107</v>
      </c>
      <c r="F20" s="154" t="s">
        <v>43</v>
      </c>
      <c r="G20" s="165" t="s">
        <v>110</v>
      </c>
      <c r="H20" s="154" t="s">
        <v>61</v>
      </c>
      <c r="I20" s="154" t="s">
        <v>111</v>
      </c>
      <c r="J20" s="2" t="s">
        <v>95</v>
      </c>
      <c r="W20" s="102">
        <v>42807</v>
      </c>
      <c r="X20" s="34" t="s">
        <v>96</v>
      </c>
      <c r="Y20" s="34"/>
      <c r="Z20" s="34"/>
      <c r="AA20" s="34"/>
      <c r="AB20" s="96"/>
      <c r="AC20" s="34"/>
      <c r="AD20" s="2">
        <f t="shared" si="0"/>
        <v>0</v>
      </c>
      <c r="AE20" s="128">
        <f t="shared" si="1"/>
        <v>-1</v>
      </c>
    </row>
    <row r="21" spans="1:31" x14ac:dyDescent="0.25">
      <c r="B21" s="152">
        <v>42304</v>
      </c>
      <c r="C21" s="10">
        <v>5</v>
      </c>
      <c r="D21" s="159">
        <v>-47.95</v>
      </c>
      <c r="E21" s="33">
        <v>56.93</v>
      </c>
      <c r="F21" s="33">
        <f>C21*(E21-D21)</f>
        <v>524.4</v>
      </c>
      <c r="G21" s="33">
        <f>D21*C21</f>
        <v>-239.75</v>
      </c>
      <c r="H21" s="167"/>
      <c r="I21" s="154"/>
      <c r="W21" s="102">
        <v>42804</v>
      </c>
      <c r="X21" s="34">
        <v>48.84</v>
      </c>
      <c r="Y21" s="34">
        <v>48.95</v>
      </c>
      <c r="Z21" s="34">
        <v>47.07</v>
      </c>
      <c r="AA21" s="34">
        <v>47.42</v>
      </c>
      <c r="AB21" s="96">
        <v>3426600</v>
      </c>
      <c r="AC21" s="34">
        <v>47.17</v>
      </c>
      <c r="AD21" s="2">
        <f t="shared" si="0"/>
        <v>1.8800000000000026</v>
      </c>
      <c r="AE21" s="128">
        <f t="shared" si="1"/>
        <v>-1.9742310889443004E-2</v>
      </c>
    </row>
    <row r="22" spans="1:31" x14ac:dyDescent="0.25">
      <c r="B22" s="152">
        <v>42305</v>
      </c>
      <c r="C22" s="10">
        <v>125</v>
      </c>
      <c r="D22" s="159">
        <v>50.5</v>
      </c>
      <c r="E22" s="33">
        <v>57.07</v>
      </c>
      <c r="F22" s="33">
        <f>C22*(E22-D22)</f>
        <v>821.25</v>
      </c>
      <c r="G22" s="33">
        <f>D22*C22</f>
        <v>6312.5</v>
      </c>
      <c r="H22" s="167">
        <f>(E22-D22)/D22</f>
        <v>0.1300990099009901</v>
      </c>
      <c r="I22" s="33"/>
      <c r="U22" s="2"/>
      <c r="W22" s="102">
        <v>42803</v>
      </c>
      <c r="X22" s="34">
        <v>47.91</v>
      </c>
      <c r="Y22" s="34">
        <v>48.55</v>
      </c>
      <c r="Z22" s="34">
        <v>46.83</v>
      </c>
      <c r="AA22" s="34">
        <v>48.38</v>
      </c>
      <c r="AB22" s="96">
        <v>4181600</v>
      </c>
      <c r="AC22" s="34">
        <v>48.12</v>
      </c>
      <c r="AD22" s="2">
        <f t="shared" si="0"/>
        <v>1.7199999999999989</v>
      </c>
      <c r="AE22" s="128">
        <f t="shared" si="1"/>
        <v>1.0499790004199872E-2</v>
      </c>
    </row>
    <row r="23" spans="1:31" x14ac:dyDescent="0.25">
      <c r="B23" s="152">
        <v>42311</v>
      </c>
      <c r="C23" s="10">
        <v>115</v>
      </c>
      <c r="D23" s="159">
        <v>49.704999999999998</v>
      </c>
      <c r="E23" s="33">
        <v>60.15</v>
      </c>
      <c r="F23" s="33">
        <f>C23*(E23-D23)</f>
        <v>1201.175</v>
      </c>
      <c r="G23" s="33">
        <f>D23*C23</f>
        <v>5716.0749999999998</v>
      </c>
      <c r="H23" s="167">
        <f>(E23-D23)/D23</f>
        <v>0.21013982496730713</v>
      </c>
      <c r="I23" s="33"/>
      <c r="W23" s="102">
        <v>42802</v>
      </c>
      <c r="X23" s="34">
        <v>49.17</v>
      </c>
      <c r="Y23" s="34">
        <v>49.69</v>
      </c>
      <c r="Z23" s="34">
        <v>47.78</v>
      </c>
      <c r="AA23" s="34">
        <v>47.87</v>
      </c>
      <c r="AB23" s="96">
        <v>3786800</v>
      </c>
      <c r="AC23" s="34">
        <v>47.62</v>
      </c>
      <c r="AD23" s="2">
        <f t="shared" si="0"/>
        <v>1.9099999999999966</v>
      </c>
      <c r="AE23" s="128">
        <f t="shared" si="1"/>
        <v>-3.3096446700507709E-2</v>
      </c>
    </row>
    <row r="24" spans="1:31" x14ac:dyDescent="0.25">
      <c r="B24" s="152">
        <v>42332</v>
      </c>
      <c r="C24" s="10">
        <v>40</v>
      </c>
      <c r="D24" s="159">
        <v>27.61</v>
      </c>
      <c r="E24" s="33">
        <v>61.36</v>
      </c>
      <c r="F24" s="33">
        <f>C24*(E24-D24)</f>
        <v>1350</v>
      </c>
      <c r="G24" s="33">
        <f>D24*C24</f>
        <v>1104.4000000000001</v>
      </c>
      <c r="H24" s="167">
        <f>(E24-D24)/D24</f>
        <v>1.2223831944947483</v>
      </c>
      <c r="I24" s="33"/>
      <c r="W24" s="102">
        <v>42801</v>
      </c>
      <c r="X24" s="34">
        <v>51.15</v>
      </c>
      <c r="Y24" s="34">
        <v>51.26</v>
      </c>
      <c r="Z24" s="34">
        <v>49.25</v>
      </c>
      <c r="AA24" s="34">
        <v>49.51</v>
      </c>
      <c r="AB24" s="96">
        <v>3781200</v>
      </c>
      <c r="AC24" s="34">
        <v>49.25</v>
      </c>
      <c r="AD24" s="2">
        <f t="shared" si="0"/>
        <v>2.009999999999998</v>
      </c>
      <c r="AE24" s="128">
        <f t="shared" si="1"/>
        <v>-2.9747832939322261E-2</v>
      </c>
    </row>
    <row r="25" spans="1:31" x14ac:dyDescent="0.25">
      <c r="B25" s="152">
        <v>42335</v>
      </c>
      <c r="C25" s="10">
        <v>80</v>
      </c>
      <c r="D25" s="159">
        <v>43.104999999999997</v>
      </c>
      <c r="E25" s="33">
        <v>59.09</v>
      </c>
      <c r="F25" s="33">
        <f>C25*(E25-D25)</f>
        <v>1278.8000000000006</v>
      </c>
      <c r="G25" s="33">
        <f>D25*C25</f>
        <v>3448.3999999999996</v>
      </c>
      <c r="H25" s="167">
        <f>(E25-D25)/D25</f>
        <v>0.37083864980860709</v>
      </c>
      <c r="I25" s="154"/>
      <c r="W25" s="102">
        <v>42800</v>
      </c>
      <c r="X25" s="34">
        <v>51.12</v>
      </c>
      <c r="Y25" s="34">
        <v>51.19</v>
      </c>
      <c r="Z25" s="34">
        <v>50.47</v>
      </c>
      <c r="AA25" s="34">
        <v>51.03</v>
      </c>
      <c r="AB25" s="96">
        <v>2413600</v>
      </c>
      <c r="AC25" s="34">
        <v>50.76</v>
      </c>
      <c r="AD25" s="2">
        <f t="shared" si="0"/>
        <v>0.71999999999999886</v>
      </c>
      <c r="AE25" s="128">
        <f t="shared" si="1"/>
        <v>0</v>
      </c>
    </row>
    <row r="26" spans="1:31" x14ac:dyDescent="0.25">
      <c r="B26" s="152">
        <v>42344</v>
      </c>
      <c r="C26" s="10">
        <v>80</v>
      </c>
      <c r="D26" s="159">
        <v>43.104999999999997</v>
      </c>
      <c r="E26" s="33">
        <v>54.9</v>
      </c>
      <c r="F26" s="33">
        <f t="shared" ref="F26:F62" si="2">C26*(E26-D26)</f>
        <v>943.60000000000014</v>
      </c>
      <c r="G26" s="33">
        <f t="shared" ref="G26:G62" si="3">D26*C26</f>
        <v>3448.3999999999996</v>
      </c>
      <c r="H26" s="167">
        <f t="shared" ref="H26:H58" si="4">(E26-D26)/D26</f>
        <v>0.27363414917062989</v>
      </c>
      <c r="I26" s="154"/>
      <c r="W26" s="102">
        <v>42797</v>
      </c>
      <c r="X26" s="34">
        <v>51.85</v>
      </c>
      <c r="Y26" s="34">
        <v>52.02</v>
      </c>
      <c r="Z26" s="34">
        <v>50.9</v>
      </c>
      <c r="AA26" s="34">
        <v>51.03</v>
      </c>
      <c r="AB26" s="96">
        <v>2890600</v>
      </c>
      <c r="AC26" s="34">
        <v>50.76</v>
      </c>
      <c r="AD26" s="2">
        <f t="shared" si="0"/>
        <v>1.1200000000000045</v>
      </c>
      <c r="AE26" s="128">
        <f t="shared" si="1"/>
        <v>-1.4177510196154652E-2</v>
      </c>
    </row>
    <row r="27" spans="1:31" x14ac:dyDescent="0.25">
      <c r="B27" s="152">
        <v>42349</v>
      </c>
      <c r="C27" s="10">
        <v>125</v>
      </c>
      <c r="D27" s="159">
        <v>45.75</v>
      </c>
      <c r="E27" s="33">
        <v>50.43</v>
      </c>
      <c r="F27" s="33">
        <f t="shared" si="2"/>
        <v>585</v>
      </c>
      <c r="G27" s="33">
        <f t="shared" si="3"/>
        <v>5718.75</v>
      </c>
      <c r="H27" s="167">
        <f t="shared" si="4"/>
        <v>0.10229508196721311</v>
      </c>
      <c r="I27" s="154"/>
      <c r="W27" s="102">
        <v>42796</v>
      </c>
      <c r="X27" s="34">
        <v>51.25</v>
      </c>
      <c r="Y27" s="34">
        <v>52.2</v>
      </c>
      <c r="Z27" s="34">
        <v>51.23</v>
      </c>
      <c r="AA27" s="34">
        <v>51.76</v>
      </c>
      <c r="AB27" s="96">
        <v>3664100</v>
      </c>
      <c r="AC27" s="34">
        <v>51.49</v>
      </c>
      <c r="AD27" s="2">
        <f t="shared" si="0"/>
        <v>0.97000000000000597</v>
      </c>
      <c r="AE27" s="128">
        <f t="shared" si="1"/>
        <v>1.9459038723488309E-3</v>
      </c>
    </row>
    <row r="28" spans="1:31" x14ac:dyDescent="0.25">
      <c r="B28" s="152">
        <v>42349</v>
      </c>
      <c r="C28" s="10">
        <v>200</v>
      </c>
      <c r="D28" s="159">
        <v>47.5</v>
      </c>
      <c r="E28" s="33">
        <v>50.43</v>
      </c>
      <c r="F28" s="33">
        <f t="shared" si="2"/>
        <v>586</v>
      </c>
      <c r="G28" s="33">
        <f t="shared" si="3"/>
        <v>9500</v>
      </c>
      <c r="H28" s="167">
        <f t="shared" si="4"/>
        <v>6.1684210526315786E-2</v>
      </c>
      <c r="I28" s="154"/>
      <c r="W28" s="102">
        <v>42795</v>
      </c>
      <c r="X28" s="34">
        <v>51.9</v>
      </c>
      <c r="Y28" s="34">
        <v>52.3</v>
      </c>
      <c r="Z28" s="34">
        <v>51.28</v>
      </c>
      <c r="AA28" s="34">
        <v>51.66</v>
      </c>
      <c r="AB28" s="96">
        <v>5234200</v>
      </c>
      <c r="AC28" s="34">
        <v>51.39</v>
      </c>
      <c r="AD28" s="2">
        <f t="shared" si="0"/>
        <v>1.019999999999996</v>
      </c>
      <c r="AE28" s="128">
        <f t="shared" si="1"/>
        <v>4.2993941762752286E-3</v>
      </c>
    </row>
    <row r="29" spans="1:31" x14ac:dyDescent="0.25">
      <c r="B29" s="152">
        <v>42349</v>
      </c>
      <c r="C29" s="10">
        <v>700</v>
      </c>
      <c r="D29" s="159">
        <v>49.27</v>
      </c>
      <c r="E29" s="33">
        <v>50.43</v>
      </c>
      <c r="F29" s="33">
        <f t="shared" si="2"/>
        <v>811.99999999999761</v>
      </c>
      <c r="G29" s="33">
        <f t="shared" si="3"/>
        <v>34489</v>
      </c>
      <c r="H29" s="167">
        <f t="shared" si="4"/>
        <v>2.3543738583316348E-2</v>
      </c>
      <c r="I29" s="154"/>
      <c r="W29" s="102">
        <v>42794</v>
      </c>
      <c r="X29" s="34">
        <v>52.29</v>
      </c>
      <c r="Y29" s="34">
        <v>52.31</v>
      </c>
      <c r="Z29" s="34">
        <v>51.31</v>
      </c>
      <c r="AA29" s="34">
        <v>51.44</v>
      </c>
      <c r="AB29" s="96">
        <v>4384400</v>
      </c>
      <c r="AC29" s="34">
        <v>51.17</v>
      </c>
      <c r="AD29" s="2">
        <f t="shared" si="0"/>
        <v>1</v>
      </c>
      <c r="AE29" s="128">
        <f t="shared" si="1"/>
        <v>-2.3659606945239386E-2</v>
      </c>
    </row>
    <row r="30" spans="1:31" x14ac:dyDescent="0.25">
      <c r="B30" s="152">
        <v>42349</v>
      </c>
      <c r="C30" s="10">
        <v>500</v>
      </c>
      <c r="D30" s="159">
        <v>48.92</v>
      </c>
      <c r="E30" s="33">
        <v>50.43</v>
      </c>
      <c r="F30" s="33">
        <f t="shared" si="2"/>
        <v>754.99999999999898</v>
      </c>
      <c r="G30" s="33">
        <f t="shared" si="3"/>
        <v>24460</v>
      </c>
      <c r="H30" s="167">
        <f t="shared" si="4"/>
        <v>3.0866721177432502E-2</v>
      </c>
      <c r="I30" s="154"/>
      <c r="W30" s="102">
        <v>42793</v>
      </c>
      <c r="X30" s="34">
        <v>52.77</v>
      </c>
      <c r="Y30" s="34">
        <v>52.98</v>
      </c>
      <c r="Z30" s="34">
        <v>52.24</v>
      </c>
      <c r="AA30" s="34">
        <v>52.69</v>
      </c>
      <c r="AB30" s="96">
        <v>4058600</v>
      </c>
      <c r="AC30" s="34">
        <v>52.41</v>
      </c>
      <c r="AD30" s="2">
        <f t="shared" si="0"/>
        <v>0.73999999999999488</v>
      </c>
      <c r="AE30" s="128">
        <f t="shared" si="1"/>
        <v>3.8306837770540891E-3</v>
      </c>
    </row>
    <row r="31" spans="1:31" x14ac:dyDescent="0.25">
      <c r="B31" s="152">
        <v>42349</v>
      </c>
      <c r="C31" s="205">
        <v>400</v>
      </c>
      <c r="D31" s="206">
        <v>48.61</v>
      </c>
      <c r="E31" s="33">
        <v>50.43</v>
      </c>
      <c r="F31" s="33">
        <f t="shared" si="2"/>
        <v>728.00000000000011</v>
      </c>
      <c r="G31" s="33">
        <f t="shared" si="3"/>
        <v>19444</v>
      </c>
      <c r="H31" s="167">
        <f t="shared" si="4"/>
        <v>3.7440855790989512E-2</v>
      </c>
      <c r="I31" s="154"/>
      <c r="W31" s="102">
        <v>42790</v>
      </c>
      <c r="X31" s="156">
        <v>51.84</v>
      </c>
      <c r="Y31" s="34">
        <v>53.12</v>
      </c>
      <c r="Z31" s="34">
        <v>51.68</v>
      </c>
      <c r="AA31" s="34">
        <v>52.49</v>
      </c>
      <c r="AB31" s="96">
        <v>3092700</v>
      </c>
      <c r="AC31" s="34">
        <v>52.21</v>
      </c>
      <c r="AD31" s="2">
        <f t="shared" si="0"/>
        <v>1.4399999999999977</v>
      </c>
      <c r="AE31" s="128">
        <f t="shared" si="1"/>
        <v>-5.7427258805520243E-4</v>
      </c>
    </row>
    <row r="32" spans="1:31" x14ac:dyDescent="0.25">
      <c r="B32" s="152">
        <v>42356</v>
      </c>
      <c r="C32" s="10">
        <v>400</v>
      </c>
      <c r="D32" s="159">
        <v>48.61</v>
      </c>
      <c r="E32" s="33">
        <v>49.2</v>
      </c>
      <c r="F32" s="33">
        <f t="shared" si="2"/>
        <v>236.00000000000136</v>
      </c>
      <c r="G32" s="33">
        <f t="shared" si="3"/>
        <v>19444</v>
      </c>
      <c r="H32" s="167">
        <f t="shared" si="4"/>
        <v>1.2137420283892274E-2</v>
      </c>
      <c r="I32" s="154"/>
      <c r="W32" s="102">
        <v>42789</v>
      </c>
      <c r="X32" s="34">
        <v>52.57</v>
      </c>
      <c r="Y32" s="34">
        <v>53.34</v>
      </c>
      <c r="Z32" s="34">
        <v>51.89</v>
      </c>
      <c r="AA32" s="34">
        <v>52.52</v>
      </c>
      <c r="AB32" s="96">
        <v>5019200</v>
      </c>
      <c r="AC32" s="34">
        <v>52.24</v>
      </c>
      <c r="AD32" s="2">
        <f t="shared" si="0"/>
        <v>1.4500000000000028</v>
      </c>
      <c r="AE32" s="128">
        <f t="shared" si="1"/>
        <v>1.8522129069994175E-2</v>
      </c>
    </row>
    <row r="33" spans="2:31" x14ac:dyDescent="0.25">
      <c r="B33" s="152">
        <v>42359</v>
      </c>
      <c r="C33" s="10">
        <v>1000</v>
      </c>
      <c r="D33" s="159">
        <v>48.22</v>
      </c>
      <c r="E33" s="33">
        <v>48.02</v>
      </c>
      <c r="F33" s="33">
        <f t="shared" si="2"/>
        <v>-199.99999999999574</v>
      </c>
      <c r="G33" s="33">
        <f t="shared" si="3"/>
        <v>48220</v>
      </c>
      <c r="H33" s="167">
        <f t="shared" si="4"/>
        <v>-4.1476565740355817E-3</v>
      </c>
      <c r="I33" s="154"/>
      <c r="W33" s="102">
        <v>42788</v>
      </c>
      <c r="X33" s="34">
        <v>52.27</v>
      </c>
      <c r="Y33" s="34">
        <v>52.61</v>
      </c>
      <c r="Z33" s="34">
        <v>51.53</v>
      </c>
      <c r="AA33" s="34">
        <v>51.56</v>
      </c>
      <c r="AB33" s="96">
        <v>2940800</v>
      </c>
      <c r="AC33" s="34">
        <v>51.29</v>
      </c>
      <c r="AD33" s="2">
        <f t="shared" si="0"/>
        <v>1.0799999999999983</v>
      </c>
      <c r="AE33" s="128">
        <f t="shared" si="1"/>
        <v>-2.3791397030833661E-2</v>
      </c>
    </row>
    <row r="34" spans="2:31" x14ac:dyDescent="0.25">
      <c r="B34" s="152">
        <v>42361</v>
      </c>
      <c r="C34" s="10">
        <v>600</v>
      </c>
      <c r="D34" s="159">
        <v>47.125</v>
      </c>
      <c r="E34" s="33">
        <v>51.27</v>
      </c>
      <c r="F34" s="33">
        <f t="shared" si="2"/>
        <v>2487.0000000000018</v>
      </c>
      <c r="G34" s="33">
        <f t="shared" si="3"/>
        <v>28275</v>
      </c>
      <c r="H34" s="167">
        <f t="shared" si="4"/>
        <v>8.7957559681697675E-2</v>
      </c>
      <c r="I34" s="154"/>
      <c r="W34" s="102">
        <v>42787</v>
      </c>
      <c r="X34" s="34">
        <v>52.56</v>
      </c>
      <c r="Y34" s="34">
        <v>53.42</v>
      </c>
      <c r="Z34" s="34">
        <v>52.47</v>
      </c>
      <c r="AA34" s="34">
        <v>52.82</v>
      </c>
      <c r="AB34" s="96">
        <v>4058100</v>
      </c>
      <c r="AC34" s="34">
        <v>52.54</v>
      </c>
      <c r="AD34" s="2">
        <f t="shared" si="0"/>
        <v>0.95000000000000284</v>
      </c>
      <c r="AE34" s="128">
        <f t="shared" si="1"/>
        <v>2.0590520590520578E-2</v>
      </c>
    </row>
    <row r="35" spans="2:31" x14ac:dyDescent="0.25">
      <c r="B35" s="152">
        <v>46026</v>
      </c>
      <c r="C35" s="10">
        <v>600</v>
      </c>
      <c r="D35" s="159">
        <v>46.96</v>
      </c>
      <c r="E35" s="33">
        <v>48.18</v>
      </c>
      <c r="F35" s="33">
        <f t="shared" si="2"/>
        <v>731.99999999999932</v>
      </c>
      <c r="G35" s="33">
        <f t="shared" si="3"/>
        <v>28176</v>
      </c>
      <c r="H35" s="167">
        <f t="shared" si="4"/>
        <v>2.5979557069846653E-2</v>
      </c>
      <c r="I35" s="154"/>
      <c r="W35" s="102">
        <v>42783</v>
      </c>
      <c r="X35" s="34">
        <v>50.99</v>
      </c>
      <c r="Y35" s="34">
        <v>51.86</v>
      </c>
      <c r="Z35" s="34">
        <v>50.8</v>
      </c>
      <c r="AA35" s="34">
        <v>51.75</v>
      </c>
      <c r="AB35" s="96">
        <v>3355000</v>
      </c>
      <c r="AC35" s="34">
        <v>51.48</v>
      </c>
      <c r="AD35" s="2">
        <f t="shared" si="0"/>
        <v>1.0600000000000023</v>
      </c>
      <c r="AE35" s="128">
        <f t="shared" si="1"/>
        <v>8.818342151675429E-3</v>
      </c>
    </row>
    <row r="36" spans="2:31" x14ac:dyDescent="0.25">
      <c r="B36" s="152">
        <v>42374</v>
      </c>
      <c r="C36" s="205">
        <v>600</v>
      </c>
      <c r="D36" s="206">
        <v>46.887</v>
      </c>
      <c r="E36" s="33">
        <v>48.07</v>
      </c>
      <c r="F36" s="33">
        <f t="shared" si="2"/>
        <v>709.8</v>
      </c>
      <c r="G36" s="33">
        <f t="shared" si="3"/>
        <v>28132.2</v>
      </c>
      <c r="H36" s="167">
        <f t="shared" si="4"/>
        <v>2.5230874229530569E-2</v>
      </c>
      <c r="I36" s="154"/>
      <c r="W36" s="102">
        <v>42782</v>
      </c>
      <c r="X36" s="34">
        <v>51.4</v>
      </c>
      <c r="Y36" s="34">
        <v>51.62</v>
      </c>
      <c r="Z36" s="34">
        <v>50.86</v>
      </c>
      <c r="AA36" s="34">
        <v>51.3</v>
      </c>
      <c r="AB36" s="96">
        <v>4128000</v>
      </c>
      <c r="AC36" s="34">
        <v>51.03</v>
      </c>
      <c r="AD36" s="2">
        <f t="shared" si="0"/>
        <v>0.75999999999999801</v>
      </c>
      <c r="AE36" s="128">
        <f t="shared" si="1"/>
        <v>4.923198109491933E-3</v>
      </c>
    </row>
    <row r="37" spans="2:31" x14ac:dyDescent="0.25">
      <c r="B37" s="152">
        <v>42375</v>
      </c>
      <c r="C37" s="205">
        <v>750</v>
      </c>
      <c r="D37" s="206">
        <v>46.65</v>
      </c>
      <c r="E37" s="33">
        <v>45.07</v>
      </c>
      <c r="F37" s="33">
        <f t="shared" si="2"/>
        <v>-1184.9999999999986</v>
      </c>
      <c r="G37" s="33">
        <f t="shared" si="3"/>
        <v>34987.5</v>
      </c>
      <c r="H37" s="167">
        <f t="shared" si="4"/>
        <v>-3.3869239013933509E-2</v>
      </c>
      <c r="I37" s="154"/>
      <c r="W37" s="102">
        <v>42781</v>
      </c>
      <c r="X37" s="34">
        <v>51.9</v>
      </c>
      <c r="Y37" s="34">
        <v>52.13</v>
      </c>
      <c r="Z37" s="34">
        <v>51.02</v>
      </c>
      <c r="AA37" s="34">
        <v>51.05</v>
      </c>
      <c r="AB37" s="96">
        <v>2979700</v>
      </c>
      <c r="AC37" s="34">
        <v>50.78</v>
      </c>
      <c r="AD37" s="2">
        <f t="shared" si="0"/>
        <v>1.1099999999999994</v>
      </c>
      <c r="AE37" s="128">
        <f t="shared" si="1"/>
        <v>-1.8364585346993922E-2</v>
      </c>
    </row>
    <row r="38" spans="2:31" x14ac:dyDescent="0.25">
      <c r="B38" s="152">
        <v>42398</v>
      </c>
      <c r="C38" s="205">
        <v>600</v>
      </c>
      <c r="D38" s="206">
        <v>48.09</v>
      </c>
      <c r="E38" s="33">
        <v>41.28</v>
      </c>
      <c r="F38" s="33">
        <f t="shared" si="2"/>
        <v>-4086.0000000000014</v>
      </c>
      <c r="G38" s="33">
        <f t="shared" si="3"/>
        <v>28854.000000000004</v>
      </c>
      <c r="H38" s="168">
        <f t="shared" si="4"/>
        <v>-0.14160948222083597</v>
      </c>
      <c r="I38" s="154"/>
      <c r="W38" s="102">
        <v>42780</v>
      </c>
      <c r="X38" s="34">
        <v>52.12</v>
      </c>
      <c r="Y38" s="34">
        <v>52.25</v>
      </c>
      <c r="Z38" s="34">
        <v>51.4</v>
      </c>
      <c r="AA38" s="34">
        <v>52</v>
      </c>
      <c r="AB38" s="96">
        <v>2847600</v>
      </c>
      <c r="AC38" s="34">
        <v>51.73</v>
      </c>
      <c r="AD38" s="2">
        <f t="shared" si="0"/>
        <v>0.85000000000000142</v>
      </c>
      <c r="AE38" s="128">
        <f t="shared" si="1"/>
        <v>2.325130788606744E-3</v>
      </c>
    </row>
    <row r="39" spans="2:31" x14ac:dyDescent="0.25">
      <c r="B39" s="152">
        <v>42402</v>
      </c>
      <c r="C39" s="205">
        <v>750</v>
      </c>
      <c r="D39" s="206">
        <v>46.366</v>
      </c>
      <c r="E39" s="33">
        <v>39.36</v>
      </c>
      <c r="F39" s="33">
        <f t="shared" si="2"/>
        <v>-5254.5</v>
      </c>
      <c r="G39" s="33">
        <f t="shared" si="3"/>
        <v>34774.5</v>
      </c>
      <c r="H39" s="168">
        <f t="shared" si="4"/>
        <v>-0.15110210067722038</v>
      </c>
      <c r="I39" s="154"/>
      <c r="W39" s="102">
        <v>42779</v>
      </c>
      <c r="X39" s="34">
        <v>52.17</v>
      </c>
      <c r="Y39" s="34">
        <v>52.29</v>
      </c>
      <c r="Z39" s="34">
        <v>51.72</v>
      </c>
      <c r="AA39" s="34">
        <v>51.88</v>
      </c>
      <c r="AB39" s="96">
        <v>3600900</v>
      </c>
      <c r="AC39" s="34">
        <v>51.61</v>
      </c>
      <c r="AD39" s="2">
        <f t="shared" si="0"/>
        <v>0.57000000000000028</v>
      </c>
      <c r="AE39" s="128">
        <f t="shared" si="1"/>
        <v>-1.1870572467930218E-2</v>
      </c>
    </row>
    <row r="40" spans="2:31" x14ac:dyDescent="0.25">
      <c r="B40" s="152">
        <v>42405</v>
      </c>
      <c r="C40" s="205">
        <v>750</v>
      </c>
      <c r="D40" s="206">
        <v>46.357999999999997</v>
      </c>
      <c r="E40" s="33">
        <v>38.424999999999997</v>
      </c>
      <c r="F40" s="33">
        <f t="shared" si="2"/>
        <v>-5949.75</v>
      </c>
      <c r="G40" s="33">
        <f t="shared" si="3"/>
        <v>34768.5</v>
      </c>
      <c r="H40" s="168">
        <f t="shared" si="4"/>
        <v>-0.17112472496656456</v>
      </c>
      <c r="I40" s="154"/>
      <c r="W40" s="102">
        <v>42776</v>
      </c>
      <c r="X40" s="34">
        <v>53.08</v>
      </c>
      <c r="Y40" s="34">
        <v>53.53</v>
      </c>
      <c r="Z40" s="34">
        <v>52.2</v>
      </c>
      <c r="AA40" s="34">
        <v>52.51</v>
      </c>
      <c r="AB40" s="96">
        <v>2998000</v>
      </c>
      <c r="AC40" s="34">
        <v>52.23</v>
      </c>
      <c r="AD40" s="2">
        <f t="shared" si="0"/>
        <v>1.3299999999999983</v>
      </c>
      <c r="AE40" s="128">
        <f t="shared" si="1"/>
        <v>3.6510376633358543E-3</v>
      </c>
    </row>
    <row r="41" spans="2:31" x14ac:dyDescent="0.25">
      <c r="B41" s="152">
        <v>42421</v>
      </c>
      <c r="C41" s="205">
        <v>750</v>
      </c>
      <c r="D41" s="206">
        <v>46.357999999999997</v>
      </c>
      <c r="E41" s="33">
        <v>42.31</v>
      </c>
      <c r="F41" s="33">
        <f t="shared" si="2"/>
        <v>-3035.9999999999959</v>
      </c>
      <c r="G41" s="33">
        <f t="shared" si="3"/>
        <v>34768.5</v>
      </c>
      <c r="H41" s="168">
        <f t="shared" si="4"/>
        <v>-8.7320419345096753E-2</v>
      </c>
      <c r="I41" s="154"/>
      <c r="W41" s="102">
        <v>42775</v>
      </c>
      <c r="X41" s="34">
        <v>51.54</v>
      </c>
      <c r="Y41" s="34">
        <v>52.57</v>
      </c>
      <c r="Z41" s="34">
        <v>51.54</v>
      </c>
      <c r="AA41" s="34">
        <v>52.32</v>
      </c>
      <c r="AB41" s="96">
        <v>2532900</v>
      </c>
      <c r="AC41" s="34">
        <v>52.04</v>
      </c>
      <c r="AD41" s="2">
        <f t="shared" si="0"/>
        <v>1.0300000000000011</v>
      </c>
      <c r="AE41" s="128">
        <f t="shared" si="1"/>
        <v>1.5018529354398291E-2</v>
      </c>
    </row>
    <row r="42" spans="2:31" ht="20.25" thickBot="1" x14ac:dyDescent="0.35">
      <c r="B42" s="152">
        <v>42422</v>
      </c>
      <c r="C42" s="205">
        <v>750</v>
      </c>
      <c r="D42" s="206">
        <v>46.357999999999997</v>
      </c>
      <c r="E42" s="33">
        <v>44.58</v>
      </c>
      <c r="F42" s="33">
        <f t="shared" si="2"/>
        <v>-1333.4999999999991</v>
      </c>
      <c r="G42" s="33">
        <f t="shared" si="3"/>
        <v>34768.5</v>
      </c>
      <c r="H42" s="168">
        <f t="shared" si="4"/>
        <v>-3.8353682212347355E-2</v>
      </c>
      <c r="I42" s="154"/>
      <c r="T42" s="97" t="s">
        <v>65</v>
      </c>
      <c r="U42" s="27"/>
      <c r="W42" s="102">
        <v>42774</v>
      </c>
      <c r="X42" s="34">
        <v>51.03</v>
      </c>
      <c r="Y42" s="34">
        <v>52.39</v>
      </c>
      <c r="Z42" s="34">
        <v>50.43</v>
      </c>
      <c r="AA42" s="34">
        <v>51.54</v>
      </c>
      <c r="AB42" s="96">
        <v>4908800</v>
      </c>
      <c r="AC42" s="34">
        <v>51.27</v>
      </c>
      <c r="AD42" s="2">
        <f t="shared" si="0"/>
        <v>1.9600000000000009</v>
      </c>
      <c r="AE42" s="128">
        <f t="shared" si="1"/>
        <v>5.8548009367687115E-4</v>
      </c>
    </row>
    <row r="43" spans="2:31" ht="15.75" thickTop="1" x14ac:dyDescent="0.25">
      <c r="B43" s="152">
        <v>42424</v>
      </c>
      <c r="C43" s="205">
        <v>750</v>
      </c>
      <c r="D43" s="206">
        <v>46.357999999999997</v>
      </c>
      <c r="E43" s="33">
        <v>41.7</v>
      </c>
      <c r="F43" s="33">
        <f t="shared" si="2"/>
        <v>-3493.4999999999955</v>
      </c>
      <c r="G43" s="33">
        <f t="shared" si="3"/>
        <v>34768.5</v>
      </c>
      <c r="H43" s="168">
        <f t="shared" si="4"/>
        <v>-0.10047888174640826</v>
      </c>
      <c r="I43" s="154"/>
      <c r="T43" s="100" t="s">
        <v>69</v>
      </c>
      <c r="U43" s="98">
        <v>47.64</v>
      </c>
      <c r="W43" s="102">
        <v>42773</v>
      </c>
      <c r="X43" s="34">
        <v>52.63</v>
      </c>
      <c r="Y43" s="34">
        <v>52.64</v>
      </c>
      <c r="Z43" s="34">
        <v>51.07</v>
      </c>
      <c r="AA43" s="34">
        <v>51.51</v>
      </c>
      <c r="AB43" s="96">
        <v>4966700</v>
      </c>
      <c r="AC43" s="34">
        <v>51.24</v>
      </c>
      <c r="AD43" s="2">
        <f t="shared" si="0"/>
        <v>1.5700000000000003</v>
      </c>
      <c r="AE43" s="128">
        <f t="shared" si="1"/>
        <v>-3.1013615733736732E-2</v>
      </c>
    </row>
    <row r="44" spans="2:31" ht="20.25" thickBot="1" x14ac:dyDescent="0.35">
      <c r="B44" s="152">
        <v>42426</v>
      </c>
      <c r="C44" s="205">
        <v>750</v>
      </c>
      <c r="D44" s="206">
        <v>46.326000000000001</v>
      </c>
      <c r="E44" s="33">
        <v>43.09</v>
      </c>
      <c r="F44" s="33">
        <f t="shared" si="2"/>
        <v>-2426.9999999999977</v>
      </c>
      <c r="G44" s="33">
        <f t="shared" si="3"/>
        <v>34744.5</v>
      </c>
      <c r="H44" s="168">
        <f t="shared" si="4"/>
        <v>-6.9852782454776954E-2</v>
      </c>
      <c r="I44" s="154"/>
      <c r="O44" s="557" t="s">
        <v>54</v>
      </c>
      <c r="P44" s="557"/>
      <c r="T44" s="100" t="s">
        <v>70</v>
      </c>
      <c r="U44" s="98">
        <v>48.24</v>
      </c>
      <c r="W44" s="102">
        <v>42772</v>
      </c>
      <c r="X44" s="34">
        <v>54.39</v>
      </c>
      <c r="Y44" s="34">
        <v>54.48</v>
      </c>
      <c r="Z44" s="34">
        <v>52.66</v>
      </c>
      <c r="AA44" s="34">
        <v>53.16</v>
      </c>
      <c r="AB44" s="96">
        <v>3322200</v>
      </c>
      <c r="AC44" s="34">
        <v>52.88</v>
      </c>
      <c r="AD44" s="2">
        <f t="shared" si="0"/>
        <v>1.8200000000000003</v>
      </c>
      <c r="AE44" s="128">
        <f t="shared" si="1"/>
        <v>-2.110329507589781E-2</v>
      </c>
    </row>
    <row r="45" spans="2:31" ht="15.75" thickTop="1" x14ac:dyDescent="0.25">
      <c r="B45" s="152">
        <v>42426</v>
      </c>
      <c r="C45" s="205">
        <v>600</v>
      </c>
      <c r="D45" s="206">
        <v>47.058</v>
      </c>
      <c r="E45" s="33">
        <v>43.3</v>
      </c>
      <c r="F45" s="33">
        <f t="shared" si="2"/>
        <v>-2254.8000000000015</v>
      </c>
      <c r="G45" s="33">
        <f t="shared" si="3"/>
        <v>28234.799999999999</v>
      </c>
      <c r="H45" s="168">
        <f t="shared" si="4"/>
        <v>-7.9858897530706838E-2</v>
      </c>
      <c r="I45" s="154"/>
      <c r="O45" s="75">
        <v>1.1000000000000001</v>
      </c>
      <c r="P45" s="75">
        <f>O45*$Q$4</f>
        <v>0</v>
      </c>
      <c r="R45" s="27"/>
      <c r="T45" s="100" t="s">
        <v>71</v>
      </c>
      <c r="U45" s="98" t="s">
        <v>100</v>
      </c>
      <c r="W45" s="102">
        <v>42769</v>
      </c>
      <c r="X45" s="34">
        <v>54</v>
      </c>
      <c r="Y45" s="34">
        <v>54.76</v>
      </c>
      <c r="Z45" s="34">
        <v>53.62</v>
      </c>
      <c r="AA45" s="34">
        <v>54.31</v>
      </c>
      <c r="AB45" s="96">
        <v>3461700</v>
      </c>
      <c r="AC45" s="34">
        <v>54.02</v>
      </c>
      <c r="AD45" s="2">
        <f t="shared" si="0"/>
        <v>1.1400000000000006</v>
      </c>
      <c r="AE45" s="128">
        <f t="shared" si="1"/>
        <v>6.3338301043218692E-3</v>
      </c>
    </row>
    <row r="46" spans="2:31" x14ac:dyDescent="0.25">
      <c r="B46" s="152">
        <v>42426</v>
      </c>
      <c r="C46" s="205">
        <v>750</v>
      </c>
      <c r="D46" s="206">
        <v>46.225000000000001</v>
      </c>
      <c r="E46" s="33">
        <v>42.89</v>
      </c>
      <c r="F46" s="33">
        <f t="shared" si="2"/>
        <v>-2501.2500000000005</v>
      </c>
      <c r="G46" s="33">
        <f t="shared" si="3"/>
        <v>34668.75</v>
      </c>
      <c r="H46" s="168">
        <f t="shared" si="4"/>
        <v>-7.2147106544077896E-2</v>
      </c>
      <c r="I46" s="154"/>
      <c r="O46" s="75">
        <v>1.0900000000000001</v>
      </c>
      <c r="P46" s="75">
        <f t="shared" ref="P46:P65" si="5">O46*$Q$4</f>
        <v>0</v>
      </c>
      <c r="Q46" s="2"/>
      <c r="R46" s="27"/>
      <c r="T46" s="100" t="s">
        <v>72</v>
      </c>
      <c r="U46" s="98" t="s">
        <v>100</v>
      </c>
      <c r="W46" s="102">
        <v>42768</v>
      </c>
      <c r="X46" s="34">
        <v>53.7</v>
      </c>
      <c r="Y46" s="34">
        <v>54.29</v>
      </c>
      <c r="Z46" s="34">
        <v>52.94</v>
      </c>
      <c r="AA46" s="34">
        <v>53.96</v>
      </c>
      <c r="AB46" s="96">
        <v>3166600</v>
      </c>
      <c r="AC46" s="34">
        <v>53.68</v>
      </c>
      <c r="AD46" s="2">
        <f t="shared" si="0"/>
        <v>1.3500000000000014</v>
      </c>
      <c r="AE46" s="128">
        <f t="shared" si="1"/>
        <v>8.4538793913206955E-3</v>
      </c>
    </row>
    <row r="47" spans="2:31" x14ac:dyDescent="0.25">
      <c r="B47" s="152">
        <v>42430</v>
      </c>
      <c r="C47" s="205">
        <v>750</v>
      </c>
      <c r="D47" s="206">
        <v>46.225000000000001</v>
      </c>
      <c r="E47" s="33">
        <v>44.31</v>
      </c>
      <c r="F47" s="33">
        <f t="shared" si="2"/>
        <v>-1436.2499999999993</v>
      </c>
      <c r="G47" s="33">
        <f t="shared" si="3"/>
        <v>34668.75</v>
      </c>
      <c r="H47" s="168">
        <f t="shared" si="4"/>
        <v>-4.1427798810167636E-2</v>
      </c>
      <c r="I47" s="154"/>
      <c r="O47" s="75">
        <v>1.08</v>
      </c>
      <c r="P47" s="75">
        <f t="shared" si="5"/>
        <v>0</v>
      </c>
      <c r="Q47" s="2"/>
      <c r="R47" s="27"/>
      <c r="T47" s="100" t="s">
        <v>73</v>
      </c>
      <c r="U47" s="98">
        <v>64.09</v>
      </c>
      <c r="W47" s="102">
        <v>42767</v>
      </c>
      <c r="X47" s="34">
        <v>54.63</v>
      </c>
      <c r="Y47" s="34">
        <v>54.96</v>
      </c>
      <c r="Z47" s="34">
        <v>53.04</v>
      </c>
      <c r="AA47" s="34">
        <v>53.51</v>
      </c>
      <c r="AB47" s="96">
        <v>3991600</v>
      </c>
      <c r="AC47" s="34">
        <v>53.23</v>
      </c>
      <c r="AD47" s="2">
        <f t="shared" si="0"/>
        <v>1.9200000000000017</v>
      </c>
      <c r="AE47" s="128">
        <f t="shared" si="1"/>
        <v>-1.2247170161440057E-2</v>
      </c>
    </row>
    <row r="48" spans="2:31" x14ac:dyDescent="0.25">
      <c r="B48" s="152">
        <v>42431</v>
      </c>
      <c r="C48" s="205">
        <v>450</v>
      </c>
      <c r="D48" s="206">
        <v>45.706000000000003</v>
      </c>
      <c r="E48" s="33">
        <v>46.92</v>
      </c>
      <c r="F48" s="33">
        <f t="shared" si="2"/>
        <v>546.29999999999939</v>
      </c>
      <c r="G48" s="33">
        <f t="shared" si="3"/>
        <v>20567.7</v>
      </c>
      <c r="H48" s="168">
        <f t="shared" si="4"/>
        <v>2.6561064192884929E-2</v>
      </c>
      <c r="I48" s="154"/>
      <c r="O48" s="75">
        <v>1.07</v>
      </c>
      <c r="P48" s="75">
        <f t="shared" si="5"/>
        <v>0</v>
      </c>
      <c r="Q48" s="2"/>
      <c r="R48" s="27"/>
      <c r="T48" s="100" t="s">
        <v>74</v>
      </c>
      <c r="U48" s="98">
        <v>1.5303500000000001</v>
      </c>
      <c r="W48" s="102">
        <v>42766</v>
      </c>
      <c r="X48" s="34">
        <v>53.9</v>
      </c>
      <c r="Y48" s="34">
        <v>54.21</v>
      </c>
      <c r="Z48" s="34">
        <v>53.13</v>
      </c>
      <c r="AA48" s="34">
        <v>54.18</v>
      </c>
      <c r="AB48" s="96">
        <v>4163400</v>
      </c>
      <c r="AC48" s="34">
        <v>53.89</v>
      </c>
      <c r="AD48" s="2">
        <f t="shared" si="0"/>
        <v>1.0799999999999983</v>
      </c>
      <c r="AE48" s="128">
        <f t="shared" si="1"/>
        <v>4.2862467387254632E-3</v>
      </c>
    </row>
    <row r="49" spans="2:31" x14ac:dyDescent="0.25">
      <c r="B49" s="152">
        <v>42433</v>
      </c>
      <c r="C49" s="205">
        <v>400</v>
      </c>
      <c r="D49" s="206">
        <v>45.125</v>
      </c>
      <c r="E49" s="33">
        <v>50.41</v>
      </c>
      <c r="F49" s="33">
        <f t="shared" si="2"/>
        <v>2113.9999999999986</v>
      </c>
      <c r="G49" s="33">
        <f t="shared" si="3"/>
        <v>18050</v>
      </c>
      <c r="H49" s="168">
        <f t="shared" si="4"/>
        <v>0.11711911357340712</v>
      </c>
      <c r="I49" s="154"/>
      <c r="O49" s="75">
        <v>1.06</v>
      </c>
      <c r="P49" s="75">
        <f t="shared" si="5"/>
        <v>0</v>
      </c>
      <c r="Q49" s="2"/>
      <c r="R49" s="27"/>
      <c r="T49" s="100" t="s">
        <v>93</v>
      </c>
      <c r="U49" s="98" t="s">
        <v>298</v>
      </c>
      <c r="W49" s="102">
        <v>42765</v>
      </c>
      <c r="X49" s="34">
        <v>54.72</v>
      </c>
      <c r="Y49" s="34">
        <v>54.83</v>
      </c>
      <c r="Z49" s="34">
        <v>53</v>
      </c>
      <c r="AA49" s="34">
        <v>53.94</v>
      </c>
      <c r="AB49" s="96">
        <v>5820200</v>
      </c>
      <c r="AC49" s="34">
        <v>53.66</v>
      </c>
      <c r="AD49" s="2">
        <f t="shared" si="0"/>
        <v>1.8299999999999983</v>
      </c>
      <c r="AE49" s="128">
        <f t="shared" si="1"/>
        <v>-1.6855991205569798E-2</v>
      </c>
    </row>
    <row r="50" spans="2:31" x14ac:dyDescent="0.25">
      <c r="B50" s="152">
        <v>42433</v>
      </c>
      <c r="C50" s="205">
        <v>450</v>
      </c>
      <c r="D50" s="206">
        <v>45.606000000000002</v>
      </c>
      <c r="E50" s="33">
        <v>49.45</v>
      </c>
      <c r="F50" s="33">
        <f t="shared" si="2"/>
        <v>1729.8000000000006</v>
      </c>
      <c r="G50" s="33">
        <f t="shared" si="3"/>
        <v>20522.7</v>
      </c>
      <c r="H50" s="168">
        <f t="shared" si="4"/>
        <v>8.4287155198877362E-2</v>
      </c>
      <c r="I50" s="154"/>
      <c r="O50" s="75">
        <v>1.05</v>
      </c>
      <c r="P50" s="75">
        <f t="shared" si="5"/>
        <v>0</v>
      </c>
      <c r="Q50" s="2"/>
      <c r="R50" s="27"/>
      <c r="T50" s="100"/>
      <c r="U50" s="98"/>
      <c r="W50" s="102">
        <v>42762</v>
      </c>
      <c r="X50" s="34">
        <v>55.83</v>
      </c>
      <c r="Y50" s="34">
        <v>55.96</v>
      </c>
      <c r="Z50" s="34">
        <v>54.51</v>
      </c>
      <c r="AA50" s="34">
        <v>54.87</v>
      </c>
      <c r="AB50" s="96">
        <v>3970500</v>
      </c>
      <c r="AC50" s="34">
        <v>54.58</v>
      </c>
      <c r="AD50" s="2">
        <f t="shared" si="0"/>
        <v>1.4500000000000028</v>
      </c>
      <c r="AE50" s="128">
        <f t="shared" si="1"/>
        <v>-2.3089314480042922E-2</v>
      </c>
    </row>
    <row r="51" spans="2:31" x14ac:dyDescent="0.25">
      <c r="B51" s="152">
        <v>42440</v>
      </c>
      <c r="C51" s="10">
        <v>150</v>
      </c>
      <c r="D51" s="159">
        <v>36.17</v>
      </c>
      <c r="E51" s="33">
        <v>50.73</v>
      </c>
      <c r="F51" s="33">
        <f t="shared" si="2"/>
        <v>2183.9999999999991</v>
      </c>
      <c r="G51" s="33">
        <f t="shared" si="3"/>
        <v>5425.5</v>
      </c>
      <c r="H51" s="168">
        <f t="shared" si="4"/>
        <v>0.40254354437379031</v>
      </c>
      <c r="I51" s="154"/>
      <c r="O51" s="75">
        <v>1.04</v>
      </c>
      <c r="P51" s="75">
        <f t="shared" si="5"/>
        <v>0</v>
      </c>
      <c r="Q51" s="2"/>
      <c r="R51" s="27"/>
      <c r="T51" s="100" t="s">
        <v>76</v>
      </c>
      <c r="U51" s="98" t="s">
        <v>540</v>
      </c>
      <c r="W51" s="102">
        <v>42761</v>
      </c>
      <c r="X51" s="34">
        <v>56.38</v>
      </c>
      <c r="Y51" s="34">
        <v>57.04</v>
      </c>
      <c r="Z51" s="34">
        <v>55.74</v>
      </c>
      <c r="AA51" s="34">
        <v>56.17</v>
      </c>
      <c r="AB51" s="96">
        <v>3905100</v>
      </c>
      <c r="AC51" s="34">
        <v>55.87</v>
      </c>
      <c r="AD51" s="2">
        <f t="shared" si="0"/>
        <v>1.2999999999999972</v>
      </c>
      <c r="AE51" s="128">
        <f t="shared" si="1"/>
        <v>-5.1638176638176825E-3</v>
      </c>
    </row>
    <row r="52" spans="2:31" x14ac:dyDescent="0.25">
      <c r="B52" s="152">
        <v>42440</v>
      </c>
      <c r="C52" s="10">
        <v>100</v>
      </c>
      <c r="D52" s="159">
        <v>28.724</v>
      </c>
      <c r="E52" s="33">
        <v>51.08</v>
      </c>
      <c r="F52" s="33">
        <f t="shared" si="2"/>
        <v>2235.6</v>
      </c>
      <c r="G52" s="33">
        <f t="shared" si="3"/>
        <v>2872.4</v>
      </c>
      <c r="H52" s="168">
        <f t="shared" si="4"/>
        <v>0.77830385740147601</v>
      </c>
      <c r="I52" s="154"/>
      <c r="O52" s="75">
        <v>1.03</v>
      </c>
      <c r="P52" s="75">
        <f t="shared" si="5"/>
        <v>0</v>
      </c>
      <c r="Q52" s="2"/>
      <c r="R52" s="27"/>
      <c r="T52" s="100" t="s">
        <v>77</v>
      </c>
      <c r="U52" s="98" t="s">
        <v>442</v>
      </c>
      <c r="W52" s="102">
        <v>42760</v>
      </c>
      <c r="X52" s="34">
        <v>57.05</v>
      </c>
      <c r="Y52" s="34">
        <v>58.5</v>
      </c>
      <c r="Z52" s="34">
        <v>56.22</v>
      </c>
      <c r="AA52" s="34">
        <v>56.46</v>
      </c>
      <c r="AB52" s="96">
        <v>6204900</v>
      </c>
      <c r="AC52" s="34">
        <v>56.16</v>
      </c>
      <c r="AD52" s="2">
        <f t="shared" si="0"/>
        <v>2.2800000000000011</v>
      </c>
      <c r="AE52" s="128">
        <f t="shared" si="1"/>
        <v>-1.8524991261796631E-2</v>
      </c>
    </row>
    <row r="53" spans="2:31" x14ac:dyDescent="0.25">
      <c r="B53" s="152">
        <v>42444</v>
      </c>
      <c r="C53" s="10">
        <v>150</v>
      </c>
      <c r="D53" s="159">
        <v>35.216000000000001</v>
      </c>
      <c r="E53" s="33">
        <v>50.17</v>
      </c>
      <c r="F53" s="33">
        <f t="shared" si="2"/>
        <v>2243.1</v>
      </c>
      <c r="G53" s="33">
        <f t="shared" si="3"/>
        <v>5282.4000000000005</v>
      </c>
      <c r="H53" s="168">
        <f t="shared" si="4"/>
        <v>0.4246365288505225</v>
      </c>
      <c r="I53" s="154"/>
      <c r="O53" s="75">
        <v>1.02</v>
      </c>
      <c r="P53" s="75">
        <f t="shared" si="5"/>
        <v>0</v>
      </c>
      <c r="Q53" s="2"/>
      <c r="R53" s="27"/>
      <c r="T53" s="100" t="s">
        <v>78</v>
      </c>
      <c r="U53" s="99">
        <v>5831898</v>
      </c>
      <c r="W53" s="102">
        <v>42759</v>
      </c>
      <c r="X53" s="34">
        <v>57.72</v>
      </c>
      <c r="Y53" s="34">
        <v>58.04</v>
      </c>
      <c r="Z53" s="34">
        <v>56.65</v>
      </c>
      <c r="AA53" s="34">
        <v>57.52</v>
      </c>
      <c r="AB53" s="96">
        <v>4016100</v>
      </c>
      <c r="AC53" s="34">
        <v>57.22</v>
      </c>
      <c r="AD53" s="2">
        <f t="shared" si="0"/>
        <v>1.3900000000000006</v>
      </c>
      <c r="AE53" s="128">
        <f t="shared" si="1"/>
        <v>6.5083553210201206E-3</v>
      </c>
    </row>
    <row r="54" spans="2:31" x14ac:dyDescent="0.25">
      <c r="B54" s="152">
        <v>42445</v>
      </c>
      <c r="C54" s="10">
        <v>130</v>
      </c>
      <c r="D54" s="159">
        <v>32.701000000000001</v>
      </c>
      <c r="E54" s="33">
        <v>51.83</v>
      </c>
      <c r="F54" s="33">
        <f t="shared" si="2"/>
        <v>2486.7699999999995</v>
      </c>
      <c r="G54" s="33">
        <f t="shared" si="3"/>
        <v>4251.13</v>
      </c>
      <c r="H54" s="168">
        <f t="shared" si="4"/>
        <v>0.58496682058652638</v>
      </c>
      <c r="I54" s="154"/>
      <c r="O54" s="75">
        <v>1.01</v>
      </c>
      <c r="P54" s="75">
        <f t="shared" si="5"/>
        <v>0</v>
      </c>
      <c r="Q54" s="2"/>
      <c r="R54" s="27"/>
      <c r="T54" s="100" t="s">
        <v>81</v>
      </c>
      <c r="U54" s="99">
        <v>4181200</v>
      </c>
      <c r="W54" s="102">
        <v>42758</v>
      </c>
      <c r="X54" s="34">
        <v>57.47</v>
      </c>
      <c r="Y54" s="34">
        <v>57.96</v>
      </c>
      <c r="Z54" s="34">
        <v>56.69</v>
      </c>
      <c r="AA54" s="34">
        <v>57.15</v>
      </c>
      <c r="AB54" s="96">
        <v>3033500</v>
      </c>
      <c r="AC54" s="34">
        <v>56.85</v>
      </c>
      <c r="AD54" s="2">
        <f t="shared" si="0"/>
        <v>1.2700000000000031</v>
      </c>
      <c r="AE54" s="128">
        <f t="shared" si="1"/>
        <v>-1.4218831281428868E-2</v>
      </c>
    </row>
    <row r="55" spans="2:31" x14ac:dyDescent="0.25">
      <c r="B55" s="152">
        <v>42446</v>
      </c>
      <c r="C55" s="10">
        <v>50</v>
      </c>
      <c r="D55" s="159">
        <v>-0.495</v>
      </c>
      <c r="E55" s="33">
        <v>53.19</v>
      </c>
      <c r="F55" s="33">
        <f t="shared" si="2"/>
        <v>2684.2499999999995</v>
      </c>
      <c r="G55" s="33">
        <f t="shared" si="3"/>
        <v>-24.75</v>
      </c>
      <c r="H55" s="168"/>
      <c r="I55" s="154"/>
      <c r="O55" s="75">
        <v>1</v>
      </c>
      <c r="P55" s="75">
        <f t="shared" si="5"/>
        <v>0</v>
      </c>
      <c r="Q55" s="2"/>
      <c r="R55" s="27"/>
      <c r="T55" s="100" t="s">
        <v>79</v>
      </c>
      <c r="U55" s="98" t="s">
        <v>541</v>
      </c>
      <c r="W55" s="102">
        <v>42755</v>
      </c>
      <c r="X55" s="34">
        <v>58.71</v>
      </c>
      <c r="Y55" s="34">
        <v>59.08</v>
      </c>
      <c r="Z55" s="34">
        <v>57.54</v>
      </c>
      <c r="AA55" s="34">
        <v>57.98</v>
      </c>
      <c r="AB55" s="96">
        <v>3215500</v>
      </c>
      <c r="AC55" s="34">
        <v>57.67</v>
      </c>
      <c r="AD55" s="2">
        <f t="shared" si="0"/>
        <v>1.5399999999999991</v>
      </c>
      <c r="AE55" s="128">
        <f t="shared" si="1"/>
        <v>4.3538836642285084E-3</v>
      </c>
    </row>
    <row r="56" spans="2:31" x14ac:dyDescent="0.25">
      <c r="B56" s="152">
        <v>42452</v>
      </c>
      <c r="C56" s="10">
        <v>100</v>
      </c>
      <c r="D56" s="159">
        <v>25.552</v>
      </c>
      <c r="E56" s="33">
        <v>51.6</v>
      </c>
      <c r="F56" s="33">
        <f t="shared" si="2"/>
        <v>2604.8000000000002</v>
      </c>
      <c r="G56" s="33">
        <f t="shared" si="3"/>
        <v>2555.1999999999998</v>
      </c>
      <c r="H56" s="168">
        <f t="shared" si="4"/>
        <v>1.0194113963681903</v>
      </c>
      <c r="I56" s="154"/>
      <c r="O56" s="75">
        <v>0.99</v>
      </c>
      <c r="P56" s="75">
        <f t="shared" si="5"/>
        <v>0</v>
      </c>
      <c r="Q56" s="2"/>
      <c r="R56" s="27"/>
      <c r="T56" s="100" t="s">
        <v>82</v>
      </c>
      <c r="U56" s="98" t="s">
        <v>100</v>
      </c>
      <c r="W56" s="102">
        <v>42754</v>
      </c>
      <c r="X56" s="34">
        <v>58.5</v>
      </c>
      <c r="Y56" s="34">
        <v>58.97</v>
      </c>
      <c r="Z56" s="34">
        <v>57.65</v>
      </c>
      <c r="AA56" s="34">
        <v>57.72</v>
      </c>
      <c r="AB56" s="96">
        <v>3172800</v>
      </c>
      <c r="AC56" s="34">
        <v>57.42</v>
      </c>
      <c r="AD56" s="2">
        <f t="shared" si="0"/>
        <v>1.3200000000000003</v>
      </c>
      <c r="AE56" s="128">
        <f t="shared" si="1"/>
        <v>-1.8796992481203034E-2</v>
      </c>
    </row>
    <row r="57" spans="2:31" x14ac:dyDescent="0.25">
      <c r="B57" s="152">
        <v>42460</v>
      </c>
      <c r="C57" s="10">
        <v>50</v>
      </c>
      <c r="D57" s="159">
        <v>-2.1339999999999999</v>
      </c>
      <c r="E57" s="33">
        <v>52.65</v>
      </c>
      <c r="F57" s="33">
        <f t="shared" si="2"/>
        <v>2739.2</v>
      </c>
      <c r="G57" s="33">
        <f t="shared" si="3"/>
        <v>-106.69999999999999</v>
      </c>
      <c r="H57" s="168"/>
      <c r="I57" s="154"/>
      <c r="O57" s="75">
        <v>0.98</v>
      </c>
      <c r="P57" s="75">
        <f t="shared" si="5"/>
        <v>0</v>
      </c>
      <c r="Q57" s="2"/>
      <c r="R57" s="27"/>
      <c r="T57" s="100" t="s">
        <v>83</v>
      </c>
      <c r="U57" s="98">
        <v>-19.920000000000002</v>
      </c>
      <c r="W57" s="102">
        <v>42753</v>
      </c>
      <c r="X57" s="34">
        <v>58.69</v>
      </c>
      <c r="Y57" s="34">
        <v>59.42</v>
      </c>
      <c r="Z57" s="34">
        <v>58.39</v>
      </c>
      <c r="AA57" s="34">
        <v>58.83</v>
      </c>
      <c r="AB57" s="96">
        <v>2618400</v>
      </c>
      <c r="AC57" s="34">
        <v>58.52</v>
      </c>
      <c r="AD57" s="2">
        <f t="shared" si="0"/>
        <v>1.0300000000000011</v>
      </c>
      <c r="AE57" s="128">
        <f t="shared" si="1"/>
        <v>-7.9674521105271845E-3</v>
      </c>
    </row>
    <row r="58" spans="2:31" x14ac:dyDescent="0.25">
      <c r="B58" s="152">
        <v>42464</v>
      </c>
      <c r="C58" s="10">
        <v>100</v>
      </c>
      <c r="D58" s="159">
        <v>24.242999999999999</v>
      </c>
      <c r="E58" s="33">
        <v>50.55</v>
      </c>
      <c r="F58" s="33">
        <f t="shared" si="2"/>
        <v>2630.7</v>
      </c>
      <c r="G58" s="33">
        <f t="shared" si="3"/>
        <v>2424.2999999999997</v>
      </c>
      <c r="H58" s="168">
        <f t="shared" si="4"/>
        <v>1.0851379779730232</v>
      </c>
      <c r="I58" s="154"/>
      <c r="O58" s="75">
        <v>0.97</v>
      </c>
      <c r="P58" s="75">
        <f t="shared" si="5"/>
        <v>0</v>
      </c>
      <c r="Q58" s="2"/>
      <c r="R58" s="27"/>
      <c r="T58" s="100" t="s">
        <v>80</v>
      </c>
      <c r="U58" s="98" t="s">
        <v>464</v>
      </c>
      <c r="W58" s="102">
        <v>42752</v>
      </c>
      <c r="X58" s="34">
        <v>59.27</v>
      </c>
      <c r="Y58" s="34">
        <v>60.13</v>
      </c>
      <c r="Z58" s="34">
        <v>58.41</v>
      </c>
      <c r="AA58" s="34">
        <v>59.3</v>
      </c>
      <c r="AB58" s="96">
        <v>5683200</v>
      </c>
      <c r="AC58" s="34">
        <v>58.99</v>
      </c>
      <c r="AD58" s="2">
        <f t="shared" si="0"/>
        <v>1.720000000000006</v>
      </c>
      <c r="AE58" s="128">
        <f t="shared" si="1"/>
        <v>6.9989757596449209E-3</v>
      </c>
    </row>
    <row r="59" spans="2:31" x14ac:dyDescent="0.25">
      <c r="B59" s="152">
        <v>42466</v>
      </c>
      <c r="C59" s="10">
        <v>50</v>
      </c>
      <c r="D59" s="159">
        <v>-4.7629999999999999</v>
      </c>
      <c r="E59" s="33">
        <v>54.48</v>
      </c>
      <c r="F59" s="33">
        <f t="shared" si="2"/>
        <v>2962.1499999999996</v>
      </c>
      <c r="G59" s="33">
        <f t="shared" si="3"/>
        <v>-238.15</v>
      </c>
      <c r="H59" s="168"/>
      <c r="I59" s="154"/>
      <c r="O59" s="75">
        <v>0.96</v>
      </c>
      <c r="P59" s="75">
        <f t="shared" si="5"/>
        <v>0</v>
      </c>
      <c r="W59" s="102">
        <v>42748</v>
      </c>
      <c r="X59" s="34">
        <v>58.4</v>
      </c>
      <c r="Y59" s="34">
        <v>59.87</v>
      </c>
      <c r="Z59" s="34">
        <v>58.25</v>
      </c>
      <c r="AA59" s="34">
        <v>58.89</v>
      </c>
      <c r="AB59" s="96">
        <v>13255600</v>
      </c>
      <c r="AC59" s="34">
        <v>58.58</v>
      </c>
      <c r="AD59" s="2">
        <f t="shared" si="0"/>
        <v>1.6199999999999974</v>
      </c>
      <c r="AE59" s="128">
        <f t="shared" si="1"/>
        <v>6.8329347454731959E-4</v>
      </c>
    </row>
    <row r="60" spans="2:31" x14ac:dyDescent="0.25">
      <c r="B60" s="152">
        <v>42471</v>
      </c>
      <c r="C60" s="10">
        <v>30</v>
      </c>
      <c r="D60" s="159">
        <v>-46.01</v>
      </c>
      <c r="E60" s="33">
        <v>57.36</v>
      </c>
      <c r="F60" s="33">
        <f t="shared" si="2"/>
        <v>3101.1000000000004</v>
      </c>
      <c r="G60" s="33">
        <f t="shared" si="3"/>
        <v>-1380.3</v>
      </c>
      <c r="H60" s="168"/>
      <c r="I60" s="154"/>
      <c r="O60" s="75">
        <v>0.95</v>
      </c>
      <c r="P60" s="75">
        <f t="shared" si="5"/>
        <v>0</v>
      </c>
      <c r="W60" s="102">
        <v>42747</v>
      </c>
      <c r="X60" s="34">
        <v>59.86</v>
      </c>
      <c r="Y60" s="34">
        <v>59.99</v>
      </c>
      <c r="Z60" s="34">
        <v>56.65</v>
      </c>
      <c r="AA60" s="34">
        <v>58.85</v>
      </c>
      <c r="AB60" s="96">
        <v>16844900</v>
      </c>
      <c r="AC60" s="34">
        <v>58.54</v>
      </c>
      <c r="AD60" s="2">
        <f t="shared" si="0"/>
        <v>3.3400000000000034</v>
      </c>
      <c r="AE60" s="128">
        <f t="shared" si="1"/>
        <v>-4.8284831734677236E-2</v>
      </c>
    </row>
    <row r="61" spans="2:31" x14ac:dyDescent="0.25">
      <c r="B61" s="152">
        <v>42478</v>
      </c>
      <c r="C61" s="10">
        <v>10</v>
      </c>
      <c r="D61" s="159">
        <v>-255.53399999999999</v>
      </c>
      <c r="E61" s="33">
        <v>59.84</v>
      </c>
      <c r="F61" s="33">
        <f t="shared" si="2"/>
        <v>3153.7400000000002</v>
      </c>
      <c r="G61" s="33">
        <f t="shared" si="3"/>
        <v>-2555.34</v>
      </c>
      <c r="H61" s="168"/>
      <c r="I61" s="154"/>
      <c r="O61" s="75">
        <v>0.94</v>
      </c>
      <c r="P61" s="75">
        <f t="shared" si="5"/>
        <v>0</v>
      </c>
      <c r="W61" s="102">
        <v>42746</v>
      </c>
      <c r="X61" s="34">
        <v>61.75</v>
      </c>
      <c r="Y61" s="34">
        <v>62.24</v>
      </c>
      <c r="Z61" s="34">
        <v>60.79</v>
      </c>
      <c r="AA61" s="34">
        <v>61.84</v>
      </c>
      <c r="AB61" s="96">
        <v>2089400</v>
      </c>
      <c r="AC61" s="34">
        <v>61.51</v>
      </c>
      <c r="AD61" s="2">
        <f t="shared" si="0"/>
        <v>1.4500000000000028</v>
      </c>
      <c r="AE61" s="128">
        <f t="shared" si="1"/>
        <v>6.2162604285946887E-3</v>
      </c>
    </row>
    <row r="62" spans="2:31" x14ac:dyDescent="0.25">
      <c r="B62" s="152">
        <v>42493</v>
      </c>
      <c r="C62" s="10">
        <v>30</v>
      </c>
      <c r="D62" s="159">
        <v>-47.511000000000003</v>
      </c>
      <c r="E62" s="33">
        <v>56.75</v>
      </c>
      <c r="F62" s="33">
        <f t="shared" si="2"/>
        <v>3127.83</v>
      </c>
      <c r="G62" s="33">
        <f t="shared" si="3"/>
        <v>-1425.3300000000002</v>
      </c>
      <c r="H62" s="168"/>
      <c r="I62" s="154"/>
      <c r="O62" s="75">
        <v>0.93</v>
      </c>
      <c r="P62" s="75">
        <f t="shared" si="5"/>
        <v>0</v>
      </c>
      <c r="W62" s="102">
        <v>42745</v>
      </c>
      <c r="X62" s="34">
        <v>60.82</v>
      </c>
      <c r="Y62" s="34">
        <v>62</v>
      </c>
      <c r="Z62" s="34">
        <v>60.5</v>
      </c>
      <c r="AA62" s="34">
        <v>61.45</v>
      </c>
      <c r="AB62" s="96">
        <v>2243500</v>
      </c>
      <c r="AC62" s="34">
        <v>61.13</v>
      </c>
      <c r="AD62" s="2">
        <f t="shared" si="0"/>
        <v>1.5</v>
      </c>
      <c r="AE62" s="128">
        <f t="shared" si="1"/>
        <v>1.3932658815724031E-2</v>
      </c>
    </row>
    <row r="63" spans="2:31" x14ac:dyDescent="0.25">
      <c r="B63" s="152">
        <v>42501</v>
      </c>
      <c r="C63" s="10">
        <v>0</v>
      </c>
      <c r="D63" s="159"/>
      <c r="E63" s="33"/>
      <c r="F63" s="33">
        <v>3178</v>
      </c>
      <c r="G63" s="33"/>
      <c r="H63" s="168"/>
      <c r="I63" s="154"/>
      <c r="O63" s="75">
        <v>0.92</v>
      </c>
      <c r="P63" s="75">
        <f t="shared" si="5"/>
        <v>0</v>
      </c>
      <c r="W63" s="102">
        <v>42744</v>
      </c>
      <c r="X63" s="34">
        <v>61.33</v>
      </c>
      <c r="Y63" s="34">
        <v>61.58</v>
      </c>
      <c r="Z63" s="34">
        <v>60.57</v>
      </c>
      <c r="AA63" s="34">
        <v>60.61</v>
      </c>
      <c r="AB63" s="96">
        <v>2456700</v>
      </c>
      <c r="AC63" s="34">
        <v>60.29</v>
      </c>
      <c r="AD63" s="2">
        <f t="shared" si="0"/>
        <v>1.009999999999998</v>
      </c>
      <c r="AE63" s="128">
        <f t="shared" si="1"/>
        <v>-2.0789345460451525E-2</v>
      </c>
    </row>
    <row r="64" spans="2:31" x14ac:dyDescent="0.25">
      <c r="B64" s="152"/>
      <c r="C64" s="10"/>
      <c r="D64" s="159"/>
      <c r="E64" s="33"/>
      <c r="F64" s="33"/>
      <c r="G64" s="33"/>
      <c r="H64" s="168"/>
      <c r="I64" s="154"/>
      <c r="O64" s="75">
        <v>0.91</v>
      </c>
      <c r="P64" s="75">
        <f t="shared" si="5"/>
        <v>0</v>
      </c>
      <c r="W64" s="102">
        <v>42741</v>
      </c>
      <c r="X64" s="34">
        <v>62.21</v>
      </c>
      <c r="Y64" s="34">
        <v>62.4</v>
      </c>
      <c r="Z64" s="34">
        <v>61.7</v>
      </c>
      <c r="AA64" s="34">
        <v>61.9</v>
      </c>
      <c r="AB64" s="96">
        <v>1978900</v>
      </c>
      <c r="AC64" s="34">
        <v>61.57</v>
      </c>
      <c r="AD64" s="2">
        <f t="shared" si="0"/>
        <v>0.69999999999999574</v>
      </c>
      <c r="AE64" s="128">
        <f t="shared" si="1"/>
        <v>-3.2378177108629558E-3</v>
      </c>
    </row>
    <row r="65" spans="1:31" x14ac:dyDescent="0.25">
      <c r="B65" s="152"/>
      <c r="C65" s="10"/>
      <c r="D65" s="159"/>
      <c r="E65" s="33"/>
      <c r="F65" s="33"/>
      <c r="G65" s="33"/>
      <c r="H65" s="168"/>
      <c r="I65" s="154"/>
      <c r="O65" s="75">
        <v>0.9</v>
      </c>
      <c r="P65" s="75">
        <f t="shared" si="5"/>
        <v>0</v>
      </c>
      <c r="W65" s="102">
        <v>42740</v>
      </c>
      <c r="X65" s="34">
        <v>62.11</v>
      </c>
      <c r="Y65" s="34">
        <v>62.47</v>
      </c>
      <c r="Z65" s="34">
        <v>60.94</v>
      </c>
      <c r="AA65" s="34">
        <v>62.1</v>
      </c>
      <c r="AB65" s="96">
        <v>3797000</v>
      </c>
      <c r="AC65" s="34">
        <v>61.77</v>
      </c>
      <c r="AD65" s="2">
        <f t="shared" si="0"/>
        <v>1.5300000000000011</v>
      </c>
      <c r="AE65" s="128">
        <f t="shared" si="1"/>
        <v>2.7597402597403509E-3</v>
      </c>
    </row>
    <row r="66" spans="1:31" x14ac:dyDescent="0.25">
      <c r="B66" s="152"/>
      <c r="C66" s="10"/>
      <c r="D66" s="159"/>
      <c r="E66" s="33"/>
      <c r="F66" s="33"/>
      <c r="G66" s="33"/>
      <c r="H66" s="168"/>
      <c r="I66" s="154"/>
      <c r="W66" s="102">
        <v>42739</v>
      </c>
      <c r="X66" s="34">
        <v>62.84</v>
      </c>
      <c r="Y66" s="34">
        <v>63.05</v>
      </c>
      <c r="Z66" s="34">
        <v>60.88</v>
      </c>
      <c r="AA66" s="34">
        <v>61.93</v>
      </c>
      <c r="AB66" s="96">
        <v>5007100</v>
      </c>
      <c r="AC66" s="34">
        <v>61.6</v>
      </c>
      <c r="AD66" s="2">
        <f t="shared" si="0"/>
        <v>2.1699999999999946</v>
      </c>
      <c r="AE66" s="128">
        <f t="shared" si="1"/>
        <v>-1.4242278764602379E-2</v>
      </c>
    </row>
    <row r="67" spans="1:31" x14ac:dyDescent="0.25">
      <c r="B67" s="152"/>
      <c r="C67" s="10"/>
      <c r="D67" s="159"/>
      <c r="E67" s="33"/>
      <c r="F67" s="33"/>
      <c r="G67" s="33"/>
      <c r="H67" s="168"/>
      <c r="I67" s="154"/>
      <c r="W67" s="102">
        <v>42738</v>
      </c>
      <c r="X67" s="34">
        <v>63.38</v>
      </c>
      <c r="Y67" s="34">
        <v>64.400000000000006</v>
      </c>
      <c r="Z67" s="34">
        <v>62.15</v>
      </c>
      <c r="AA67" s="34">
        <v>62.82</v>
      </c>
      <c r="AB67" s="96">
        <v>4531800</v>
      </c>
      <c r="AC67" s="34">
        <v>62.49</v>
      </c>
      <c r="AD67" s="2">
        <f>Y67-Z67</f>
        <v>2.2500000000000071</v>
      </c>
      <c r="AE67" s="128">
        <f>AC67/AC68-1</f>
        <v>8.5539057456422984E-3</v>
      </c>
    </row>
    <row r="68" spans="1:31" x14ac:dyDescent="0.25">
      <c r="B68" s="152"/>
      <c r="C68" s="10"/>
      <c r="D68" s="159"/>
      <c r="E68" s="33"/>
      <c r="F68" s="33"/>
      <c r="G68" s="33"/>
      <c r="H68" s="168"/>
      <c r="I68" s="154"/>
      <c r="W68" s="102">
        <v>42734</v>
      </c>
      <c r="X68" s="34">
        <v>62.9</v>
      </c>
      <c r="Y68" s="34">
        <v>63.28</v>
      </c>
      <c r="Z68" s="34">
        <v>62.07</v>
      </c>
      <c r="AA68" s="34">
        <v>62.29</v>
      </c>
      <c r="AB68" s="96">
        <v>1974000</v>
      </c>
      <c r="AC68" s="34">
        <v>61.96</v>
      </c>
      <c r="AD68" s="2">
        <f>Y68-Z68</f>
        <v>1.2100000000000009</v>
      </c>
      <c r="AE68" s="128" t="e">
        <f>AC68/AC69-1</f>
        <v>#DIV/0!</v>
      </c>
    </row>
    <row r="69" spans="1:31" x14ac:dyDescent="0.25">
      <c r="B69" s="152"/>
      <c r="C69" s="10"/>
      <c r="D69" s="159"/>
      <c r="E69" s="33"/>
      <c r="F69" s="33"/>
      <c r="G69" s="33"/>
      <c r="H69" s="168"/>
      <c r="I69" s="154"/>
      <c r="W69" s="102" t="s">
        <v>92</v>
      </c>
      <c r="X69" s="34"/>
      <c r="Y69" s="34"/>
      <c r="Z69" s="34"/>
      <c r="AA69" s="34"/>
      <c r="AB69" s="96"/>
      <c r="AC69" s="34"/>
      <c r="AD69" s="2">
        <f>Y69-Z69</f>
        <v>0</v>
      </c>
      <c r="AE69" s="128" t="e">
        <f>AC69/AC70-1</f>
        <v>#DIV/0!</v>
      </c>
    </row>
    <row r="70" spans="1:31" x14ac:dyDescent="0.25">
      <c r="B70" s="152"/>
      <c r="C70" s="10"/>
      <c r="D70" s="159"/>
      <c r="E70" s="33"/>
      <c r="F70" s="33"/>
      <c r="G70" s="33"/>
      <c r="H70" s="168"/>
      <c r="I70" s="154"/>
    </row>
    <row r="71" spans="1:31" x14ac:dyDescent="0.25">
      <c r="B71" s="152"/>
      <c r="C71" s="10"/>
      <c r="D71" s="159"/>
      <c r="E71" s="33"/>
      <c r="F71" s="33"/>
      <c r="G71" s="33"/>
      <c r="H71" s="168"/>
      <c r="I71" s="154"/>
    </row>
    <row r="72" spans="1:31" x14ac:dyDescent="0.25">
      <c r="B72" s="152"/>
      <c r="C72" s="10"/>
      <c r="D72" s="159"/>
      <c r="E72" s="33"/>
      <c r="F72" s="33"/>
      <c r="G72" s="33"/>
      <c r="H72" s="168"/>
      <c r="I72" s="154"/>
    </row>
    <row r="75" spans="1:31" x14ac:dyDescent="0.25">
      <c r="L75" t="s">
        <v>155</v>
      </c>
      <c r="M75" s="2">
        <f>M128+K128-F128</f>
        <v>3178.8000000000466</v>
      </c>
    </row>
    <row r="76" spans="1:31" x14ac:dyDescent="0.25">
      <c r="A76" s="249" t="s">
        <v>1</v>
      </c>
      <c r="B76" s="250" t="s">
        <v>2</v>
      </c>
      <c r="C76" s="249" t="s">
        <v>4</v>
      </c>
      <c r="D76" s="251" t="s">
        <v>5</v>
      </c>
      <c r="E76" s="252" t="s">
        <v>63</v>
      </c>
      <c r="F76" s="252" t="s">
        <v>38</v>
      </c>
      <c r="G76" s="249" t="s">
        <v>3</v>
      </c>
      <c r="H76" s="253" t="s">
        <v>6</v>
      </c>
      <c r="I76" s="252" t="s">
        <v>7</v>
      </c>
      <c r="J76" s="252" t="s">
        <v>62</v>
      </c>
      <c r="K76" s="252" t="s">
        <v>39</v>
      </c>
      <c r="L76" s="249" t="s">
        <v>25</v>
      </c>
      <c r="M76" s="249" t="s">
        <v>22</v>
      </c>
    </row>
    <row r="77" spans="1:31" x14ac:dyDescent="0.25">
      <c r="A77" s="245" t="s">
        <v>13</v>
      </c>
      <c r="B77" s="254">
        <v>42153</v>
      </c>
      <c r="C77" s="236">
        <v>20</v>
      </c>
      <c r="D77" s="241">
        <v>67.3</v>
      </c>
      <c r="E77" s="237">
        <v>0</v>
      </c>
      <c r="F77" s="237">
        <f t="shared" ref="F77:F126" si="6">D77*C77+E77</f>
        <v>1346</v>
      </c>
      <c r="G77" s="235">
        <v>42219</v>
      </c>
      <c r="H77" s="255">
        <v>25</v>
      </c>
      <c r="I77" s="256">
        <v>60.05</v>
      </c>
      <c r="J77" s="256">
        <v>0.03</v>
      </c>
      <c r="K77" s="256">
        <f t="shared" ref="K77:K112" si="7">H77*I77-J77</f>
        <v>1501.22</v>
      </c>
      <c r="L77" s="235">
        <v>42185</v>
      </c>
      <c r="M77" s="237">
        <v>5</v>
      </c>
    </row>
    <row r="78" spans="1:31" x14ac:dyDescent="0.25">
      <c r="A78" s="246" t="s">
        <v>48</v>
      </c>
      <c r="B78" s="254">
        <v>42205</v>
      </c>
      <c r="C78" s="236">
        <v>20</v>
      </c>
      <c r="D78" s="241">
        <v>63.4</v>
      </c>
      <c r="E78" s="237">
        <v>0</v>
      </c>
      <c r="F78" s="237">
        <f t="shared" si="6"/>
        <v>1268</v>
      </c>
      <c r="G78" s="235">
        <v>42219</v>
      </c>
      <c r="H78" s="255">
        <v>55</v>
      </c>
      <c r="I78" s="256">
        <v>59.75</v>
      </c>
      <c r="J78" s="256">
        <v>0.06</v>
      </c>
      <c r="K78" s="256">
        <f t="shared" si="7"/>
        <v>3286.19</v>
      </c>
      <c r="L78" s="235">
        <v>42277</v>
      </c>
      <c r="M78" s="237">
        <v>37.5</v>
      </c>
    </row>
    <row r="79" spans="1:31" x14ac:dyDescent="0.25">
      <c r="A79" s="236"/>
      <c r="B79" s="254">
        <v>42205</v>
      </c>
      <c r="C79" s="236">
        <v>20</v>
      </c>
      <c r="D79" s="241">
        <v>63.15</v>
      </c>
      <c r="E79" s="237">
        <v>0</v>
      </c>
      <c r="F79" s="237">
        <f t="shared" si="6"/>
        <v>1263</v>
      </c>
      <c r="G79" s="235">
        <v>42250</v>
      </c>
      <c r="H79" s="240">
        <v>100</v>
      </c>
      <c r="I79" s="237">
        <v>59.4</v>
      </c>
      <c r="J79" s="237">
        <v>0.11</v>
      </c>
      <c r="K79" s="256">
        <f t="shared" si="7"/>
        <v>5939.89</v>
      </c>
      <c r="L79" s="235">
        <v>42734</v>
      </c>
      <c r="M79" s="237">
        <v>100</v>
      </c>
    </row>
    <row r="80" spans="1:31" x14ac:dyDescent="0.25">
      <c r="A80" s="236"/>
      <c r="B80" s="254">
        <v>42207</v>
      </c>
      <c r="C80" s="236">
        <v>10</v>
      </c>
      <c r="D80" s="241">
        <v>62</v>
      </c>
      <c r="E80" s="237">
        <v>0</v>
      </c>
      <c r="F80" s="237">
        <f t="shared" si="6"/>
        <v>620</v>
      </c>
      <c r="G80" s="235">
        <v>42258</v>
      </c>
      <c r="H80" s="240">
        <v>80</v>
      </c>
      <c r="I80" s="237">
        <v>56.47</v>
      </c>
      <c r="J80" s="237">
        <v>0.08</v>
      </c>
      <c r="K80" s="256">
        <f t="shared" si="7"/>
        <v>4517.5200000000004</v>
      </c>
      <c r="L80" s="235">
        <v>42459</v>
      </c>
      <c r="M80" s="237">
        <v>25</v>
      </c>
    </row>
    <row r="81" spans="1:13" x14ac:dyDescent="0.25">
      <c r="A81" s="236"/>
      <c r="B81" s="254">
        <v>42207</v>
      </c>
      <c r="C81" s="236">
        <v>5</v>
      </c>
      <c r="D81" s="241">
        <v>61.6</v>
      </c>
      <c r="E81" s="237">
        <v>0</v>
      </c>
      <c r="F81" s="237">
        <f t="shared" si="6"/>
        <v>308</v>
      </c>
      <c r="G81" s="235">
        <v>42263</v>
      </c>
      <c r="H81" s="240">
        <v>80</v>
      </c>
      <c r="I81" s="237">
        <v>52.55</v>
      </c>
      <c r="J81" s="237">
        <v>0.08</v>
      </c>
      <c r="K81" s="256">
        <f t="shared" si="7"/>
        <v>4203.92</v>
      </c>
      <c r="L81" s="236"/>
      <c r="M81" s="237"/>
    </row>
    <row r="82" spans="1:13" x14ac:dyDescent="0.25">
      <c r="A82" s="236"/>
      <c r="B82" s="254">
        <v>42207</v>
      </c>
      <c r="C82" s="236">
        <v>20</v>
      </c>
      <c r="D82" s="241">
        <v>59.85</v>
      </c>
      <c r="E82" s="237">
        <v>0</v>
      </c>
      <c r="F82" s="237">
        <f t="shared" si="6"/>
        <v>1197</v>
      </c>
      <c r="G82" s="235">
        <v>42284</v>
      </c>
      <c r="H82" s="240">
        <v>50</v>
      </c>
      <c r="I82" s="237">
        <v>52.85</v>
      </c>
      <c r="J82" s="237">
        <v>0.05</v>
      </c>
      <c r="K82" s="256">
        <f t="shared" si="7"/>
        <v>2642.45</v>
      </c>
      <c r="L82" s="236"/>
      <c r="M82" s="237"/>
    </row>
    <row r="83" spans="1:13" x14ac:dyDescent="0.25">
      <c r="A83" s="236"/>
      <c r="B83" s="254">
        <v>42208</v>
      </c>
      <c r="C83" s="236">
        <v>5</v>
      </c>
      <c r="D83" s="241">
        <v>61.3</v>
      </c>
      <c r="E83" s="237">
        <v>0</v>
      </c>
      <c r="F83" s="237">
        <f t="shared" si="6"/>
        <v>306.5</v>
      </c>
      <c r="G83" s="235">
        <v>42284</v>
      </c>
      <c r="H83" s="240">
        <v>30</v>
      </c>
      <c r="I83" s="237">
        <v>53.05</v>
      </c>
      <c r="J83" s="237">
        <v>0.03</v>
      </c>
      <c r="K83" s="256">
        <f t="shared" si="7"/>
        <v>1591.47</v>
      </c>
      <c r="L83" s="236"/>
      <c r="M83" s="237"/>
    </row>
    <row r="84" spans="1:13" x14ac:dyDescent="0.25">
      <c r="A84" s="236"/>
      <c r="B84" s="254">
        <v>42219</v>
      </c>
      <c r="C84" s="257">
        <v>25</v>
      </c>
      <c r="D84" s="241">
        <v>59.4</v>
      </c>
      <c r="E84" s="237">
        <v>0</v>
      </c>
      <c r="F84" s="237">
        <f t="shared" si="6"/>
        <v>1485</v>
      </c>
      <c r="G84" s="235">
        <v>42291</v>
      </c>
      <c r="H84" s="240">
        <v>80</v>
      </c>
      <c r="I84" s="237">
        <v>61.6</v>
      </c>
      <c r="J84" s="237">
        <v>0.09</v>
      </c>
      <c r="K84" s="256">
        <f t="shared" si="7"/>
        <v>4927.91</v>
      </c>
      <c r="L84" s="236"/>
      <c r="M84" s="237"/>
    </row>
    <row r="85" spans="1:13" x14ac:dyDescent="0.25">
      <c r="A85" s="236"/>
      <c r="B85" s="254">
        <v>42219</v>
      </c>
      <c r="C85" s="257">
        <v>50</v>
      </c>
      <c r="D85" s="241">
        <v>59.2</v>
      </c>
      <c r="E85" s="237">
        <v>0</v>
      </c>
      <c r="F85" s="237">
        <f t="shared" si="6"/>
        <v>2960</v>
      </c>
      <c r="G85" s="235">
        <v>42297</v>
      </c>
      <c r="H85" s="240">
        <v>115</v>
      </c>
      <c r="I85" s="237">
        <v>61.23</v>
      </c>
      <c r="J85" s="237">
        <v>0.13</v>
      </c>
      <c r="K85" s="256">
        <f t="shared" si="7"/>
        <v>7041.32</v>
      </c>
      <c r="L85" s="236"/>
      <c r="M85" s="237"/>
    </row>
    <row r="86" spans="1:13" x14ac:dyDescent="0.25">
      <c r="A86" s="236"/>
      <c r="B86" s="254">
        <v>42226</v>
      </c>
      <c r="C86" s="257">
        <v>5</v>
      </c>
      <c r="D86" s="241">
        <v>56.2</v>
      </c>
      <c r="E86" s="237">
        <v>0</v>
      </c>
      <c r="F86" s="237">
        <f t="shared" si="6"/>
        <v>281</v>
      </c>
      <c r="G86" s="235">
        <v>42304</v>
      </c>
      <c r="H86" s="240">
        <v>80</v>
      </c>
      <c r="I86" s="237">
        <v>59.76</v>
      </c>
      <c r="J86" s="237">
        <v>0.09</v>
      </c>
      <c r="K86" s="256">
        <f t="shared" si="7"/>
        <v>4780.71</v>
      </c>
      <c r="L86" s="236"/>
      <c r="M86" s="237"/>
    </row>
    <row r="87" spans="1:13" x14ac:dyDescent="0.25">
      <c r="A87" s="236"/>
      <c r="B87" s="254">
        <v>42226</v>
      </c>
      <c r="C87" s="236">
        <v>15</v>
      </c>
      <c r="D87" s="241">
        <v>56.5</v>
      </c>
      <c r="E87" s="237">
        <v>0</v>
      </c>
      <c r="F87" s="237">
        <f t="shared" si="6"/>
        <v>847.5</v>
      </c>
      <c r="G87" s="235">
        <v>42314</v>
      </c>
      <c r="H87" s="240">
        <v>10</v>
      </c>
      <c r="I87" s="237">
        <v>59.65</v>
      </c>
      <c r="J87" s="237">
        <v>0.01</v>
      </c>
      <c r="K87" s="256">
        <f t="shared" si="7"/>
        <v>596.49</v>
      </c>
      <c r="L87" s="236"/>
      <c r="M87" s="237"/>
    </row>
    <row r="88" spans="1:13" x14ac:dyDescent="0.25">
      <c r="A88" s="236"/>
      <c r="B88" s="254">
        <v>42240</v>
      </c>
      <c r="C88" s="257">
        <v>15</v>
      </c>
      <c r="D88" s="241">
        <v>57.19</v>
      </c>
      <c r="E88" s="237">
        <v>0</v>
      </c>
      <c r="F88" s="237">
        <f t="shared" si="6"/>
        <v>857.84999999999991</v>
      </c>
      <c r="G88" s="235">
        <v>42338</v>
      </c>
      <c r="H88" s="240">
        <v>75</v>
      </c>
      <c r="I88" s="237">
        <v>61.49</v>
      </c>
      <c r="J88" s="237">
        <v>0.08</v>
      </c>
      <c r="K88" s="237">
        <f t="shared" si="7"/>
        <v>4611.67</v>
      </c>
      <c r="L88" s="236"/>
      <c r="M88" s="237"/>
    </row>
    <row r="89" spans="1:13" x14ac:dyDescent="0.25">
      <c r="A89" s="236"/>
      <c r="B89" s="254">
        <v>42240</v>
      </c>
      <c r="C89" s="236">
        <v>20</v>
      </c>
      <c r="D89" s="241">
        <v>56.6</v>
      </c>
      <c r="E89" s="237">
        <v>0</v>
      </c>
      <c r="F89" s="237">
        <f t="shared" si="6"/>
        <v>1132</v>
      </c>
      <c r="G89" s="235">
        <v>42354</v>
      </c>
      <c r="H89" s="240">
        <v>100</v>
      </c>
      <c r="I89" s="237">
        <v>50.1</v>
      </c>
      <c r="J89" s="237">
        <v>0.09</v>
      </c>
      <c r="K89" s="237">
        <f t="shared" si="7"/>
        <v>5009.91</v>
      </c>
      <c r="L89" s="236"/>
      <c r="M89" s="237"/>
    </row>
    <row r="90" spans="1:13" x14ac:dyDescent="0.25">
      <c r="A90" s="236"/>
      <c r="B90" s="254">
        <v>42240</v>
      </c>
      <c r="C90" s="236">
        <v>30</v>
      </c>
      <c r="D90" s="241">
        <v>56.5</v>
      </c>
      <c r="E90" s="237">
        <v>0</v>
      </c>
      <c r="F90" s="237">
        <f t="shared" si="6"/>
        <v>1695</v>
      </c>
      <c r="G90" s="235">
        <v>42354</v>
      </c>
      <c r="H90" s="240">
        <v>200</v>
      </c>
      <c r="I90" s="237">
        <v>50.15</v>
      </c>
      <c r="J90" s="237">
        <v>0.18</v>
      </c>
      <c r="K90" s="237">
        <f t="shared" si="7"/>
        <v>10029.82</v>
      </c>
      <c r="L90" s="236"/>
      <c r="M90" s="237"/>
    </row>
    <row r="91" spans="1:13" ht="15" customHeight="1" x14ac:dyDescent="0.25">
      <c r="A91" s="236"/>
      <c r="B91" s="261">
        <v>42258</v>
      </c>
      <c r="C91" s="236">
        <v>80</v>
      </c>
      <c r="D91" s="241">
        <v>55.45</v>
      </c>
      <c r="E91" s="237">
        <v>0</v>
      </c>
      <c r="F91" s="237">
        <f t="shared" si="6"/>
        <v>4436</v>
      </c>
      <c r="G91" s="235">
        <v>42354</v>
      </c>
      <c r="H91" s="240">
        <v>100</v>
      </c>
      <c r="I91" s="237">
        <v>50.15</v>
      </c>
      <c r="J91" s="237">
        <v>0.09</v>
      </c>
      <c r="K91" s="237">
        <f t="shared" si="7"/>
        <v>5014.91</v>
      </c>
      <c r="L91" s="236"/>
      <c r="M91" s="237"/>
    </row>
    <row r="92" spans="1:13" x14ac:dyDescent="0.25">
      <c r="A92" s="236"/>
      <c r="B92" s="261"/>
      <c r="C92" s="236">
        <v>20</v>
      </c>
      <c r="D92" s="241">
        <v>55.45</v>
      </c>
      <c r="E92" s="237">
        <v>0</v>
      </c>
      <c r="F92" s="237">
        <f t="shared" si="6"/>
        <v>1109</v>
      </c>
      <c r="G92" s="235">
        <v>42367</v>
      </c>
      <c r="H92" s="240">
        <v>400</v>
      </c>
      <c r="I92" s="237">
        <v>49.86</v>
      </c>
      <c r="J92" s="237">
        <v>0.37</v>
      </c>
      <c r="K92" s="237">
        <f t="shared" si="7"/>
        <v>19943.63</v>
      </c>
      <c r="L92" s="236"/>
      <c r="M92" s="237"/>
    </row>
    <row r="93" spans="1:13" x14ac:dyDescent="0.25">
      <c r="A93" s="236"/>
      <c r="B93" s="262">
        <v>42263</v>
      </c>
      <c r="C93" s="236">
        <v>50</v>
      </c>
      <c r="D93" s="241">
        <v>52.7</v>
      </c>
      <c r="E93" s="237">
        <v>0</v>
      </c>
      <c r="F93" s="237">
        <f t="shared" si="6"/>
        <v>2635</v>
      </c>
      <c r="G93" s="235">
        <v>42375</v>
      </c>
      <c r="H93" s="240">
        <v>100</v>
      </c>
      <c r="I93" s="237">
        <v>47.56</v>
      </c>
      <c r="J93" s="237">
        <v>0.09</v>
      </c>
      <c r="K93" s="237">
        <f t="shared" si="7"/>
        <v>4755.91</v>
      </c>
      <c r="L93" s="236"/>
      <c r="M93" s="236"/>
    </row>
    <row r="94" spans="1:13" x14ac:dyDescent="0.25">
      <c r="A94" s="236"/>
      <c r="B94" s="262"/>
      <c r="C94" s="236">
        <v>30</v>
      </c>
      <c r="D94" s="241">
        <v>52.7</v>
      </c>
      <c r="E94" s="237">
        <v>0</v>
      </c>
      <c r="F94" s="237">
        <f t="shared" si="6"/>
        <v>1581</v>
      </c>
      <c r="G94" s="235">
        <v>42398</v>
      </c>
      <c r="H94" s="240">
        <v>150</v>
      </c>
      <c r="I94" s="237">
        <v>40.880000000000003</v>
      </c>
      <c r="J94" s="237">
        <v>0.11</v>
      </c>
      <c r="K94" s="237">
        <f t="shared" si="7"/>
        <v>6131.89</v>
      </c>
      <c r="L94" s="236"/>
      <c r="M94" s="236"/>
    </row>
    <row r="95" spans="1:13" x14ac:dyDescent="0.25">
      <c r="A95" s="236"/>
      <c r="B95" s="254">
        <v>42263</v>
      </c>
      <c r="C95" s="236">
        <v>50</v>
      </c>
      <c r="D95" s="241">
        <v>52.05</v>
      </c>
      <c r="E95" s="237">
        <v>0</v>
      </c>
      <c r="F95" s="237">
        <f t="shared" si="6"/>
        <v>2602.5</v>
      </c>
      <c r="G95" s="235">
        <v>42405</v>
      </c>
      <c r="H95" s="240">
        <v>100</v>
      </c>
      <c r="I95" s="237">
        <v>38.445</v>
      </c>
      <c r="J95" s="237">
        <v>7.0000000000000007E-2</v>
      </c>
      <c r="K95" s="237">
        <f t="shared" si="7"/>
        <v>3844.43</v>
      </c>
      <c r="L95" s="236"/>
      <c r="M95" s="236"/>
    </row>
    <row r="96" spans="1:13" x14ac:dyDescent="0.25">
      <c r="A96" s="236"/>
      <c r="B96" s="262">
        <v>42270</v>
      </c>
      <c r="C96" s="236">
        <v>30</v>
      </c>
      <c r="D96" s="241">
        <v>52.5</v>
      </c>
      <c r="E96" s="237">
        <v>0</v>
      </c>
      <c r="F96" s="237">
        <f t="shared" si="6"/>
        <v>1575</v>
      </c>
      <c r="G96" s="235">
        <v>42426</v>
      </c>
      <c r="H96" s="240">
        <v>150</v>
      </c>
      <c r="I96" s="237">
        <v>43.25</v>
      </c>
      <c r="J96" s="237">
        <v>0.14000000000000001</v>
      </c>
      <c r="K96" s="237">
        <f t="shared" si="7"/>
        <v>6487.36</v>
      </c>
      <c r="L96" s="236"/>
      <c r="M96" s="236"/>
    </row>
    <row r="97" spans="1:13" x14ac:dyDescent="0.25">
      <c r="A97" s="236"/>
      <c r="B97" s="262"/>
      <c r="C97" s="236">
        <v>20</v>
      </c>
      <c r="D97" s="241">
        <v>52.5</v>
      </c>
      <c r="E97" s="237">
        <v>0</v>
      </c>
      <c r="F97" s="237">
        <f t="shared" si="6"/>
        <v>1050</v>
      </c>
      <c r="G97" s="235">
        <v>42426</v>
      </c>
      <c r="H97" s="240">
        <v>150</v>
      </c>
      <c r="I97" s="237">
        <v>43.4</v>
      </c>
      <c r="J97" s="237">
        <v>0.14000000000000001</v>
      </c>
      <c r="K97" s="237">
        <f t="shared" si="7"/>
        <v>6509.86</v>
      </c>
      <c r="L97" s="236"/>
      <c r="M97" s="236"/>
    </row>
    <row r="98" spans="1:13" x14ac:dyDescent="0.25">
      <c r="A98" s="236"/>
      <c r="B98" s="254">
        <v>42292</v>
      </c>
      <c r="C98" s="236">
        <v>80</v>
      </c>
      <c r="D98" s="241">
        <v>61.25</v>
      </c>
      <c r="E98" s="237">
        <v>0</v>
      </c>
      <c r="F98" s="237">
        <f t="shared" si="6"/>
        <v>4900</v>
      </c>
      <c r="G98" s="235">
        <v>42431</v>
      </c>
      <c r="H98" s="240">
        <v>150</v>
      </c>
      <c r="I98" s="237">
        <v>45.95</v>
      </c>
      <c r="J98" s="237">
        <v>0.15</v>
      </c>
      <c r="K98" s="237">
        <f t="shared" si="7"/>
        <v>6892.35</v>
      </c>
      <c r="L98" s="236"/>
      <c r="M98" s="236"/>
    </row>
    <row r="99" spans="1:13" x14ac:dyDescent="0.25">
      <c r="A99" s="236"/>
      <c r="B99" s="254">
        <v>42292</v>
      </c>
      <c r="C99" s="236">
        <v>80</v>
      </c>
      <c r="D99" s="241">
        <v>59.75</v>
      </c>
      <c r="E99" s="237">
        <v>0</v>
      </c>
      <c r="F99" s="237">
        <f t="shared" si="6"/>
        <v>4780</v>
      </c>
      <c r="G99" s="235">
        <v>42431</v>
      </c>
      <c r="H99" s="240">
        <v>150</v>
      </c>
      <c r="I99" s="237">
        <v>45.5</v>
      </c>
      <c r="J99" s="237">
        <v>0.15</v>
      </c>
      <c r="K99" s="237">
        <f t="shared" si="7"/>
        <v>6824.85</v>
      </c>
      <c r="L99" s="236"/>
      <c r="M99" s="236"/>
    </row>
    <row r="100" spans="1:13" x14ac:dyDescent="0.25">
      <c r="A100" s="236"/>
      <c r="B100" s="254">
        <v>42310</v>
      </c>
      <c r="C100" s="236">
        <v>80</v>
      </c>
      <c r="D100" s="241">
        <v>55.225000000000001</v>
      </c>
      <c r="E100" s="237">
        <v>6.95</v>
      </c>
      <c r="F100" s="237">
        <f t="shared" si="6"/>
        <v>4424.95</v>
      </c>
      <c r="G100" s="235">
        <v>42431</v>
      </c>
      <c r="H100" s="240">
        <v>150</v>
      </c>
      <c r="I100" s="237">
        <v>46.4</v>
      </c>
      <c r="J100" s="237">
        <v>0.15</v>
      </c>
      <c r="K100" s="237">
        <f t="shared" si="7"/>
        <v>6959.85</v>
      </c>
      <c r="L100" s="236"/>
      <c r="M100" s="236"/>
    </row>
    <row r="101" spans="1:13" x14ac:dyDescent="0.25">
      <c r="A101" s="236"/>
      <c r="B101" s="254">
        <v>42310</v>
      </c>
      <c r="C101" s="236">
        <v>40</v>
      </c>
      <c r="D101" s="241">
        <v>53.01</v>
      </c>
      <c r="E101" s="237">
        <v>6.95</v>
      </c>
      <c r="F101" s="237">
        <f t="shared" si="6"/>
        <v>2127.35</v>
      </c>
      <c r="G101" s="235">
        <v>42431</v>
      </c>
      <c r="H101" s="240">
        <v>150</v>
      </c>
      <c r="I101" s="237">
        <v>46.72</v>
      </c>
      <c r="J101" s="237">
        <v>0.15</v>
      </c>
      <c r="K101" s="237">
        <f t="shared" si="7"/>
        <v>7007.85</v>
      </c>
      <c r="L101" s="236"/>
      <c r="M101" s="236"/>
    </row>
    <row r="102" spans="1:13" x14ac:dyDescent="0.25">
      <c r="A102" s="236"/>
      <c r="B102" s="254">
        <v>42340</v>
      </c>
      <c r="C102" s="236">
        <v>40</v>
      </c>
      <c r="D102" s="241">
        <v>58.6</v>
      </c>
      <c r="E102" s="237">
        <v>0</v>
      </c>
      <c r="F102" s="237">
        <f t="shared" si="6"/>
        <v>2344</v>
      </c>
      <c r="G102" s="235">
        <v>42433</v>
      </c>
      <c r="H102" s="240">
        <v>50</v>
      </c>
      <c r="I102" s="237">
        <v>50.35</v>
      </c>
      <c r="J102" s="237">
        <v>0.05</v>
      </c>
      <c r="K102" s="237">
        <f t="shared" si="7"/>
        <v>2517.4499999999998</v>
      </c>
      <c r="L102" s="236"/>
      <c r="M102" s="236"/>
    </row>
    <row r="103" spans="1:13" ht="45" x14ac:dyDescent="0.25">
      <c r="A103" s="236"/>
      <c r="B103" s="263" t="s">
        <v>126</v>
      </c>
      <c r="C103" s="236">
        <v>45</v>
      </c>
      <c r="D103" s="241">
        <v>50.45</v>
      </c>
      <c r="E103" s="237">
        <v>0</v>
      </c>
      <c r="F103" s="237">
        <f t="shared" si="6"/>
        <v>2270.25</v>
      </c>
      <c r="G103" s="235">
        <v>42440</v>
      </c>
      <c r="H103" s="240">
        <v>250</v>
      </c>
      <c r="I103" s="237">
        <v>50.24</v>
      </c>
      <c r="J103" s="237">
        <v>0.27</v>
      </c>
      <c r="K103" s="237">
        <f t="shared" si="7"/>
        <v>12559.73</v>
      </c>
      <c r="L103" s="236"/>
      <c r="M103" s="236"/>
    </row>
    <row r="104" spans="1:13" x14ac:dyDescent="0.25">
      <c r="A104" s="236"/>
      <c r="B104" s="263"/>
      <c r="C104" s="236">
        <v>75</v>
      </c>
      <c r="D104" s="241">
        <v>50.42</v>
      </c>
      <c r="E104" s="237">
        <v>0</v>
      </c>
      <c r="F104" s="237">
        <f t="shared" si="6"/>
        <v>3781.5</v>
      </c>
      <c r="G104" s="235">
        <v>42440</v>
      </c>
      <c r="H104" s="240">
        <v>50</v>
      </c>
      <c r="I104" s="237">
        <v>50.73</v>
      </c>
      <c r="J104" s="237">
        <v>0.05</v>
      </c>
      <c r="K104" s="237">
        <f t="shared" si="7"/>
        <v>2536.4499999999998</v>
      </c>
      <c r="L104" s="236"/>
      <c r="M104" s="236"/>
    </row>
    <row r="105" spans="1:13" x14ac:dyDescent="0.25">
      <c r="A105" s="236"/>
      <c r="B105" s="263"/>
      <c r="C105" s="236">
        <v>100</v>
      </c>
      <c r="D105" s="241">
        <v>50.33</v>
      </c>
      <c r="E105" s="237">
        <v>0</v>
      </c>
      <c r="F105" s="237">
        <f t="shared" si="6"/>
        <v>5033</v>
      </c>
      <c r="G105" s="235">
        <v>42440</v>
      </c>
      <c r="H105" s="240">
        <v>50</v>
      </c>
      <c r="I105" s="237">
        <v>51.08</v>
      </c>
      <c r="J105" s="237">
        <v>0.06</v>
      </c>
      <c r="K105" s="237">
        <f t="shared" si="7"/>
        <v>2553.94</v>
      </c>
      <c r="L105" s="236"/>
      <c r="M105" s="236"/>
    </row>
    <row r="106" spans="1:13" x14ac:dyDescent="0.25">
      <c r="A106" s="236"/>
      <c r="B106" s="263"/>
      <c r="C106" s="236">
        <v>100</v>
      </c>
      <c r="D106" s="241">
        <v>50.25</v>
      </c>
      <c r="E106" s="237">
        <v>0</v>
      </c>
      <c r="F106" s="237">
        <f t="shared" si="6"/>
        <v>5025</v>
      </c>
      <c r="G106" s="235">
        <v>42445</v>
      </c>
      <c r="H106" s="240">
        <v>20</v>
      </c>
      <c r="I106" s="237">
        <v>51.59</v>
      </c>
      <c r="J106" s="237">
        <v>0.02</v>
      </c>
      <c r="K106" s="237">
        <f t="shared" si="7"/>
        <v>1031.7800000000002</v>
      </c>
      <c r="L106" s="236"/>
      <c r="M106" s="236"/>
    </row>
    <row r="107" spans="1:13" x14ac:dyDescent="0.25">
      <c r="A107" s="236"/>
      <c r="B107" s="263"/>
      <c r="C107" s="236">
        <v>100</v>
      </c>
      <c r="D107" s="241">
        <v>50.05</v>
      </c>
      <c r="E107" s="237">
        <v>0</v>
      </c>
      <c r="F107" s="237">
        <f t="shared" si="6"/>
        <v>5005</v>
      </c>
      <c r="G107" s="235">
        <v>42446</v>
      </c>
      <c r="H107" s="240">
        <v>80</v>
      </c>
      <c r="I107" s="237">
        <v>53.45</v>
      </c>
      <c r="J107" s="237">
        <v>0.09</v>
      </c>
      <c r="K107" s="237">
        <f t="shared" si="7"/>
        <v>4275.91</v>
      </c>
      <c r="L107" s="236"/>
      <c r="M107" s="236"/>
    </row>
    <row r="108" spans="1:13" x14ac:dyDescent="0.25">
      <c r="A108" s="236"/>
      <c r="B108" s="263"/>
      <c r="C108" s="236">
        <v>100</v>
      </c>
      <c r="D108" s="241">
        <v>49.99</v>
      </c>
      <c r="E108" s="237">
        <v>0</v>
      </c>
      <c r="F108" s="237">
        <f t="shared" si="6"/>
        <v>4999</v>
      </c>
      <c r="G108" s="235">
        <v>42460</v>
      </c>
      <c r="H108" s="240">
        <v>50</v>
      </c>
      <c r="I108" s="237">
        <v>52.74</v>
      </c>
      <c r="J108" s="237">
        <v>0.06</v>
      </c>
      <c r="K108" s="237">
        <f t="shared" si="7"/>
        <v>2636.94</v>
      </c>
      <c r="L108" s="236"/>
      <c r="M108" s="236"/>
    </row>
    <row r="109" spans="1:13" x14ac:dyDescent="0.25">
      <c r="A109" s="236"/>
      <c r="B109" s="263"/>
      <c r="C109" s="236">
        <v>200</v>
      </c>
      <c r="D109" s="241">
        <v>49.69</v>
      </c>
      <c r="E109" s="237">
        <v>0</v>
      </c>
      <c r="F109" s="237">
        <f t="shared" si="6"/>
        <v>9938</v>
      </c>
      <c r="G109" s="235">
        <v>42466</v>
      </c>
      <c r="H109" s="240">
        <v>50</v>
      </c>
      <c r="I109" s="237">
        <v>53.25</v>
      </c>
      <c r="J109" s="237">
        <v>0.06</v>
      </c>
      <c r="K109" s="237">
        <f t="shared" si="7"/>
        <v>2662.44</v>
      </c>
      <c r="L109" s="236"/>
      <c r="M109" s="236"/>
    </row>
    <row r="110" spans="1:13" x14ac:dyDescent="0.25">
      <c r="A110" s="236"/>
      <c r="B110" s="254">
        <v>42362</v>
      </c>
      <c r="C110" s="236">
        <v>300</v>
      </c>
      <c r="D110" s="241">
        <v>48.18</v>
      </c>
      <c r="E110" s="237">
        <v>0</v>
      </c>
      <c r="F110" s="237">
        <f t="shared" si="6"/>
        <v>14454</v>
      </c>
      <c r="G110" s="235">
        <v>42472</v>
      </c>
      <c r="H110" s="240">
        <v>20</v>
      </c>
      <c r="I110" s="237">
        <v>57.11</v>
      </c>
      <c r="J110" s="237">
        <v>-0.03</v>
      </c>
      <c r="K110" s="237">
        <f t="shared" si="7"/>
        <v>1142.23</v>
      </c>
      <c r="L110" s="236"/>
      <c r="M110" s="236"/>
    </row>
    <row r="111" spans="1:13" x14ac:dyDescent="0.25">
      <c r="A111" s="236"/>
      <c r="B111" s="254">
        <v>42362</v>
      </c>
      <c r="C111" s="236">
        <v>300</v>
      </c>
      <c r="D111" s="241">
        <v>47.73</v>
      </c>
      <c r="E111" s="237">
        <v>-0.03</v>
      </c>
      <c r="F111" s="237">
        <f t="shared" si="6"/>
        <v>14318.969999999998</v>
      </c>
      <c r="G111" s="235">
        <v>42478</v>
      </c>
      <c r="H111" s="240">
        <v>20</v>
      </c>
      <c r="I111" s="237">
        <v>58.75</v>
      </c>
      <c r="J111" s="237">
        <v>0.03</v>
      </c>
      <c r="K111" s="237">
        <f t="shared" si="7"/>
        <v>1174.97</v>
      </c>
      <c r="L111" s="236"/>
      <c r="M111" s="236"/>
    </row>
    <row r="112" spans="1:13" x14ac:dyDescent="0.25">
      <c r="A112" s="236"/>
      <c r="B112" s="254">
        <v>42374</v>
      </c>
      <c r="C112" s="236">
        <v>100</v>
      </c>
      <c r="D112" s="241">
        <v>47.13</v>
      </c>
      <c r="E112" s="237">
        <v>0</v>
      </c>
      <c r="F112" s="237">
        <f t="shared" si="6"/>
        <v>4713</v>
      </c>
      <c r="G112" s="235">
        <v>42501</v>
      </c>
      <c r="H112" s="240">
        <v>30</v>
      </c>
      <c r="I112" s="237">
        <v>58.45</v>
      </c>
      <c r="J112" s="237">
        <v>0.04</v>
      </c>
      <c r="K112" s="237">
        <f t="shared" si="7"/>
        <v>1753.46</v>
      </c>
      <c r="L112" s="236"/>
      <c r="M112" s="236"/>
    </row>
    <row r="113" spans="1:13" x14ac:dyDescent="0.25">
      <c r="A113" s="236"/>
      <c r="B113" s="254">
        <v>42375</v>
      </c>
      <c r="C113" s="236">
        <v>100</v>
      </c>
      <c r="D113" s="241">
        <v>46.02</v>
      </c>
      <c r="E113" s="237">
        <v>0</v>
      </c>
      <c r="F113" s="237">
        <f t="shared" si="6"/>
        <v>4602</v>
      </c>
      <c r="G113" s="236"/>
      <c r="H113" s="240"/>
      <c r="I113" s="237"/>
      <c r="J113" s="237"/>
      <c r="K113" s="237"/>
      <c r="L113" s="236"/>
      <c r="M113" s="236"/>
    </row>
    <row r="114" spans="1:13" x14ac:dyDescent="0.25">
      <c r="A114" s="236"/>
      <c r="B114" s="262">
        <v>42375</v>
      </c>
      <c r="C114" s="236">
        <v>30</v>
      </c>
      <c r="D114" s="241">
        <v>45.1</v>
      </c>
      <c r="E114" s="237">
        <v>0</v>
      </c>
      <c r="F114" s="237">
        <f t="shared" si="6"/>
        <v>1353</v>
      </c>
      <c r="G114" s="236"/>
      <c r="H114" s="240"/>
      <c r="I114" s="237"/>
      <c r="J114" s="237"/>
      <c r="K114" s="237"/>
      <c r="L114" s="236"/>
      <c r="M114" s="236"/>
    </row>
    <row r="115" spans="1:13" x14ac:dyDescent="0.25">
      <c r="A115" s="236"/>
      <c r="B115" s="262"/>
      <c r="C115" s="236">
        <v>20</v>
      </c>
      <c r="D115" s="241">
        <v>45.1</v>
      </c>
      <c r="E115" s="237">
        <v>0</v>
      </c>
      <c r="F115" s="237">
        <f t="shared" si="6"/>
        <v>902</v>
      </c>
      <c r="G115" s="236"/>
      <c r="H115" s="240"/>
      <c r="I115" s="237"/>
      <c r="J115" s="237"/>
      <c r="K115" s="237"/>
      <c r="L115" s="236"/>
      <c r="M115" s="236"/>
    </row>
    <row r="116" spans="1:13" x14ac:dyDescent="0.25">
      <c r="A116" s="236"/>
      <c r="B116" s="254">
        <v>42402</v>
      </c>
      <c r="C116" s="236">
        <v>150</v>
      </c>
      <c r="D116" s="241">
        <v>39.450000000000003</v>
      </c>
      <c r="E116" s="237">
        <v>0</v>
      </c>
      <c r="F116" s="237">
        <f t="shared" si="6"/>
        <v>5917.5</v>
      </c>
      <c r="G116" s="236"/>
      <c r="H116" s="240"/>
      <c r="I116" s="237"/>
      <c r="J116" s="237"/>
      <c r="K116" s="237"/>
      <c r="L116" s="236"/>
      <c r="M116" s="236"/>
    </row>
    <row r="117" spans="1:13" x14ac:dyDescent="0.25">
      <c r="A117" s="236"/>
      <c r="B117" s="254">
        <v>42405</v>
      </c>
      <c r="C117" s="236">
        <v>100</v>
      </c>
      <c r="D117" s="241">
        <v>38.385100000000001</v>
      </c>
      <c r="E117" s="237">
        <v>0</v>
      </c>
      <c r="F117" s="237">
        <f t="shared" si="6"/>
        <v>3838.51</v>
      </c>
      <c r="G117" s="236"/>
      <c r="H117" s="240"/>
      <c r="I117" s="237"/>
      <c r="J117" s="237"/>
      <c r="K117" s="237"/>
      <c r="L117" s="236"/>
      <c r="M117" s="236"/>
    </row>
    <row r="118" spans="1:13" x14ac:dyDescent="0.25">
      <c r="A118" s="236"/>
      <c r="B118" s="254">
        <v>42426</v>
      </c>
      <c r="C118" s="236">
        <v>150</v>
      </c>
      <c r="D118" s="241">
        <v>43.09</v>
      </c>
      <c r="E118" s="237">
        <v>0</v>
      </c>
      <c r="F118" s="237">
        <f t="shared" si="6"/>
        <v>6463.5000000000009</v>
      </c>
      <c r="G118" s="236"/>
      <c r="H118" s="240"/>
      <c r="I118" s="237"/>
      <c r="J118" s="237"/>
      <c r="K118" s="237"/>
      <c r="L118" s="236"/>
      <c r="M118" s="236"/>
    </row>
    <row r="119" spans="1:13" x14ac:dyDescent="0.25">
      <c r="A119" s="236"/>
      <c r="B119" s="254">
        <v>42426</v>
      </c>
      <c r="C119" s="236">
        <v>150</v>
      </c>
      <c r="D119" s="241">
        <v>42.89</v>
      </c>
      <c r="E119" s="237">
        <v>0</v>
      </c>
      <c r="F119" s="237">
        <f t="shared" si="6"/>
        <v>6433.5</v>
      </c>
      <c r="G119" s="236"/>
      <c r="H119" s="240"/>
      <c r="I119" s="237"/>
      <c r="J119" s="237"/>
      <c r="K119" s="237"/>
      <c r="L119" s="236"/>
      <c r="M119" s="236"/>
    </row>
    <row r="120" spans="1:13" x14ac:dyDescent="0.25">
      <c r="A120" s="236"/>
      <c r="B120" s="254">
        <v>42431</v>
      </c>
      <c r="C120" s="236">
        <v>150</v>
      </c>
      <c r="D120" s="241">
        <v>45.49</v>
      </c>
      <c r="E120" s="237">
        <v>0</v>
      </c>
      <c r="F120" s="237">
        <f t="shared" si="6"/>
        <v>6823.5</v>
      </c>
      <c r="G120" s="236"/>
      <c r="H120" s="240"/>
      <c r="I120" s="237"/>
      <c r="J120" s="237"/>
      <c r="K120" s="237"/>
      <c r="L120" s="236"/>
      <c r="M120" s="236"/>
    </row>
    <row r="121" spans="1:13" x14ac:dyDescent="0.25">
      <c r="A121" s="236"/>
      <c r="B121" s="254">
        <v>42431</v>
      </c>
      <c r="C121" s="236">
        <v>150</v>
      </c>
      <c r="D121" s="241">
        <v>45.07</v>
      </c>
      <c r="E121" s="237">
        <v>0</v>
      </c>
      <c r="F121" s="237">
        <f t="shared" si="6"/>
        <v>6760.5</v>
      </c>
      <c r="G121" s="236"/>
      <c r="H121" s="240"/>
      <c r="I121" s="237"/>
      <c r="J121" s="237"/>
      <c r="K121" s="237"/>
      <c r="L121" s="236"/>
      <c r="M121" s="236"/>
    </row>
    <row r="122" spans="1:13" x14ac:dyDescent="0.25">
      <c r="A122" s="236"/>
      <c r="B122" s="254">
        <v>42433</v>
      </c>
      <c r="C122" s="236">
        <v>50</v>
      </c>
      <c r="D122" s="241">
        <v>49.45</v>
      </c>
      <c r="E122" s="237">
        <v>0</v>
      </c>
      <c r="F122" s="237">
        <f t="shared" si="6"/>
        <v>2472.5</v>
      </c>
      <c r="G122" s="236"/>
      <c r="H122" s="240"/>
      <c r="I122" s="237"/>
      <c r="J122" s="237"/>
      <c r="K122" s="237"/>
      <c r="L122" s="236"/>
      <c r="M122" s="236"/>
    </row>
    <row r="123" spans="1:13" x14ac:dyDescent="0.25">
      <c r="A123" s="236"/>
      <c r="B123" s="254">
        <v>42444</v>
      </c>
      <c r="C123" s="236">
        <v>50</v>
      </c>
      <c r="D123" s="241">
        <v>48.21</v>
      </c>
      <c r="E123" s="237">
        <v>0</v>
      </c>
      <c r="F123" s="237">
        <f t="shared" si="6"/>
        <v>2410.5</v>
      </c>
      <c r="G123" s="236"/>
      <c r="H123" s="240"/>
      <c r="I123" s="237"/>
      <c r="J123" s="237"/>
      <c r="K123" s="237"/>
      <c r="L123" s="236"/>
      <c r="M123" s="236"/>
    </row>
    <row r="124" spans="1:13" x14ac:dyDescent="0.25">
      <c r="A124" s="236"/>
      <c r="B124" s="254">
        <v>42452</v>
      </c>
      <c r="C124" s="236">
        <v>50</v>
      </c>
      <c r="D124" s="241">
        <v>51.6</v>
      </c>
      <c r="E124" s="237">
        <v>0</v>
      </c>
      <c r="F124" s="237">
        <f t="shared" si="6"/>
        <v>2580</v>
      </c>
      <c r="G124" s="236"/>
      <c r="H124" s="240"/>
      <c r="I124" s="237"/>
      <c r="J124" s="237"/>
      <c r="K124" s="237"/>
      <c r="L124" s="236"/>
      <c r="M124" s="236"/>
    </row>
    <row r="125" spans="1:13" x14ac:dyDescent="0.25">
      <c r="A125" s="236"/>
      <c r="B125" s="254">
        <v>42464</v>
      </c>
      <c r="C125" s="236">
        <v>50</v>
      </c>
      <c r="D125" s="241">
        <v>50.62</v>
      </c>
      <c r="E125" s="237">
        <v>0</v>
      </c>
      <c r="F125" s="237">
        <f t="shared" si="6"/>
        <v>2531</v>
      </c>
      <c r="G125" s="236"/>
      <c r="H125" s="240"/>
      <c r="I125" s="237"/>
      <c r="J125" s="237"/>
      <c r="K125" s="237"/>
      <c r="L125" s="236"/>
      <c r="M125" s="236"/>
    </row>
    <row r="126" spans="1:13" x14ac:dyDescent="0.25">
      <c r="A126" s="236"/>
      <c r="B126" s="254">
        <v>42493</v>
      </c>
      <c r="C126" s="236">
        <v>20</v>
      </c>
      <c r="D126" s="241">
        <v>56.5</v>
      </c>
      <c r="E126" s="237">
        <v>0</v>
      </c>
      <c r="F126" s="237">
        <f t="shared" si="6"/>
        <v>1130</v>
      </c>
      <c r="G126" s="236"/>
      <c r="H126" s="240"/>
      <c r="I126" s="237"/>
      <c r="J126" s="237"/>
      <c r="K126" s="237"/>
      <c r="L126" s="236"/>
      <c r="M126" s="236"/>
    </row>
    <row r="127" spans="1:13" x14ac:dyDescent="0.25">
      <c r="A127" s="236"/>
      <c r="B127" s="258"/>
      <c r="C127" s="236"/>
      <c r="D127" s="241"/>
      <c r="E127" s="237"/>
      <c r="F127" s="237"/>
      <c r="G127" s="236"/>
      <c r="H127" s="240"/>
      <c r="I127" s="237"/>
      <c r="J127" s="237"/>
      <c r="K127" s="237"/>
      <c r="L127" s="236"/>
      <c r="M127" s="236"/>
    </row>
    <row r="128" spans="1:13" x14ac:dyDescent="0.25">
      <c r="A128" s="21" t="s">
        <v>57</v>
      </c>
      <c r="B128" s="259"/>
      <c r="C128" s="12">
        <f>SUM(C77:C127)</f>
        <v>3500</v>
      </c>
      <c r="D128" s="260"/>
      <c r="E128" s="12"/>
      <c r="F128" s="13">
        <f>SUM(F77:F127)</f>
        <v>172887.38</v>
      </c>
      <c r="G128" s="12"/>
      <c r="H128" s="69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36"/>
      <c r="B129" s="258"/>
      <c r="C129" s="236"/>
      <c r="D129" s="241"/>
      <c r="E129" s="237"/>
      <c r="F129" s="237"/>
      <c r="G129" s="236"/>
      <c r="H129" s="240"/>
      <c r="I129" s="237"/>
      <c r="J129" s="237"/>
      <c r="K129" s="237"/>
      <c r="L129" s="236"/>
      <c r="M129" s="236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89" priority="17">
      <formula>F38&gt;0</formula>
    </cfRule>
    <cfRule type="expression" dxfId="588" priority="18">
      <formula>F38&lt;0</formula>
    </cfRule>
  </conditionalFormatting>
  <conditionalFormatting sqref="H38:H72">
    <cfRule type="expression" dxfId="587" priority="9">
      <formula>H38&gt;0</formula>
    </cfRule>
    <cfRule type="expression" dxfId="586" priority="10">
      <formula>H38&lt;0</formula>
    </cfRule>
  </conditionalFormatting>
  <conditionalFormatting sqref="F21:F37">
    <cfRule type="expression" dxfId="585" priority="7">
      <formula>F21&gt;0</formula>
    </cfRule>
    <cfRule type="expression" dxfId="584" priority="8">
      <formula>F21&lt;0</formula>
    </cfRule>
  </conditionalFormatting>
  <conditionalFormatting sqref="H21:H37">
    <cfRule type="expression" dxfId="583" priority="5">
      <formula>H21&gt;0</formula>
    </cfRule>
    <cfRule type="expression" dxfId="582" priority="6">
      <formula>H21&lt;0</formula>
    </cfRule>
  </conditionalFormatting>
  <conditionalFormatting sqref="Q8">
    <cfRule type="expression" dxfId="581" priority="1">
      <formula>Q8&gt;0</formula>
    </cfRule>
    <cfRule type="expression" dxfId="580" priority="2">
      <formula>Q8&lt;0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27" customWidth="1"/>
    <col min="20" max="20" width="18.5703125" style="35" customWidth="1"/>
    <col min="21" max="21" width="35.5703125" style="2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R1" s="26"/>
      <c r="T1" s="36"/>
      <c r="U1" s="26"/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24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36"/>
      <c r="W2" s="124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87">
        <v>2884700</v>
      </c>
      <c r="AC2" s="10">
        <v>106.76</v>
      </c>
      <c r="AD2" s="2">
        <f>Y2-Z2</f>
        <v>2.9700000000000131</v>
      </c>
      <c r="AE2" s="128">
        <f>AC2/AC3-1</f>
        <v>-4.104477611940327E-3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4"/>
      <c r="I3" s="3"/>
      <c r="J3" s="3"/>
      <c r="K3" s="3"/>
      <c r="L3" s="4"/>
      <c r="M3" s="4"/>
      <c r="O3" s="11" t="s">
        <v>36</v>
      </c>
      <c r="Q3" s="72">
        <f>IF(Q2=0, Q4,(F18-K18-M18)/Q2)</f>
        <v>0</v>
      </c>
      <c r="W3" s="124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87">
        <v>3436200</v>
      </c>
      <c r="AC3" s="10">
        <v>107.2</v>
      </c>
      <c r="AD3" s="2">
        <f t="shared" ref="AD3:AD66" si="0">Y3-Z3</f>
        <v>2.1099999999999994</v>
      </c>
      <c r="AE3" s="128">
        <f t="shared" ref="AE3:AE66" si="1">AC3/AC4-1</f>
        <v>1.6113744075829439E-2</v>
      </c>
    </row>
    <row r="4" spans="1:31" x14ac:dyDescent="0.25">
      <c r="B4" s="66"/>
      <c r="C4" s="4"/>
      <c r="D4" s="3"/>
      <c r="E4" s="3"/>
      <c r="F4" s="3"/>
      <c r="G4" s="66"/>
      <c r="H4" s="4"/>
      <c r="I4" s="3"/>
      <c r="J4" s="3"/>
      <c r="K4" s="3"/>
      <c r="L4" s="4"/>
      <c r="M4" s="4"/>
      <c r="O4" s="11" t="s">
        <v>44</v>
      </c>
      <c r="Q4" s="48">
        <v>0</v>
      </c>
      <c r="R4" s="351">
        <v>0</v>
      </c>
      <c r="W4" s="124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87">
        <v>2877600</v>
      </c>
      <c r="AC4" s="10">
        <v>105.5</v>
      </c>
      <c r="AD4" s="2">
        <f t="shared" si="0"/>
        <v>1.7000000000000028</v>
      </c>
      <c r="AE4" s="128">
        <f t="shared" si="1"/>
        <v>-3.9652567975830832E-3</v>
      </c>
    </row>
    <row r="5" spans="1:31" x14ac:dyDescent="0.25">
      <c r="B5" s="66"/>
      <c r="C5" s="4"/>
      <c r="D5" s="3"/>
      <c r="E5" s="3"/>
      <c r="F5" s="3"/>
      <c r="G5" s="66"/>
      <c r="H5" s="4"/>
      <c r="I5" s="3"/>
      <c r="J5" s="3"/>
      <c r="K5" s="3"/>
      <c r="L5" s="4"/>
      <c r="M5" s="4"/>
      <c r="O5" s="11" t="s">
        <v>45</v>
      </c>
      <c r="Q5" s="3">
        <f>Q4*Q2</f>
        <v>0</v>
      </c>
      <c r="V5" s="2"/>
      <c r="W5" s="124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87">
        <v>2886400</v>
      </c>
      <c r="AC5" s="10">
        <v>105.92</v>
      </c>
      <c r="AD5" s="2">
        <f t="shared" si="0"/>
        <v>1.1899999999999977</v>
      </c>
      <c r="AE5" s="128">
        <f t="shared" si="1"/>
        <v>-9.5380587245184056E-3</v>
      </c>
    </row>
    <row r="6" spans="1:31" x14ac:dyDescent="0.25">
      <c r="B6" s="66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87">
        <v>2921400</v>
      </c>
      <c r="AC6" s="10">
        <v>106.94</v>
      </c>
      <c r="AD6" s="2">
        <f t="shared" si="0"/>
        <v>2.1400000000000006</v>
      </c>
      <c r="AE6" s="128">
        <f t="shared" si="1"/>
        <v>1.2881227505209258E-2</v>
      </c>
    </row>
    <row r="7" spans="1:31" x14ac:dyDescent="0.25">
      <c r="B7" s="66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136</v>
      </c>
      <c r="Q7" s="2">
        <f>Q10+Q8</f>
        <v>128.08999999999833</v>
      </c>
      <c r="R7">
        <v>0</v>
      </c>
      <c r="W7" s="124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87">
        <v>2826400</v>
      </c>
      <c r="AC7" s="10">
        <v>105.58</v>
      </c>
      <c r="AD7" s="2">
        <f t="shared" si="0"/>
        <v>1.7600000000000051</v>
      </c>
      <c r="AE7" s="128">
        <f t="shared" si="1"/>
        <v>7.5829383886261148E-4</v>
      </c>
    </row>
    <row r="8" spans="1:31" x14ac:dyDescent="0.25">
      <c r="B8" s="66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87">
        <v>4221100</v>
      </c>
      <c r="AC8" s="10">
        <v>105.5</v>
      </c>
      <c r="AD8" s="2">
        <f t="shared" si="0"/>
        <v>2.0600000000000023</v>
      </c>
      <c r="AE8" s="128">
        <f t="shared" si="1"/>
        <v>1.4228033070563306E-2</v>
      </c>
    </row>
    <row r="9" spans="1:31" x14ac:dyDescent="0.25">
      <c r="B9" s="6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87">
        <v>3793600</v>
      </c>
      <c r="AC9" s="10">
        <v>104.02</v>
      </c>
      <c r="AD9" s="2">
        <f t="shared" si="0"/>
        <v>2.1099999999999994</v>
      </c>
      <c r="AE9" s="128">
        <f t="shared" si="1"/>
        <v>5.7714505579076203E-4</v>
      </c>
    </row>
    <row r="10" spans="1:31" x14ac:dyDescent="0.25">
      <c r="B10" s="6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155</v>
      </c>
      <c r="P10" s="27"/>
      <c r="Q10" s="2">
        <f>M34</f>
        <v>128.08999999999833</v>
      </c>
      <c r="W10" s="124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87">
        <v>2685400</v>
      </c>
      <c r="AC10" s="10">
        <v>103.96</v>
      </c>
      <c r="AD10" s="2">
        <f t="shared" si="0"/>
        <v>1.1700000000000017</v>
      </c>
      <c r="AE10" s="128">
        <f t="shared" si="1"/>
        <v>8.6646770000942119E-4</v>
      </c>
    </row>
    <row r="11" spans="1:31" x14ac:dyDescent="0.25">
      <c r="B11" s="66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133</v>
      </c>
      <c r="P11" s="27"/>
      <c r="Q11" s="128">
        <f>IF(U58="N/A (N/A)", 0, VALUE(TRIM(CLEAN(MID(U58, FIND("(", U58)+1, 5)))))</f>
        <v>2.18E-2</v>
      </c>
      <c r="T11" s="36"/>
      <c r="U11" s="26"/>
      <c r="V11" s="11"/>
      <c r="W11" s="91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87">
        <v>2574300</v>
      </c>
      <c r="AC11" s="10">
        <v>103.87</v>
      </c>
      <c r="AD11" s="2">
        <f t="shared" si="0"/>
        <v>1.5400000000000063</v>
      </c>
      <c r="AE11" s="128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27"/>
      <c r="W12" s="124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87">
        <v>4083900</v>
      </c>
      <c r="AC12" s="10">
        <v>104.06</v>
      </c>
      <c r="AD12" s="2">
        <f t="shared" si="0"/>
        <v>1.4300000000000068</v>
      </c>
      <c r="AE12" s="128">
        <f t="shared" si="1"/>
        <v>3.9556198745778204E-3</v>
      </c>
    </row>
    <row r="13" spans="1:31" x14ac:dyDescent="0.25">
      <c r="T13" s="60"/>
      <c r="W13" s="124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87">
        <v>3795400</v>
      </c>
      <c r="AC13" s="10">
        <v>103.65</v>
      </c>
      <c r="AD13" s="2">
        <f t="shared" si="0"/>
        <v>2.4099999999999966</v>
      </c>
      <c r="AE13" s="128">
        <f t="shared" si="1"/>
        <v>-1.3608679101636767E-2</v>
      </c>
    </row>
    <row r="14" spans="1:31" x14ac:dyDescent="0.25">
      <c r="W14" s="124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87">
        <v>3371900</v>
      </c>
      <c r="AC14" s="10">
        <v>105.08</v>
      </c>
      <c r="AD14" s="2">
        <f t="shared" si="0"/>
        <v>0.98000000000000398</v>
      </c>
      <c r="AE14" s="128">
        <f t="shared" si="1"/>
        <v>-8.5857156335502616E-3</v>
      </c>
    </row>
    <row r="15" spans="1:31" x14ac:dyDescent="0.25">
      <c r="W15" s="124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87">
        <v>11365000</v>
      </c>
      <c r="AC15" s="10">
        <v>105.99</v>
      </c>
      <c r="AD15" s="2">
        <f t="shared" si="0"/>
        <v>0.95000000000000284</v>
      </c>
      <c r="AE15" s="128">
        <f t="shared" si="1"/>
        <v>5.1209103840681447E-3</v>
      </c>
    </row>
    <row r="16" spans="1:31" x14ac:dyDescent="0.25">
      <c r="W16" s="124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87">
        <v>3637700</v>
      </c>
      <c r="AC16" s="10">
        <v>105.45</v>
      </c>
      <c r="AD16" s="2">
        <f t="shared" si="0"/>
        <v>1.3199999999999932</v>
      </c>
      <c r="AE16" s="128">
        <f t="shared" si="1"/>
        <v>-1.2312938056450173E-3</v>
      </c>
    </row>
    <row r="17" spans="1:31" x14ac:dyDescent="0.25">
      <c r="W17" s="124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87">
        <v>3449200</v>
      </c>
      <c r="AC17" s="10">
        <v>105.58</v>
      </c>
      <c r="AD17" s="2">
        <f t="shared" si="0"/>
        <v>2.0400000000000063</v>
      </c>
      <c r="AE17" s="128">
        <f t="shared" si="1"/>
        <v>1.1593369742262993E-2</v>
      </c>
    </row>
    <row r="18" spans="1:31" x14ac:dyDescent="0.25">
      <c r="A18" s="21" t="s">
        <v>57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24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87">
        <v>4235000</v>
      </c>
      <c r="AC18" s="10">
        <v>104.37</v>
      </c>
      <c r="AD18" s="2">
        <f t="shared" si="0"/>
        <v>1.960000000000008</v>
      </c>
      <c r="AE18" s="128">
        <f t="shared" si="1"/>
        <v>-1.9539689995302978E-2</v>
      </c>
    </row>
    <row r="19" spans="1:31" x14ac:dyDescent="0.25">
      <c r="W19" s="124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87">
        <v>3462700</v>
      </c>
      <c r="AC19" s="10">
        <v>106.45</v>
      </c>
      <c r="AD19" s="2">
        <f t="shared" si="0"/>
        <v>0.84000000000000341</v>
      </c>
      <c r="AE19" s="128">
        <f t="shared" si="1"/>
        <v>1.599548362815284E-3</v>
      </c>
    </row>
    <row r="20" spans="1:31" x14ac:dyDescent="0.25">
      <c r="W20" s="124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87">
        <v>3308200</v>
      </c>
      <c r="AC20" s="10">
        <v>106.28</v>
      </c>
      <c r="AD20" s="2">
        <f t="shared" si="0"/>
        <v>1.269999999999996</v>
      </c>
      <c r="AE20" s="128">
        <f t="shared" si="1"/>
        <v>9.4179694857787766E-4</v>
      </c>
    </row>
    <row r="21" spans="1:31" x14ac:dyDescent="0.25">
      <c r="W21" s="33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87">
        <v>4098700</v>
      </c>
      <c r="AC21" s="10">
        <v>106.18</v>
      </c>
      <c r="AD21" s="2">
        <f t="shared" si="0"/>
        <v>1.4000000000000057</v>
      </c>
      <c r="AE21" s="128">
        <f t="shared" si="1"/>
        <v>-4.9667322650172041E-3</v>
      </c>
    </row>
    <row r="22" spans="1:31" x14ac:dyDescent="0.25">
      <c r="W22" s="124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87">
        <v>3454900</v>
      </c>
      <c r="AC22" s="10">
        <v>106.71</v>
      </c>
      <c r="AD22" s="2">
        <f t="shared" si="0"/>
        <v>2.0499999999999972</v>
      </c>
      <c r="AE22" s="128">
        <f t="shared" si="1"/>
        <v>-1.522702104097462E-2</v>
      </c>
    </row>
    <row r="23" spans="1:31" x14ac:dyDescent="0.25">
      <c r="B23" s="150" t="s">
        <v>85</v>
      </c>
      <c r="C23" s="150" t="s">
        <v>106</v>
      </c>
      <c r="D23" s="151" t="s">
        <v>105</v>
      </c>
      <c r="E23" s="153" t="s">
        <v>107</v>
      </c>
      <c r="F23" s="153" t="s">
        <v>43</v>
      </c>
      <c r="G23" s="165" t="s">
        <v>110</v>
      </c>
      <c r="H23" s="165" t="s">
        <v>61</v>
      </c>
      <c r="I23" s="165" t="s">
        <v>111</v>
      </c>
      <c r="W23" s="124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87">
        <v>3181600</v>
      </c>
      <c r="AC23" s="10">
        <v>108.36</v>
      </c>
      <c r="AD23" s="2">
        <f t="shared" si="0"/>
        <v>1.3599999999999994</v>
      </c>
      <c r="AE23" s="128">
        <f t="shared" si="1"/>
        <v>-9.7779402357671685E-3</v>
      </c>
    </row>
    <row r="24" spans="1:31" x14ac:dyDescent="0.25">
      <c r="B24" s="152">
        <v>42374</v>
      </c>
      <c r="C24" s="10">
        <v>0</v>
      </c>
      <c r="D24" s="33">
        <v>0</v>
      </c>
      <c r="E24" s="33">
        <v>0</v>
      </c>
      <c r="F24" s="33">
        <v>62.13</v>
      </c>
      <c r="G24" s="33">
        <f>D24*C24</f>
        <v>0</v>
      </c>
      <c r="H24" s="167"/>
      <c r="I24" s="33"/>
      <c r="W24" s="124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87">
        <v>2980700</v>
      </c>
      <c r="AC24" s="10">
        <v>109.43</v>
      </c>
      <c r="AD24" s="2">
        <f t="shared" si="0"/>
        <v>1.1400000000000006</v>
      </c>
      <c r="AE24" s="128">
        <f t="shared" si="1"/>
        <v>3.7607778389288082E-3</v>
      </c>
    </row>
    <row r="25" spans="1:31" x14ac:dyDescent="0.25">
      <c r="B25" s="152">
        <v>42375</v>
      </c>
      <c r="C25" s="10">
        <v>30</v>
      </c>
      <c r="D25" s="33">
        <v>72.379000000000005</v>
      </c>
      <c r="E25" s="33">
        <v>74.83</v>
      </c>
      <c r="F25" s="33">
        <v>73.53</v>
      </c>
      <c r="G25" s="33">
        <f>D25*C25</f>
        <v>2171.3700000000003</v>
      </c>
      <c r="H25" s="167">
        <f>IF(C25=0, 0, (E25-D25)/D25)</f>
        <v>3.3863413421019818E-2</v>
      </c>
      <c r="I25" s="33"/>
      <c r="W25" s="124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87">
        <v>2304900</v>
      </c>
      <c r="AC25" s="10">
        <v>109.02</v>
      </c>
      <c r="AD25" s="2">
        <f t="shared" si="0"/>
        <v>1.0400000000000063</v>
      </c>
      <c r="AE25" s="128">
        <f t="shared" si="1"/>
        <v>-2.7510316368639653E-4</v>
      </c>
    </row>
    <row r="26" spans="1:31" x14ac:dyDescent="0.25">
      <c r="B26" s="152">
        <v>42403</v>
      </c>
      <c r="C26" s="10">
        <v>30</v>
      </c>
      <c r="D26" s="33">
        <v>72.379000000000005</v>
      </c>
      <c r="E26" s="33">
        <v>72.260000000000005</v>
      </c>
      <c r="F26" s="33">
        <v>-3.57</v>
      </c>
      <c r="G26" s="33">
        <f>D26*C26</f>
        <v>2171.3700000000003</v>
      </c>
      <c r="H26" s="167">
        <f>IF(C26=0, 0, (E26-D26)/D26)</f>
        <v>-1.6441232954309919E-3</v>
      </c>
      <c r="I26" s="33"/>
      <c r="W26" s="124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87">
        <v>2739700</v>
      </c>
      <c r="AC26" s="10">
        <v>109.05</v>
      </c>
      <c r="AD26" s="2">
        <f t="shared" si="0"/>
        <v>1.3299999999999983</v>
      </c>
      <c r="AE26" s="128">
        <f t="shared" si="1"/>
        <v>-9.6267368994641389E-3</v>
      </c>
    </row>
    <row r="27" spans="1:31" x14ac:dyDescent="0.25">
      <c r="B27" s="152">
        <v>42409</v>
      </c>
      <c r="C27" s="10">
        <v>0</v>
      </c>
      <c r="D27" s="33">
        <v>0</v>
      </c>
      <c r="E27" s="33">
        <v>0</v>
      </c>
      <c r="F27" s="33">
        <v>128.09</v>
      </c>
      <c r="G27" s="33">
        <v>0</v>
      </c>
      <c r="H27" s="167"/>
      <c r="I27" s="33"/>
      <c r="W27" s="124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87">
        <v>4064900</v>
      </c>
      <c r="AC27" s="10">
        <v>110.11</v>
      </c>
      <c r="AD27" s="2">
        <f t="shared" si="0"/>
        <v>1.6099999999999994</v>
      </c>
      <c r="AE27" s="128">
        <f t="shared" si="1"/>
        <v>2.0103761348897464E-2</v>
      </c>
    </row>
    <row r="28" spans="1:31" x14ac:dyDescent="0.25">
      <c r="B28" s="152"/>
      <c r="C28" s="10"/>
      <c r="D28" s="33"/>
      <c r="E28" s="33"/>
      <c r="F28" s="33"/>
      <c r="G28" s="33"/>
      <c r="H28" s="167"/>
      <c r="I28" s="33"/>
      <c r="W28" s="124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87">
        <v>3756600</v>
      </c>
      <c r="AC28" s="10">
        <v>107.94</v>
      </c>
      <c r="AD28" s="2">
        <f t="shared" si="0"/>
        <v>0.98999999999999488</v>
      </c>
      <c r="AE28" s="128">
        <f t="shared" si="1"/>
        <v>4.0930232558138435E-3</v>
      </c>
    </row>
    <row r="29" spans="1:31" x14ac:dyDescent="0.25">
      <c r="B29" s="152"/>
      <c r="C29" s="10"/>
      <c r="D29" s="33"/>
      <c r="E29" s="33"/>
      <c r="F29" s="33"/>
      <c r="G29" s="33"/>
      <c r="H29" s="167"/>
      <c r="I29" s="33"/>
      <c r="W29" s="124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87">
        <v>3288500</v>
      </c>
      <c r="AC29" s="10">
        <v>107.5</v>
      </c>
      <c r="AD29" s="2">
        <f t="shared" si="0"/>
        <v>1.519999999999996</v>
      </c>
      <c r="AE29" s="128">
        <f t="shared" si="1"/>
        <v>-2.2275849266752967E-3</v>
      </c>
    </row>
    <row r="30" spans="1:31" x14ac:dyDescent="0.25">
      <c r="B30" s="152"/>
      <c r="C30" s="10"/>
      <c r="D30" s="33"/>
      <c r="E30" s="33"/>
      <c r="F30" s="33"/>
      <c r="G30" s="33"/>
      <c r="H30" s="167"/>
      <c r="I30" s="33"/>
      <c r="W30" s="124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87">
        <v>4632500</v>
      </c>
      <c r="AC30" s="10">
        <v>107.74</v>
      </c>
      <c r="AD30" s="2">
        <f t="shared" si="0"/>
        <v>2.5900000000000034</v>
      </c>
      <c r="AE30" s="128" t="e">
        <f t="shared" si="1"/>
        <v>#DIV/0!</v>
      </c>
    </row>
    <row r="31" spans="1:31" x14ac:dyDescent="0.25">
      <c r="W31" s="124">
        <v>42790</v>
      </c>
      <c r="X31" s="10" t="s">
        <v>236</v>
      </c>
      <c r="Y31" s="10"/>
      <c r="Z31" s="10"/>
      <c r="AA31" s="10"/>
      <c r="AB31" s="87"/>
      <c r="AC31" s="10"/>
      <c r="AD31" s="2">
        <f t="shared" si="0"/>
        <v>0</v>
      </c>
      <c r="AE31" s="128">
        <f t="shared" si="1"/>
        <v>-1</v>
      </c>
    </row>
    <row r="32" spans="1:31" x14ac:dyDescent="0.25">
      <c r="W32" s="124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87">
        <v>4876600</v>
      </c>
      <c r="AC32" s="10">
        <v>106.09</v>
      </c>
      <c r="AD32" s="2">
        <f t="shared" si="0"/>
        <v>3.2399999999999949</v>
      </c>
      <c r="AE32" s="128">
        <f t="shared" si="1"/>
        <v>-1.99538106235565E-2</v>
      </c>
    </row>
    <row r="33" spans="1:31" x14ac:dyDescent="0.25">
      <c r="W33" s="124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87">
        <v>4206100</v>
      </c>
      <c r="AC33" s="10">
        <v>108.25</v>
      </c>
      <c r="AD33" s="2">
        <f t="shared" si="0"/>
        <v>1.4899999999999949</v>
      </c>
      <c r="AE33" s="128">
        <f t="shared" si="1"/>
        <v>-7.3360843649701302E-3</v>
      </c>
    </row>
    <row r="34" spans="1:31" x14ac:dyDescent="0.25">
      <c r="L34" t="s">
        <v>155</v>
      </c>
      <c r="M34" s="2">
        <f>M49+K49-F49</f>
        <v>128.08999999999833</v>
      </c>
      <c r="W34" s="124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87">
        <v>4169800</v>
      </c>
      <c r="AC34" s="10">
        <v>109.05</v>
      </c>
      <c r="AD34" s="2">
        <f t="shared" si="0"/>
        <v>1.4699999999999989</v>
      </c>
      <c r="AE34" s="128">
        <f t="shared" si="1"/>
        <v>-1.3736263736264798E-3</v>
      </c>
    </row>
    <row r="35" spans="1:31" x14ac:dyDescent="0.25">
      <c r="A35" s="186" t="s">
        <v>1</v>
      </c>
      <c r="B35" s="186" t="s">
        <v>2</v>
      </c>
      <c r="C35" s="186" t="s">
        <v>4</v>
      </c>
      <c r="D35" s="187" t="s">
        <v>5</v>
      </c>
      <c r="E35" s="187" t="s">
        <v>67</v>
      </c>
      <c r="F35" s="187" t="s">
        <v>38</v>
      </c>
      <c r="G35" s="186" t="s">
        <v>3</v>
      </c>
      <c r="H35" s="186" t="s">
        <v>6</v>
      </c>
      <c r="I35" s="187" t="s">
        <v>7</v>
      </c>
      <c r="J35" s="187" t="s">
        <v>68</v>
      </c>
      <c r="K35" s="187" t="s">
        <v>39</v>
      </c>
      <c r="L35" s="186" t="s">
        <v>21</v>
      </c>
      <c r="M35" s="186" t="s">
        <v>22</v>
      </c>
      <c r="W35" s="124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87">
        <v>4246300</v>
      </c>
      <c r="AC35" s="10">
        <v>109.2</v>
      </c>
      <c r="AD35" s="2">
        <f t="shared" si="0"/>
        <v>1.8599999999999994</v>
      </c>
      <c r="AE35" s="128">
        <f t="shared" si="1"/>
        <v>3.9532959455732541E-3</v>
      </c>
    </row>
    <row r="36" spans="1:31" x14ac:dyDescent="0.25">
      <c r="A36" s="188" t="s">
        <v>24</v>
      </c>
      <c r="B36" s="189">
        <v>42184</v>
      </c>
      <c r="C36" s="184">
        <v>10</v>
      </c>
      <c r="D36" s="185">
        <v>99.05</v>
      </c>
      <c r="E36" s="185">
        <v>0</v>
      </c>
      <c r="F36" s="185">
        <f>C36*D36</f>
        <v>990.5</v>
      </c>
      <c r="G36" s="189">
        <v>42216</v>
      </c>
      <c r="H36" s="184">
        <v>40</v>
      </c>
      <c r="I36" s="185">
        <v>95.1</v>
      </c>
      <c r="J36" s="185">
        <v>7.0000000000000007E-2</v>
      </c>
      <c r="K36" s="185">
        <f>H36*I36-J36</f>
        <v>3803.93</v>
      </c>
      <c r="L36" s="189">
        <v>42277</v>
      </c>
      <c r="M36" s="185">
        <v>33</v>
      </c>
      <c r="W36" s="124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87">
        <v>2811100</v>
      </c>
      <c r="AC36" s="10">
        <v>108.77</v>
      </c>
      <c r="AD36" s="2">
        <f t="shared" si="0"/>
        <v>1.5</v>
      </c>
      <c r="AE36" s="128">
        <f t="shared" si="1"/>
        <v>-3.5727372663979517E-3</v>
      </c>
    </row>
    <row r="37" spans="1:31" x14ac:dyDescent="0.25">
      <c r="A37" s="191" t="s">
        <v>48</v>
      </c>
      <c r="B37" s="189">
        <v>42184</v>
      </c>
      <c r="C37" s="184">
        <v>20</v>
      </c>
      <c r="D37" s="185">
        <v>99.5</v>
      </c>
      <c r="E37" s="185">
        <v>0</v>
      </c>
      <c r="F37" s="185">
        <f t="shared" ref="F37:F43" si="2">C37*D37</f>
        <v>1990</v>
      </c>
      <c r="G37" s="189">
        <v>42216</v>
      </c>
      <c r="H37" s="184">
        <v>20</v>
      </c>
      <c r="I37" s="185">
        <v>95.6</v>
      </c>
      <c r="J37" s="185">
        <v>0.04</v>
      </c>
      <c r="K37" s="185">
        <f>H37*I37-J37</f>
        <v>1911.96</v>
      </c>
      <c r="L37" s="184"/>
      <c r="M37" s="184"/>
      <c r="W37" s="124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87">
        <v>3352900</v>
      </c>
      <c r="AC37" s="10">
        <v>109.16</v>
      </c>
      <c r="AD37" s="2">
        <f t="shared" si="0"/>
        <v>1.8199999999999932</v>
      </c>
      <c r="AE37" s="128">
        <f t="shared" si="1"/>
        <v>5.7121798415329383E-3</v>
      </c>
    </row>
    <row r="38" spans="1:31" x14ac:dyDescent="0.25">
      <c r="A38" s="184"/>
      <c r="B38" s="189">
        <v>42184</v>
      </c>
      <c r="C38" s="184">
        <v>10</v>
      </c>
      <c r="D38" s="185">
        <v>98.35</v>
      </c>
      <c r="E38" s="185">
        <v>0</v>
      </c>
      <c r="F38" s="185">
        <f t="shared" si="2"/>
        <v>983.5</v>
      </c>
      <c r="G38" s="189">
        <v>42304</v>
      </c>
      <c r="H38" s="184">
        <v>60</v>
      </c>
      <c r="I38" s="185">
        <v>97.2</v>
      </c>
      <c r="J38" s="185">
        <v>0.11</v>
      </c>
      <c r="K38" s="185">
        <f>H38*I38-J38</f>
        <v>5831.89</v>
      </c>
      <c r="L38" s="184"/>
      <c r="M38" s="184"/>
      <c r="W38" s="124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87">
        <v>2890300</v>
      </c>
      <c r="AC38" s="10">
        <v>108.54</v>
      </c>
      <c r="AD38" s="2">
        <f t="shared" si="0"/>
        <v>1.4200000000000017</v>
      </c>
      <c r="AE38" s="128">
        <f t="shared" si="1"/>
        <v>7.7058768916535847E-3</v>
      </c>
    </row>
    <row r="39" spans="1:31" x14ac:dyDescent="0.25">
      <c r="A39" s="184"/>
      <c r="B39" s="189">
        <v>42184</v>
      </c>
      <c r="C39" s="184">
        <v>20</v>
      </c>
      <c r="D39" s="185">
        <v>98.1</v>
      </c>
      <c r="E39" s="185">
        <v>0</v>
      </c>
      <c r="F39" s="185">
        <f t="shared" si="2"/>
        <v>1962</v>
      </c>
      <c r="G39" s="189">
        <v>42409</v>
      </c>
      <c r="H39" s="184">
        <v>30</v>
      </c>
      <c r="I39" s="185">
        <v>76.650000000000006</v>
      </c>
      <c r="J39" s="185">
        <v>0.04</v>
      </c>
      <c r="K39" s="185">
        <f>H39*I39-J39</f>
        <v>2299.46</v>
      </c>
      <c r="L39" s="184"/>
      <c r="M39" s="184"/>
      <c r="W39" s="124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87">
        <v>2640000</v>
      </c>
      <c r="AC39" s="10">
        <v>107.71</v>
      </c>
      <c r="AD39" s="2">
        <f t="shared" si="0"/>
        <v>1.4099999999999966</v>
      </c>
      <c r="AE39" s="128">
        <f t="shared" si="1"/>
        <v>4.1954130151033997E-3</v>
      </c>
    </row>
    <row r="40" spans="1:31" x14ac:dyDescent="0.25">
      <c r="A40" s="184"/>
      <c r="B40" s="189">
        <v>42213</v>
      </c>
      <c r="C40" s="184">
        <v>10</v>
      </c>
      <c r="D40" s="185">
        <v>92.5</v>
      </c>
      <c r="E40" s="185">
        <v>0</v>
      </c>
      <c r="F40" s="185">
        <f t="shared" si="2"/>
        <v>925</v>
      </c>
      <c r="G40" s="184"/>
      <c r="H40" s="184"/>
      <c r="I40" s="185"/>
      <c r="J40" s="185"/>
      <c r="K40" s="185"/>
      <c r="L40" s="184"/>
      <c r="M40" s="184"/>
      <c r="W40" s="124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87">
        <v>2778000</v>
      </c>
      <c r="AC40" s="10">
        <v>107.26</v>
      </c>
      <c r="AD40" s="2">
        <f t="shared" si="0"/>
        <v>0.78000000000000114</v>
      </c>
      <c r="AE40" s="128">
        <f t="shared" si="1"/>
        <v>4.2130886621103425E-3</v>
      </c>
    </row>
    <row r="41" spans="1:31" x14ac:dyDescent="0.25">
      <c r="A41" s="184"/>
      <c r="B41" s="189">
        <v>42213</v>
      </c>
      <c r="C41" s="184">
        <v>10</v>
      </c>
      <c r="D41" s="185">
        <v>91.65</v>
      </c>
      <c r="E41" s="185">
        <v>0</v>
      </c>
      <c r="F41" s="185">
        <f t="shared" si="2"/>
        <v>916.5</v>
      </c>
      <c r="G41" s="184"/>
      <c r="H41" s="184"/>
      <c r="I41" s="185"/>
      <c r="J41" s="185"/>
      <c r="K41" s="185"/>
      <c r="L41" s="184"/>
      <c r="M41" s="184"/>
      <c r="W41" s="124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87">
        <v>3603900</v>
      </c>
      <c r="AC41" s="10">
        <v>106.81</v>
      </c>
      <c r="AD41" s="2">
        <f t="shared" si="0"/>
        <v>0.75999999999999091</v>
      </c>
      <c r="AE41" s="128">
        <f t="shared" si="1"/>
        <v>7.4955495174733322E-4</v>
      </c>
    </row>
    <row r="42" spans="1:31" ht="20.25" thickBot="1" x14ac:dyDescent="0.35">
      <c r="A42" s="184"/>
      <c r="B42" s="189">
        <v>42213</v>
      </c>
      <c r="C42" s="184">
        <v>15</v>
      </c>
      <c r="D42" s="185">
        <v>94</v>
      </c>
      <c r="E42" s="185">
        <v>0</v>
      </c>
      <c r="F42" s="185">
        <f t="shared" si="2"/>
        <v>1410</v>
      </c>
      <c r="G42" s="184"/>
      <c r="H42" s="184"/>
      <c r="I42" s="185"/>
      <c r="J42" s="185"/>
      <c r="K42" s="185"/>
      <c r="L42" s="184"/>
      <c r="M42" s="184"/>
      <c r="T42" s="83" t="s">
        <v>84</v>
      </c>
      <c r="W42" s="124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87">
        <v>3901400</v>
      </c>
      <c r="AC42" s="10">
        <v>106.73</v>
      </c>
      <c r="AD42" s="2">
        <f t="shared" si="0"/>
        <v>1.6600000000000108</v>
      </c>
      <c r="AE42" s="128">
        <f t="shared" si="1"/>
        <v>-2.8961136023916145E-3</v>
      </c>
    </row>
    <row r="43" spans="1:31" ht="15.75" thickTop="1" x14ac:dyDescent="0.25">
      <c r="A43" s="184"/>
      <c r="B43" s="189">
        <v>42213</v>
      </c>
      <c r="C43" s="184">
        <v>15</v>
      </c>
      <c r="D43" s="185">
        <v>92.75</v>
      </c>
      <c r="E43" s="185">
        <v>0</v>
      </c>
      <c r="F43" s="185">
        <f t="shared" si="2"/>
        <v>1391.25</v>
      </c>
      <c r="G43" s="184"/>
      <c r="H43" s="184"/>
      <c r="I43" s="185"/>
      <c r="J43" s="185"/>
      <c r="K43" s="185"/>
      <c r="L43" s="184"/>
      <c r="M43" s="184"/>
      <c r="T43" s="89" t="s">
        <v>69</v>
      </c>
      <c r="U43" s="120">
        <v>115.19</v>
      </c>
      <c r="W43" s="124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87">
        <v>3493400</v>
      </c>
      <c r="AC43" s="10">
        <v>107.04</v>
      </c>
      <c r="AD43" s="2">
        <f t="shared" si="0"/>
        <v>1.4100000000000108</v>
      </c>
      <c r="AE43" s="128">
        <f t="shared" si="1"/>
        <v>-3.7355248412396236E-4</v>
      </c>
    </row>
    <row r="44" spans="1:31" x14ac:dyDescent="0.25">
      <c r="A44" s="184"/>
      <c r="B44" s="189">
        <v>42226</v>
      </c>
      <c r="C44" s="184">
        <v>10</v>
      </c>
      <c r="D44" s="185">
        <v>94.99</v>
      </c>
      <c r="E44" s="185">
        <v>0</v>
      </c>
      <c r="F44" s="185">
        <f>C44*D44</f>
        <v>949.9</v>
      </c>
      <c r="G44" s="184"/>
      <c r="H44" s="184"/>
      <c r="I44" s="185"/>
      <c r="J44" s="185"/>
      <c r="K44" s="185"/>
      <c r="L44" s="184"/>
      <c r="M44" s="184"/>
      <c r="T44" s="79" t="s">
        <v>70</v>
      </c>
      <c r="U44" s="121">
        <v>115.59</v>
      </c>
      <c r="W44" s="124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87">
        <v>2858100</v>
      </c>
      <c r="AC44" s="10">
        <v>107.08</v>
      </c>
      <c r="AD44" s="2">
        <f t="shared" si="0"/>
        <v>1.1099999999999994</v>
      </c>
      <c r="AE44" s="128">
        <f t="shared" si="1"/>
        <v>-7.5076466771711869E-3</v>
      </c>
    </row>
    <row r="45" spans="1:31" x14ac:dyDescent="0.25">
      <c r="A45" s="184"/>
      <c r="B45" s="189">
        <v>42375</v>
      </c>
      <c r="C45" s="184">
        <v>30</v>
      </c>
      <c r="D45" s="185">
        <v>74.45</v>
      </c>
      <c r="E45" s="185">
        <v>0</v>
      </c>
      <c r="F45" s="185">
        <f>C45*D45</f>
        <v>2233.5</v>
      </c>
      <c r="G45" s="184"/>
      <c r="H45" s="184"/>
      <c r="I45" s="185"/>
      <c r="J45" s="185"/>
      <c r="K45" s="185"/>
      <c r="L45" s="184"/>
      <c r="M45" s="184"/>
      <c r="T45" s="79" t="s">
        <v>71</v>
      </c>
      <c r="U45" s="121" t="s">
        <v>100</v>
      </c>
      <c r="W45" s="124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87">
        <v>3249600</v>
      </c>
      <c r="AC45" s="10">
        <v>107.89</v>
      </c>
      <c r="AD45" s="2">
        <f t="shared" si="0"/>
        <v>1.4900000000000091</v>
      </c>
      <c r="AE45" s="128">
        <f t="shared" si="1"/>
        <v>1.1247539600712342E-2</v>
      </c>
    </row>
    <row r="46" spans="1:31" ht="20.25" thickBot="1" x14ac:dyDescent="0.35">
      <c r="A46" s="184"/>
      <c r="B46" s="184"/>
      <c r="C46" s="184"/>
      <c r="D46" s="185"/>
      <c r="E46" s="185"/>
      <c r="F46" s="185"/>
      <c r="G46" s="184"/>
      <c r="H46" s="184"/>
      <c r="I46" s="185"/>
      <c r="J46" s="185"/>
      <c r="K46" s="185"/>
      <c r="L46" s="184"/>
      <c r="M46" s="184"/>
      <c r="O46" s="557" t="s">
        <v>54</v>
      </c>
      <c r="P46" s="557"/>
      <c r="Q46" s="27"/>
      <c r="R46"/>
      <c r="T46" s="79" t="s">
        <v>72</v>
      </c>
      <c r="U46" s="121" t="s">
        <v>100</v>
      </c>
      <c r="W46" s="124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87">
        <v>4225900</v>
      </c>
      <c r="AC46" s="10">
        <v>106.69</v>
      </c>
      <c r="AD46" s="2">
        <f t="shared" si="0"/>
        <v>1.6799999999999926</v>
      </c>
      <c r="AE46" s="128">
        <f t="shared" si="1"/>
        <v>-3.735176020170039E-3</v>
      </c>
    </row>
    <row r="47" spans="1:31" ht="15.75" thickTop="1" x14ac:dyDescent="0.25">
      <c r="A47" s="184"/>
      <c r="B47" s="184"/>
      <c r="C47" s="184"/>
      <c r="D47" s="185"/>
      <c r="E47" s="185"/>
      <c r="F47" s="185"/>
      <c r="G47" s="184"/>
      <c r="H47" s="184"/>
      <c r="I47" s="185"/>
      <c r="J47" s="185"/>
      <c r="K47" s="185"/>
      <c r="L47" s="184"/>
      <c r="M47" s="184"/>
      <c r="O47" s="75">
        <v>1.1000000000000001</v>
      </c>
      <c r="P47" s="75">
        <f>O47*$Q$4</f>
        <v>0</v>
      </c>
      <c r="Q47" s="27"/>
      <c r="R47"/>
      <c r="T47" s="79" t="s">
        <v>73</v>
      </c>
      <c r="U47" s="121">
        <v>119.17</v>
      </c>
      <c r="W47" s="124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87">
        <v>4374500</v>
      </c>
      <c r="AC47" s="10">
        <v>107.09</v>
      </c>
      <c r="AD47" s="2">
        <f t="shared" si="0"/>
        <v>1.6699999999999875</v>
      </c>
      <c r="AE47" s="128">
        <f t="shared" si="1"/>
        <v>1.0473674278165701E-2</v>
      </c>
    </row>
    <row r="48" spans="1:31" x14ac:dyDescent="0.25">
      <c r="A48" s="184"/>
      <c r="B48" s="184"/>
      <c r="C48" s="184"/>
      <c r="D48" s="185"/>
      <c r="E48" s="185"/>
      <c r="F48" s="185"/>
      <c r="G48" s="184"/>
      <c r="H48" s="184"/>
      <c r="I48" s="185"/>
      <c r="J48" s="185"/>
      <c r="K48" s="185"/>
      <c r="L48" s="184"/>
      <c r="M48" s="184"/>
      <c r="O48" s="75">
        <v>1.0900000000000001</v>
      </c>
      <c r="P48" s="75">
        <f t="shared" ref="P48:P67" si="3">O48*$Q$4</f>
        <v>0</v>
      </c>
      <c r="Q48" s="27"/>
      <c r="R48"/>
      <c r="T48" s="79" t="s">
        <v>74</v>
      </c>
      <c r="U48" s="121">
        <v>1.4616</v>
      </c>
      <c r="W48" s="124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87">
        <v>4534600</v>
      </c>
      <c r="AC48" s="10">
        <v>105.98</v>
      </c>
      <c r="AD48" s="2">
        <f t="shared" si="0"/>
        <v>2.3599999999999994</v>
      </c>
      <c r="AE48" s="128">
        <f t="shared" si="1"/>
        <v>-1.3129714126082437E-2</v>
      </c>
    </row>
    <row r="49" spans="1:31" x14ac:dyDescent="0.25">
      <c r="A49" s="25" t="s">
        <v>57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75">
        <v>1.08</v>
      </c>
      <c r="P49" s="75">
        <f t="shared" si="3"/>
        <v>0</v>
      </c>
      <c r="Q49" s="27"/>
      <c r="R49"/>
      <c r="T49" s="79" t="s">
        <v>75</v>
      </c>
      <c r="U49" s="86" t="s">
        <v>542</v>
      </c>
      <c r="W49" s="124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87">
        <v>5334200</v>
      </c>
      <c r="AC49" s="10">
        <v>107.39</v>
      </c>
      <c r="AD49" s="2">
        <f t="shared" si="0"/>
        <v>2.6199999999999903</v>
      </c>
      <c r="AE49" s="128">
        <f t="shared" si="1"/>
        <v>-1.0959661079388394E-2</v>
      </c>
    </row>
    <row r="50" spans="1:31" x14ac:dyDescent="0.25">
      <c r="A50" s="184"/>
      <c r="B50" s="184"/>
      <c r="C50" s="184"/>
      <c r="D50" s="185"/>
      <c r="E50" s="185"/>
      <c r="F50" s="185"/>
      <c r="G50" s="184"/>
      <c r="H50" s="184"/>
      <c r="I50" s="185"/>
      <c r="J50" s="185"/>
      <c r="K50" s="185"/>
      <c r="L50" s="184"/>
      <c r="M50" s="184"/>
      <c r="O50" s="75">
        <v>1.07</v>
      </c>
      <c r="P50" s="75">
        <f t="shared" si="3"/>
        <v>0</v>
      </c>
      <c r="Q50" s="75"/>
      <c r="R50"/>
      <c r="T50" s="79"/>
      <c r="U50" s="121"/>
      <c r="W50" s="124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87">
        <v>3555400</v>
      </c>
      <c r="AC50" s="10">
        <v>108.58</v>
      </c>
      <c r="AD50" s="2">
        <f t="shared" si="0"/>
        <v>2.2199999999999989</v>
      </c>
      <c r="AE50" s="128">
        <f t="shared" si="1"/>
        <v>-8.6734228065370456E-3</v>
      </c>
    </row>
    <row r="51" spans="1:31" x14ac:dyDescent="0.25">
      <c r="O51" s="75">
        <v>1.06</v>
      </c>
      <c r="P51" s="75">
        <f t="shared" si="3"/>
        <v>0</v>
      </c>
      <c r="Q51" s="75"/>
      <c r="R51"/>
      <c r="T51" s="79" t="s">
        <v>76</v>
      </c>
      <c r="U51" s="121" t="s">
        <v>543</v>
      </c>
      <c r="W51" s="124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87">
        <v>4607200</v>
      </c>
      <c r="AC51" s="10">
        <v>109.53</v>
      </c>
      <c r="AD51" s="2">
        <f t="shared" si="0"/>
        <v>1.8999999999999915</v>
      </c>
      <c r="AE51" s="128">
        <f t="shared" si="1"/>
        <v>-2.3681573913836296E-3</v>
      </c>
    </row>
    <row r="52" spans="1:31" x14ac:dyDescent="0.25">
      <c r="O52" s="75">
        <v>1.05</v>
      </c>
      <c r="P52" s="75">
        <f t="shared" si="3"/>
        <v>0</v>
      </c>
      <c r="Q52" s="75"/>
      <c r="R52"/>
      <c r="T52" s="79" t="s">
        <v>77</v>
      </c>
      <c r="U52" s="121" t="s">
        <v>418</v>
      </c>
      <c r="W52" s="124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87">
        <v>5137900</v>
      </c>
      <c r="AC52" s="10">
        <v>109.79</v>
      </c>
      <c r="AD52" s="2">
        <f t="shared" si="0"/>
        <v>1.9899999999999949</v>
      </c>
      <c r="AE52" s="128">
        <f t="shared" si="1"/>
        <v>1.5633672525439568E-2</v>
      </c>
    </row>
    <row r="53" spans="1:31" x14ac:dyDescent="0.25">
      <c r="O53" s="75">
        <v>1.04</v>
      </c>
      <c r="P53" s="75">
        <f t="shared" si="3"/>
        <v>0</v>
      </c>
      <c r="Q53" s="75"/>
      <c r="R53"/>
      <c r="T53" s="79" t="s">
        <v>78</v>
      </c>
      <c r="U53" s="122">
        <v>1726477</v>
      </c>
      <c r="W53" s="124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87">
        <v>4564900</v>
      </c>
      <c r="AC53" s="10">
        <v>108.1</v>
      </c>
      <c r="AD53" s="2">
        <f t="shared" si="0"/>
        <v>1.6500000000000057</v>
      </c>
      <c r="AE53" s="128">
        <f t="shared" si="1"/>
        <v>6.705159247532011E-3</v>
      </c>
    </row>
    <row r="54" spans="1:31" x14ac:dyDescent="0.25">
      <c r="O54" s="75">
        <v>1.03</v>
      </c>
      <c r="P54" s="75">
        <f t="shared" si="3"/>
        <v>0</v>
      </c>
      <c r="Q54" s="75"/>
      <c r="R54"/>
      <c r="T54" s="79" t="s">
        <v>81</v>
      </c>
      <c r="U54" s="122">
        <v>2143790</v>
      </c>
      <c r="W54" s="124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87">
        <v>3932200</v>
      </c>
      <c r="AC54" s="10">
        <v>107.38</v>
      </c>
      <c r="AD54" s="2">
        <f t="shared" si="0"/>
        <v>1.7099999999999937</v>
      </c>
      <c r="AE54" s="128">
        <f t="shared" si="1"/>
        <v>-5.5565845526950319E-3</v>
      </c>
    </row>
    <row r="55" spans="1:31" x14ac:dyDescent="0.25">
      <c r="O55" s="75">
        <v>1.02</v>
      </c>
      <c r="P55" s="75">
        <f t="shared" si="3"/>
        <v>0</v>
      </c>
      <c r="Q55" s="75"/>
      <c r="R55"/>
      <c r="T55" s="79" t="s">
        <v>79</v>
      </c>
      <c r="U55" s="121" t="s">
        <v>544</v>
      </c>
      <c r="W55" s="124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87">
        <v>6440000</v>
      </c>
      <c r="AC55" s="10">
        <v>107.98</v>
      </c>
      <c r="AD55" s="2">
        <f t="shared" si="0"/>
        <v>2.0300000000000011</v>
      </c>
      <c r="AE55" s="128">
        <f t="shared" si="1"/>
        <v>2.2150700492237885E-2</v>
      </c>
    </row>
    <row r="56" spans="1:31" x14ac:dyDescent="0.25">
      <c r="O56" s="75">
        <v>1.01</v>
      </c>
      <c r="P56" s="75">
        <f t="shared" si="3"/>
        <v>0</v>
      </c>
      <c r="Q56" s="75"/>
      <c r="R56"/>
      <c r="T56" s="79" t="s">
        <v>82</v>
      </c>
      <c r="U56" s="121">
        <v>20.41</v>
      </c>
      <c r="W56" s="124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87">
        <v>10103900</v>
      </c>
      <c r="AC56" s="10">
        <v>105.64</v>
      </c>
      <c r="AD56" s="2">
        <f t="shared" si="0"/>
        <v>3.5400000000000063</v>
      </c>
      <c r="AE56" s="128">
        <f t="shared" si="1"/>
        <v>2.384182981197891E-2</v>
      </c>
    </row>
    <row r="57" spans="1:31" x14ac:dyDescent="0.25">
      <c r="O57" s="75">
        <v>1</v>
      </c>
      <c r="P57" s="75">
        <f t="shared" si="3"/>
        <v>0</v>
      </c>
      <c r="Q57" s="75"/>
      <c r="R57"/>
      <c r="T57" s="79" t="s">
        <v>83</v>
      </c>
      <c r="U57" s="121">
        <v>5.62</v>
      </c>
      <c r="W57" s="124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87">
        <v>5363900</v>
      </c>
      <c r="AC57" s="10">
        <v>103.18</v>
      </c>
      <c r="AD57" s="2">
        <f t="shared" si="0"/>
        <v>2.8400000000000034</v>
      </c>
      <c r="AE57" s="128">
        <f t="shared" si="1"/>
        <v>3.8918077446974397E-3</v>
      </c>
    </row>
    <row r="58" spans="1:31" x14ac:dyDescent="0.25">
      <c r="O58" s="75">
        <v>0.99</v>
      </c>
      <c r="P58" s="75">
        <f t="shared" si="3"/>
        <v>0</v>
      </c>
      <c r="Q58" s="75"/>
      <c r="R58"/>
      <c r="T58" s="79" t="s">
        <v>80</v>
      </c>
      <c r="U58" s="121" t="s">
        <v>465</v>
      </c>
      <c r="W58" s="124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87">
        <v>3401800</v>
      </c>
      <c r="AC58" s="10">
        <v>102.78</v>
      </c>
      <c r="AD58" s="2">
        <f t="shared" si="0"/>
        <v>1.9699999999999989</v>
      </c>
      <c r="AE58" s="128">
        <f t="shared" si="1"/>
        <v>-1.786908743430482E-2</v>
      </c>
    </row>
    <row r="59" spans="1:31" x14ac:dyDescent="0.25">
      <c r="O59" s="75">
        <v>0.98</v>
      </c>
      <c r="P59" s="75">
        <f t="shared" si="3"/>
        <v>0</v>
      </c>
      <c r="Q59" s="75"/>
      <c r="R59"/>
      <c r="W59" s="124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87">
        <v>2743400</v>
      </c>
      <c r="AC59" s="10">
        <v>104.65</v>
      </c>
      <c r="AD59" s="2">
        <f t="shared" si="0"/>
        <v>1.1700000000000017</v>
      </c>
      <c r="AE59" s="128">
        <f t="shared" si="1"/>
        <v>5.1868216309673976E-3</v>
      </c>
    </row>
    <row r="60" spans="1:31" x14ac:dyDescent="0.25">
      <c r="O60" s="75">
        <v>0.97</v>
      </c>
      <c r="P60" s="75">
        <f t="shared" si="3"/>
        <v>0</v>
      </c>
      <c r="Q60" s="75"/>
      <c r="R60"/>
      <c r="W60" s="124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87">
        <v>2397000</v>
      </c>
      <c r="AC60" s="10">
        <v>104.11</v>
      </c>
      <c r="AD60" s="2">
        <f t="shared" si="0"/>
        <v>1.6099999999999994</v>
      </c>
      <c r="AE60" s="128">
        <f t="shared" si="1"/>
        <v>4.1473765432098464E-3</v>
      </c>
    </row>
    <row r="61" spans="1:31" x14ac:dyDescent="0.25">
      <c r="O61" s="75">
        <v>0.96</v>
      </c>
      <c r="P61" s="75">
        <f t="shared" si="3"/>
        <v>0</v>
      </c>
      <c r="Q61" s="75"/>
      <c r="R61"/>
      <c r="W61" s="124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87">
        <v>2864800</v>
      </c>
      <c r="AC61" s="10">
        <v>103.68</v>
      </c>
      <c r="AD61" s="2">
        <f t="shared" si="0"/>
        <v>1.7999999999999972</v>
      </c>
      <c r="AE61" s="128">
        <f t="shared" si="1"/>
        <v>8.2660702129728758E-3</v>
      </c>
    </row>
    <row r="62" spans="1:31" x14ac:dyDescent="0.25">
      <c r="O62" s="75">
        <v>0.95</v>
      </c>
      <c r="P62" s="75">
        <f t="shared" si="3"/>
        <v>0</v>
      </c>
      <c r="Q62" s="75"/>
      <c r="R62"/>
      <c r="W62" s="124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87">
        <v>3562700</v>
      </c>
      <c r="AC62" s="10">
        <v>102.83</v>
      </c>
      <c r="AD62" s="2">
        <f t="shared" si="0"/>
        <v>2.3299999999999983</v>
      </c>
      <c r="AE62" s="128">
        <f t="shared" si="1"/>
        <v>9.7211311861742367E-3</v>
      </c>
    </row>
    <row r="63" spans="1:31" x14ac:dyDescent="0.25">
      <c r="O63" s="75">
        <v>0.94</v>
      </c>
      <c r="P63" s="75">
        <f t="shared" si="3"/>
        <v>0</v>
      </c>
      <c r="Q63" s="75"/>
      <c r="R63"/>
      <c r="T63" s="78"/>
      <c r="W63" s="124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87">
        <v>2968600</v>
      </c>
      <c r="AC63" s="10">
        <v>101.84</v>
      </c>
      <c r="AD63" s="2">
        <f t="shared" si="0"/>
        <v>1.8399999999999892</v>
      </c>
      <c r="AE63" s="128">
        <f t="shared" si="1"/>
        <v>-7.4074074074073071E-3</v>
      </c>
    </row>
    <row r="64" spans="1:31" x14ac:dyDescent="0.25">
      <c r="O64" s="75">
        <v>0.93</v>
      </c>
      <c r="P64" s="75">
        <f t="shared" si="3"/>
        <v>0</v>
      </c>
      <c r="Q64" s="75"/>
      <c r="R64"/>
      <c r="S64" s="78"/>
      <c r="T64"/>
      <c r="W64" s="124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87">
        <v>3862400</v>
      </c>
      <c r="AC64" s="10">
        <v>102.6</v>
      </c>
      <c r="AD64" s="2">
        <f t="shared" si="0"/>
        <v>2.5699999999999932</v>
      </c>
      <c r="AE64" s="128">
        <f t="shared" si="1"/>
        <v>1.0339734121122657E-2</v>
      </c>
    </row>
    <row r="65" spans="15:31" x14ac:dyDescent="0.25">
      <c r="O65" s="75">
        <v>0.92</v>
      </c>
      <c r="P65" s="75">
        <f t="shared" si="3"/>
        <v>0</v>
      </c>
      <c r="Q65" s="75"/>
      <c r="R65"/>
      <c r="S65" s="78"/>
      <c r="T65"/>
      <c r="W65" s="124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87">
        <v>4180400</v>
      </c>
      <c r="AC65" s="10">
        <v>101.55</v>
      </c>
      <c r="AD65" s="2">
        <f t="shared" si="0"/>
        <v>2.1400000000000006</v>
      </c>
      <c r="AE65" s="128">
        <f t="shared" si="1"/>
        <v>-9.8478939157566892E-3</v>
      </c>
    </row>
    <row r="66" spans="15:31" x14ac:dyDescent="0.25">
      <c r="O66" s="75">
        <v>0.91</v>
      </c>
      <c r="P66" s="75">
        <f t="shared" si="3"/>
        <v>0</v>
      </c>
      <c r="Q66" s="75"/>
      <c r="R66"/>
      <c r="S66" s="78"/>
      <c r="T66"/>
      <c r="W66" s="124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87">
        <v>3668300</v>
      </c>
      <c r="AC66" s="10">
        <v>102.56</v>
      </c>
      <c r="AD66" s="2">
        <f t="shared" si="0"/>
        <v>1.7999999999999972</v>
      </c>
      <c r="AE66" s="128">
        <f t="shared" si="1"/>
        <v>6.0820090249167347E-3</v>
      </c>
    </row>
    <row r="67" spans="15:31" x14ac:dyDescent="0.25">
      <c r="O67" s="75">
        <v>0.9</v>
      </c>
      <c r="P67" s="75">
        <f t="shared" si="3"/>
        <v>0</v>
      </c>
      <c r="Q67" s="75"/>
      <c r="R67"/>
      <c r="S67" s="78"/>
      <c r="T67"/>
      <c r="W67" s="124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87">
        <v>3824300</v>
      </c>
      <c r="AC67" s="10">
        <v>101.94</v>
      </c>
      <c r="AD67" s="2">
        <f>Y67-Z67</f>
        <v>3.2200000000000131</v>
      </c>
      <c r="AE67" s="128">
        <f>AC67/AC68-1</f>
        <v>-1.1155301193132239E-2</v>
      </c>
    </row>
    <row r="68" spans="15:31" x14ac:dyDescent="0.25">
      <c r="W68" s="124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87">
        <v>2914700</v>
      </c>
      <c r="AC68" s="10">
        <v>103.09</v>
      </c>
      <c r="AD68" s="2">
        <f>Y68-Z68</f>
        <v>1.5900000000000034</v>
      </c>
      <c r="AE68" s="128" t="e">
        <f>AC68/AC69-1</f>
        <v>#DIV/0!</v>
      </c>
    </row>
    <row r="69" spans="15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77" priority="11">
      <formula>F24&gt;0</formula>
    </cfRule>
    <cfRule type="expression" dxfId="576" priority="12">
      <formula>F24&lt;0</formula>
    </cfRule>
  </conditionalFormatting>
  <conditionalFormatting sqref="H27:H30">
    <cfRule type="expression" dxfId="575" priority="9">
      <formula>H27&gt;0</formula>
    </cfRule>
    <cfRule type="expression" dxfId="574" priority="10">
      <formula>H27&lt;0</formula>
    </cfRule>
  </conditionalFormatting>
  <conditionalFormatting sqref="F25">
    <cfRule type="expression" dxfId="573" priority="7">
      <formula>F25&gt;0</formula>
    </cfRule>
    <cfRule type="expression" dxfId="572" priority="8">
      <formula>F25&lt;0</formula>
    </cfRule>
  </conditionalFormatting>
  <conditionalFormatting sqref="H24:H26">
    <cfRule type="expression" dxfId="571" priority="5">
      <formula>H24&gt;0</formula>
    </cfRule>
    <cfRule type="expression" dxfId="570" priority="6">
      <formula>H24&lt;0</formula>
    </cfRule>
  </conditionalFormatting>
  <conditionalFormatting sqref="Q7">
    <cfRule type="expression" dxfId="569" priority="3">
      <formula>Q7&gt;0</formula>
    </cfRule>
    <cfRule type="expression" dxfId="568" priority="4">
      <formula>Q7&lt;0</formula>
    </cfRule>
  </conditionalFormatting>
  <conditionalFormatting sqref="Q8">
    <cfRule type="expression" dxfId="567" priority="1">
      <formula>Q8&gt;0</formula>
    </cfRule>
    <cfRule type="expression" dxfId="56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27" bestFit="1" customWidth="1"/>
    <col min="17" max="17" width="12.7109375" bestFit="1" customWidth="1"/>
    <col min="18" max="18" width="16" customWidth="1"/>
    <col min="20" max="20" width="13.7109375" style="78" customWidth="1"/>
    <col min="21" max="21" width="19.140625" customWidth="1"/>
    <col min="23" max="23" width="16.42578125" style="27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5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63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62</v>
      </c>
      <c r="K1" s="20" t="s">
        <v>39</v>
      </c>
      <c r="L1" s="11" t="s">
        <v>53</v>
      </c>
      <c r="M1" s="11" t="s">
        <v>22</v>
      </c>
      <c r="P1" s="27"/>
      <c r="Q1"/>
      <c r="T1" s="76"/>
      <c r="W1" s="84" t="s">
        <v>85</v>
      </c>
      <c r="X1" s="85" t="s">
        <v>86</v>
      </c>
      <c r="Y1" s="94" t="s">
        <v>87</v>
      </c>
      <c r="Z1" s="94" t="s">
        <v>88</v>
      </c>
      <c r="AA1" s="85" t="s">
        <v>89</v>
      </c>
      <c r="AB1" s="85" t="s">
        <v>90</v>
      </c>
      <c r="AC1" s="179" t="s">
        <v>91</v>
      </c>
      <c r="AD1" s="11" t="s">
        <v>97</v>
      </c>
      <c r="AE1" s="11" t="s">
        <v>99</v>
      </c>
    </row>
    <row r="2" spans="1:40" ht="14.25" customHeight="1" x14ac:dyDescent="0.25">
      <c r="A2" s="6" t="s">
        <v>204</v>
      </c>
      <c r="B2" s="66"/>
      <c r="C2" s="4"/>
      <c r="D2" s="3"/>
      <c r="E2" s="3"/>
      <c r="F2" s="3"/>
      <c r="G2" s="66"/>
      <c r="H2" s="149"/>
      <c r="I2" s="3"/>
      <c r="J2" s="3"/>
      <c r="K2" s="3"/>
      <c r="L2" s="1"/>
      <c r="M2" s="3"/>
      <c r="O2" s="11" t="s">
        <v>35</v>
      </c>
      <c r="Q2">
        <f>C18-H18</f>
        <v>0</v>
      </c>
      <c r="T2" s="77"/>
      <c r="W2" s="86">
        <v>42830</v>
      </c>
      <c r="X2" s="221">
        <v>49.93</v>
      </c>
      <c r="Y2" s="33">
        <v>50.75</v>
      </c>
      <c r="Z2" s="33">
        <v>49.59</v>
      </c>
      <c r="AA2" s="221">
        <v>49.78</v>
      </c>
      <c r="AB2" s="87">
        <v>1141600</v>
      </c>
      <c r="AC2" s="178">
        <v>49.78</v>
      </c>
      <c r="AD2" s="2">
        <f>Y2-Z2</f>
        <v>1.1599999999999966</v>
      </c>
      <c r="AE2" s="128">
        <f>AC2/AC3-1</f>
        <v>4.0192926045024002E-4</v>
      </c>
    </row>
    <row r="3" spans="1:40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O3" s="11" t="s">
        <v>36</v>
      </c>
      <c r="Q3" s="72">
        <f>IF(Q2=0, Q4, (F18-K18-M18)/Q2)</f>
        <v>0</v>
      </c>
      <c r="T3" s="112"/>
      <c r="W3" s="86">
        <v>42829</v>
      </c>
      <c r="X3" s="221">
        <v>50.04</v>
      </c>
      <c r="Y3" s="33">
        <v>50.15</v>
      </c>
      <c r="Z3" s="33">
        <v>49.32</v>
      </c>
      <c r="AA3" s="221">
        <v>49.76</v>
      </c>
      <c r="AB3" s="87">
        <v>1479500</v>
      </c>
      <c r="AC3" s="178">
        <v>49.76</v>
      </c>
      <c r="AD3" s="2">
        <f>Y3-Z3</f>
        <v>0.82999999999999829</v>
      </c>
      <c r="AE3" s="128">
        <f>AC3/AC4-1</f>
        <v>-8.5674437138871795E-3</v>
      </c>
      <c r="AN3" s="170"/>
    </row>
    <row r="4" spans="1:40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O4" s="11" t="s">
        <v>44</v>
      </c>
      <c r="Q4" s="48">
        <v>0</v>
      </c>
      <c r="R4" s="352">
        <v>0</v>
      </c>
      <c r="T4" s="112"/>
      <c r="W4" s="86">
        <v>42828</v>
      </c>
      <c r="X4" s="221">
        <v>50.74</v>
      </c>
      <c r="Y4" s="33">
        <v>50.95</v>
      </c>
      <c r="Z4" s="33">
        <v>50</v>
      </c>
      <c r="AA4" s="221">
        <v>50.19</v>
      </c>
      <c r="AB4" s="87">
        <v>1299500</v>
      </c>
      <c r="AC4" s="178">
        <v>50.19</v>
      </c>
      <c r="AD4" s="2">
        <f t="shared" ref="AD4:AD67" si="0">Y4-Z4</f>
        <v>0.95000000000000284</v>
      </c>
      <c r="AE4" s="128">
        <f t="shared" ref="AE4:AE67" si="1">AC4/AC5-1</f>
        <v>-1.0644589000591398E-2</v>
      </c>
      <c r="AK4" s="170"/>
      <c r="AN4" s="170"/>
    </row>
    <row r="5" spans="1:40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O5" s="11" t="s">
        <v>45</v>
      </c>
      <c r="Q5" s="3">
        <f>Q4*Q2</f>
        <v>0</v>
      </c>
      <c r="W5" s="86">
        <v>42825</v>
      </c>
      <c r="X5" s="221">
        <v>50.99</v>
      </c>
      <c r="Y5" s="33">
        <v>51.2</v>
      </c>
      <c r="Z5" s="33">
        <v>50.44</v>
      </c>
      <c r="AA5" s="221">
        <v>50.73</v>
      </c>
      <c r="AB5" s="87">
        <v>1105900</v>
      </c>
      <c r="AC5" s="178">
        <v>50.73</v>
      </c>
      <c r="AD5" s="2">
        <f t="shared" si="0"/>
        <v>0.76000000000000512</v>
      </c>
      <c r="AE5" s="128">
        <f t="shared" si="1"/>
        <v>-9.9531615925059214E-3</v>
      </c>
      <c r="AK5" s="170"/>
      <c r="AN5" s="170"/>
    </row>
    <row r="6" spans="1:40" x14ac:dyDescent="0.25">
      <c r="B6" s="4"/>
      <c r="C6" s="4"/>
      <c r="D6" s="3"/>
      <c r="E6" s="3"/>
      <c r="F6" s="3"/>
      <c r="G6" s="4"/>
      <c r="H6" s="149"/>
      <c r="I6" s="3"/>
      <c r="J6" s="3"/>
      <c r="K6" s="3"/>
      <c r="O6" s="11" t="s">
        <v>42</v>
      </c>
      <c r="Q6" s="2">
        <f>Q3*Q2</f>
        <v>0</v>
      </c>
      <c r="W6" s="86">
        <v>42824</v>
      </c>
      <c r="X6" s="221">
        <v>50.89</v>
      </c>
      <c r="Y6" s="33">
        <v>51.37</v>
      </c>
      <c r="Z6" s="33">
        <v>50.89</v>
      </c>
      <c r="AA6" s="221">
        <v>51.24</v>
      </c>
      <c r="AB6" s="87">
        <v>754000</v>
      </c>
      <c r="AC6" s="178">
        <v>51.24</v>
      </c>
      <c r="AD6" s="2">
        <f t="shared" si="0"/>
        <v>0.47999999999999687</v>
      </c>
      <c r="AE6" s="128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136</v>
      </c>
      <c r="P7"/>
      <c r="Q7" s="2">
        <f>Q10+Q8</f>
        <v>427.92000000000007</v>
      </c>
      <c r="R7">
        <v>0</v>
      </c>
      <c r="T7" s="77"/>
      <c r="W7" s="86">
        <v>42823</v>
      </c>
      <c r="X7" s="221">
        <v>51.09</v>
      </c>
      <c r="Y7" s="33">
        <v>51.3</v>
      </c>
      <c r="Z7" s="33">
        <v>50.65</v>
      </c>
      <c r="AA7" s="221">
        <v>50.86</v>
      </c>
      <c r="AB7" s="87">
        <v>1237800</v>
      </c>
      <c r="AC7" s="178">
        <v>50.86</v>
      </c>
      <c r="AD7" s="2">
        <f t="shared" si="0"/>
        <v>0.64999999999999858</v>
      </c>
      <c r="AE7" s="128">
        <f t="shared" si="1"/>
        <v>-8.5769980506822385E-3</v>
      </c>
      <c r="AK7" s="170"/>
      <c r="AN7" s="17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137</v>
      </c>
      <c r="Q8" s="2">
        <f>K18+M18-F18+Q2*Q4</f>
        <v>0</v>
      </c>
      <c r="W8" s="86">
        <v>42822</v>
      </c>
      <c r="X8" s="221">
        <v>51.8</v>
      </c>
      <c r="Y8" s="33">
        <v>52.1</v>
      </c>
      <c r="Z8" s="33">
        <v>51.13</v>
      </c>
      <c r="AA8" s="221">
        <v>51.3</v>
      </c>
      <c r="AB8" s="87">
        <v>1548100</v>
      </c>
      <c r="AC8" s="178">
        <v>51.3</v>
      </c>
      <c r="AD8" s="2">
        <f t="shared" si="0"/>
        <v>0.96999999999999886</v>
      </c>
      <c r="AE8" s="128">
        <f t="shared" si="1"/>
        <v>5.488043904351203E-3</v>
      </c>
    </row>
    <row r="9" spans="1:40" x14ac:dyDescent="0.25">
      <c r="O9" s="11" t="s">
        <v>156</v>
      </c>
      <c r="P9"/>
      <c r="Q9" s="128">
        <f>IF(Q2=0, 0, Q8/Q6)</f>
        <v>0</v>
      </c>
      <c r="W9" s="86">
        <v>42821</v>
      </c>
      <c r="X9" s="221">
        <v>50.15</v>
      </c>
      <c r="Y9" s="33">
        <v>51.17</v>
      </c>
      <c r="Z9" s="33">
        <v>49.92</v>
      </c>
      <c r="AA9" s="221">
        <v>51.02</v>
      </c>
      <c r="AB9" s="87">
        <v>887400</v>
      </c>
      <c r="AC9" s="178">
        <v>51.02</v>
      </c>
      <c r="AD9" s="2">
        <f t="shared" si="0"/>
        <v>1.25</v>
      </c>
      <c r="AE9" s="128">
        <f t="shared" si="1"/>
        <v>1.0697305863708539E-2</v>
      </c>
      <c r="AK9" s="170"/>
      <c r="AN9" s="170"/>
    </row>
    <row r="10" spans="1:40" ht="12.75" customHeight="1" x14ac:dyDescent="0.25">
      <c r="O10" s="11" t="s">
        <v>155</v>
      </c>
      <c r="Q10" s="2">
        <f>M37</f>
        <v>427.92000000000007</v>
      </c>
      <c r="W10" s="86">
        <v>42818</v>
      </c>
      <c r="X10" s="221">
        <v>51.34</v>
      </c>
      <c r="Y10" s="33">
        <v>51.53</v>
      </c>
      <c r="Z10" s="33">
        <v>50.3</v>
      </c>
      <c r="AA10" s="221">
        <v>50.48</v>
      </c>
      <c r="AB10" s="87">
        <v>1306900</v>
      </c>
      <c r="AC10" s="178">
        <v>50.48</v>
      </c>
      <c r="AD10" s="2">
        <f t="shared" si="0"/>
        <v>1.230000000000004</v>
      </c>
      <c r="AE10" s="128">
        <f t="shared" si="1"/>
        <v>-1.2326354920759175E-2</v>
      </c>
    </row>
    <row r="11" spans="1:40" x14ac:dyDescent="0.25">
      <c r="O11" s="11" t="s">
        <v>133</v>
      </c>
      <c r="Q11" s="128">
        <v>0</v>
      </c>
      <c r="W11" s="86">
        <v>42817</v>
      </c>
      <c r="X11" s="221">
        <v>50.98</v>
      </c>
      <c r="Y11" s="33">
        <v>51.67</v>
      </c>
      <c r="Z11" s="33">
        <v>50.88</v>
      </c>
      <c r="AA11" s="221">
        <v>51.11</v>
      </c>
      <c r="AB11" s="87">
        <v>1081500</v>
      </c>
      <c r="AC11" s="178">
        <v>51.11</v>
      </c>
      <c r="AD11" s="2">
        <f t="shared" si="0"/>
        <v>0.78999999999999915</v>
      </c>
      <c r="AE11" s="128">
        <f t="shared" si="1"/>
        <v>2.7467137531882457E-3</v>
      </c>
      <c r="AK11" s="170"/>
      <c r="AN11" s="170"/>
    </row>
    <row r="12" spans="1:40" x14ac:dyDescent="0.25">
      <c r="W12" s="86">
        <v>42816</v>
      </c>
      <c r="X12" s="221">
        <v>50.11</v>
      </c>
      <c r="Y12" s="33">
        <v>51.13</v>
      </c>
      <c r="Z12" s="33">
        <v>49.55</v>
      </c>
      <c r="AA12" s="221">
        <v>50.97</v>
      </c>
      <c r="AB12" s="87">
        <v>1129000</v>
      </c>
      <c r="AC12" s="178">
        <v>50.97</v>
      </c>
      <c r="AD12" s="2">
        <f t="shared" si="0"/>
        <v>1.5800000000000054</v>
      </c>
      <c r="AE12" s="128">
        <f t="shared" si="1"/>
        <v>1.9400000000000084E-2</v>
      </c>
    </row>
    <row r="13" spans="1:40" x14ac:dyDescent="0.25">
      <c r="W13" s="86">
        <v>42815</v>
      </c>
      <c r="X13" s="221">
        <v>51.3</v>
      </c>
      <c r="Y13" s="33">
        <v>51.72</v>
      </c>
      <c r="Z13" s="33">
        <v>49.95</v>
      </c>
      <c r="AA13" s="221">
        <v>50</v>
      </c>
      <c r="AB13" s="87">
        <v>1150500</v>
      </c>
      <c r="AC13" s="178">
        <v>50</v>
      </c>
      <c r="AD13" s="2">
        <f t="shared" si="0"/>
        <v>1.769999999999996</v>
      </c>
      <c r="AE13" s="128">
        <f t="shared" si="1"/>
        <v>-2.1526418786692814E-2</v>
      </c>
      <c r="AK13" s="170"/>
      <c r="AN13" s="170"/>
    </row>
    <row r="14" spans="1:40" x14ac:dyDescent="0.25">
      <c r="T14" s="76"/>
      <c r="U14" s="11"/>
      <c r="W14" s="86">
        <v>42814</v>
      </c>
      <c r="X14" s="221">
        <v>51.36</v>
      </c>
      <c r="Y14" s="33">
        <v>51.53</v>
      </c>
      <c r="Z14" s="33">
        <v>50.81</v>
      </c>
      <c r="AA14" s="221">
        <v>51.1</v>
      </c>
      <c r="AB14" s="87">
        <v>838900</v>
      </c>
      <c r="AC14" s="178">
        <v>51.1</v>
      </c>
      <c r="AD14" s="2">
        <f t="shared" si="0"/>
        <v>0.71999999999999886</v>
      </c>
      <c r="AE14" s="128">
        <f t="shared" si="1"/>
        <v>-4.0927694406548421E-3</v>
      </c>
    </row>
    <row r="15" spans="1:40" x14ac:dyDescent="0.25">
      <c r="W15" s="86">
        <v>42811</v>
      </c>
      <c r="X15" s="221">
        <v>51.71</v>
      </c>
      <c r="Y15" s="33">
        <v>51.85</v>
      </c>
      <c r="Z15" s="33">
        <v>51.25</v>
      </c>
      <c r="AA15" s="221">
        <v>51.31</v>
      </c>
      <c r="AB15" s="87">
        <v>1236400</v>
      </c>
      <c r="AC15" s="178">
        <v>51.31</v>
      </c>
      <c r="AD15" s="2">
        <f t="shared" si="0"/>
        <v>0.60000000000000142</v>
      </c>
      <c r="AE15" s="128">
        <f t="shared" si="1"/>
        <v>-2.3332685203187875E-3</v>
      </c>
      <c r="AK15" s="170"/>
      <c r="AN15" s="170"/>
    </row>
    <row r="16" spans="1:40" x14ac:dyDescent="0.25">
      <c r="W16" s="86">
        <v>42810</v>
      </c>
      <c r="X16" s="221">
        <v>51.35</v>
      </c>
      <c r="Y16" s="33">
        <v>51.45</v>
      </c>
      <c r="Z16" s="33">
        <v>51.06</v>
      </c>
      <c r="AA16" s="221">
        <v>51.43</v>
      </c>
      <c r="AB16" s="87">
        <v>775100</v>
      </c>
      <c r="AC16" s="178">
        <v>51.43</v>
      </c>
      <c r="AD16" s="2">
        <f t="shared" si="0"/>
        <v>0.39000000000000057</v>
      </c>
      <c r="AE16" s="128">
        <f t="shared" si="1"/>
        <v>3.8902937171769736E-4</v>
      </c>
    </row>
    <row r="17" spans="1:40" x14ac:dyDescent="0.25">
      <c r="W17" s="86">
        <v>42809</v>
      </c>
      <c r="X17" s="221">
        <v>51.05</v>
      </c>
      <c r="Y17" s="33">
        <v>51.49</v>
      </c>
      <c r="Z17" s="33">
        <v>50.71</v>
      </c>
      <c r="AA17" s="221">
        <v>51.41</v>
      </c>
      <c r="AB17" s="87">
        <v>1141500</v>
      </c>
      <c r="AC17" s="178">
        <v>51.41</v>
      </c>
      <c r="AD17" s="2">
        <f t="shared" si="0"/>
        <v>0.78000000000000114</v>
      </c>
      <c r="AE17" s="128">
        <f t="shared" si="1"/>
        <v>8.8304552590265928E-3</v>
      </c>
      <c r="AK17" s="170"/>
      <c r="AN17" s="170"/>
    </row>
    <row r="18" spans="1:40" x14ac:dyDescent="0.25">
      <c r="A18" s="25" t="s">
        <v>57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65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86">
        <v>42808</v>
      </c>
      <c r="X18" s="221">
        <v>51.21</v>
      </c>
      <c r="Y18" s="33">
        <v>51.23</v>
      </c>
      <c r="Z18" s="33">
        <v>50.4</v>
      </c>
      <c r="AA18" s="221">
        <v>50.96</v>
      </c>
      <c r="AB18" s="87">
        <v>1066000</v>
      </c>
      <c r="AC18" s="178">
        <v>50.96</v>
      </c>
      <c r="AD18" s="2">
        <f t="shared" si="0"/>
        <v>0.82999999999999829</v>
      </c>
      <c r="AE18" s="128">
        <f t="shared" si="1"/>
        <v>-7.0148090413094666E-3</v>
      </c>
    </row>
    <row r="19" spans="1:40" x14ac:dyDescent="0.25">
      <c r="W19" s="86">
        <v>42807</v>
      </c>
      <c r="X19" s="221">
        <v>51.83</v>
      </c>
      <c r="Y19" s="33">
        <v>51.83</v>
      </c>
      <c r="Z19" s="33">
        <v>51.11</v>
      </c>
      <c r="AA19" s="221">
        <v>51.32</v>
      </c>
      <c r="AB19" s="87">
        <v>1086300</v>
      </c>
      <c r="AC19" s="178">
        <v>51.32</v>
      </c>
      <c r="AD19" s="2">
        <f t="shared" si="0"/>
        <v>0.71999999999999886</v>
      </c>
      <c r="AE19" s="128">
        <f t="shared" si="1"/>
        <v>4.3052837573385183E-3</v>
      </c>
      <c r="AK19" s="170"/>
      <c r="AN19" s="170"/>
    </row>
    <row r="20" spans="1:40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3" t="s">
        <v>43</v>
      </c>
      <c r="G20" s="165" t="s">
        <v>110</v>
      </c>
      <c r="H20" s="165" t="s">
        <v>61</v>
      </c>
      <c r="I20" s="165" t="s">
        <v>111</v>
      </c>
      <c r="W20" s="86">
        <v>42804</v>
      </c>
      <c r="X20" s="221">
        <v>50.23</v>
      </c>
      <c r="Y20" s="33">
        <v>51.22</v>
      </c>
      <c r="Z20" s="33">
        <v>50.07</v>
      </c>
      <c r="AA20" s="221">
        <v>51.1</v>
      </c>
      <c r="AB20" s="87">
        <v>1157000</v>
      </c>
      <c r="AC20" s="178">
        <v>51.1</v>
      </c>
      <c r="AD20" s="2">
        <f t="shared" si="0"/>
        <v>1.1499999999999986</v>
      </c>
      <c r="AE20" s="128">
        <f t="shared" si="1"/>
        <v>2.3637820512820484E-2</v>
      </c>
    </row>
    <row r="21" spans="1:40" x14ac:dyDescent="0.25">
      <c r="B21" s="152">
        <v>42622</v>
      </c>
      <c r="C21" s="10">
        <v>50</v>
      </c>
      <c r="D21" s="33">
        <v>34.68</v>
      </c>
      <c r="E21" s="33">
        <v>34.5</v>
      </c>
      <c r="F21" s="33">
        <f t="shared" ref="F21:F26" si="2">C21*(E21-D21)</f>
        <v>-8.9999999999999858</v>
      </c>
      <c r="G21" s="33">
        <f t="shared" ref="G21:G26" si="3">D21*C21</f>
        <v>1734</v>
      </c>
      <c r="H21" s="167">
        <f t="shared" ref="H21:H26" si="4">(E21-D21)/D21</f>
        <v>-5.190311418685113E-3</v>
      </c>
      <c r="I21" s="33"/>
      <c r="W21" s="86">
        <v>42803</v>
      </c>
      <c r="X21" s="221">
        <v>49.77</v>
      </c>
      <c r="Y21" s="33">
        <v>50.06</v>
      </c>
      <c r="Z21" s="33">
        <v>49.48</v>
      </c>
      <c r="AA21" s="221">
        <v>49.92</v>
      </c>
      <c r="AB21" s="87">
        <v>765700</v>
      </c>
      <c r="AC21" s="178">
        <v>49.92</v>
      </c>
      <c r="AD21" s="2">
        <f t="shared" si="0"/>
        <v>0.5800000000000054</v>
      </c>
      <c r="AE21" s="128">
        <f t="shared" si="1"/>
        <v>8.0775444264942209E-3</v>
      </c>
      <c r="AK21" s="170"/>
      <c r="AN21" s="170"/>
    </row>
    <row r="22" spans="1:40" x14ac:dyDescent="0.25">
      <c r="B22" s="152">
        <v>42629</v>
      </c>
      <c r="C22" s="10">
        <v>50</v>
      </c>
      <c r="D22" s="33">
        <v>34.68</v>
      </c>
      <c r="E22" s="33">
        <v>35.75</v>
      </c>
      <c r="F22" s="33">
        <f t="shared" si="2"/>
        <v>53.500000000000014</v>
      </c>
      <c r="G22" s="33">
        <f t="shared" si="3"/>
        <v>1734</v>
      </c>
      <c r="H22" s="167">
        <f t="shared" si="4"/>
        <v>3.085351787773934E-2</v>
      </c>
      <c r="I22" s="33"/>
      <c r="W22" s="86">
        <v>42802</v>
      </c>
      <c r="X22" s="221">
        <v>49.59</v>
      </c>
      <c r="Y22" s="33">
        <v>49.83</v>
      </c>
      <c r="Z22" s="33">
        <v>49.4</v>
      </c>
      <c r="AA22" s="221">
        <v>49.52</v>
      </c>
      <c r="AB22" s="87">
        <v>776700</v>
      </c>
      <c r="AC22" s="178">
        <v>49.52</v>
      </c>
      <c r="AD22" s="2">
        <f t="shared" si="0"/>
        <v>0.42999999999999972</v>
      </c>
      <c r="AE22" s="128">
        <f t="shared" si="1"/>
        <v>2.0234722784298054E-3</v>
      </c>
    </row>
    <row r="23" spans="1:40" x14ac:dyDescent="0.25">
      <c r="B23" s="152">
        <v>42632</v>
      </c>
      <c r="C23" s="10">
        <v>50</v>
      </c>
      <c r="D23" s="33">
        <v>34.68</v>
      </c>
      <c r="E23" s="33">
        <v>35.340000000000003</v>
      </c>
      <c r="F23" s="33">
        <f t="shared" si="2"/>
        <v>33.000000000000185</v>
      </c>
      <c r="G23" s="33">
        <f t="shared" si="3"/>
        <v>1734</v>
      </c>
      <c r="H23" s="167">
        <f t="shared" si="4"/>
        <v>1.9031141868512218E-2</v>
      </c>
      <c r="I23" s="33"/>
      <c r="W23" s="86">
        <v>42801</v>
      </c>
      <c r="X23" s="221">
        <v>49.56</v>
      </c>
      <c r="Y23" s="33">
        <v>49.76</v>
      </c>
      <c r="Z23" s="33">
        <v>49.05</v>
      </c>
      <c r="AA23" s="221">
        <v>49.42</v>
      </c>
      <c r="AB23" s="87">
        <v>806900</v>
      </c>
      <c r="AC23" s="178">
        <v>49.42</v>
      </c>
      <c r="AD23" s="2">
        <f t="shared" si="0"/>
        <v>0.71000000000000085</v>
      </c>
      <c r="AE23" s="128">
        <f t="shared" si="1"/>
        <v>-6.8327974276526371E-3</v>
      </c>
      <c r="AK23" s="170"/>
    </row>
    <row r="24" spans="1:40" x14ac:dyDescent="0.25">
      <c r="B24" s="152">
        <v>42633</v>
      </c>
      <c r="C24" s="10">
        <v>50</v>
      </c>
      <c r="D24" s="33">
        <v>34.68</v>
      </c>
      <c r="E24" s="33">
        <v>36.31</v>
      </c>
      <c r="F24" s="33">
        <f t="shared" si="2"/>
        <v>81.500000000000128</v>
      </c>
      <c r="G24" s="33">
        <f t="shared" si="3"/>
        <v>1734</v>
      </c>
      <c r="H24" s="167">
        <f t="shared" si="4"/>
        <v>4.7001153402537563E-2</v>
      </c>
      <c r="I24" s="33"/>
      <c r="W24" s="86">
        <v>42800</v>
      </c>
      <c r="X24" s="221">
        <v>49.9</v>
      </c>
      <c r="Y24" s="33">
        <v>50</v>
      </c>
      <c r="Z24" s="33">
        <v>49.16</v>
      </c>
      <c r="AA24" s="221">
        <v>49.76</v>
      </c>
      <c r="AB24" s="87">
        <v>1200800</v>
      </c>
      <c r="AC24" s="178">
        <v>49.76</v>
      </c>
      <c r="AD24" s="2">
        <f t="shared" si="0"/>
        <v>0.84000000000000341</v>
      </c>
      <c r="AE24" s="128">
        <f t="shared" si="1"/>
        <v>-6.984633805627638E-3</v>
      </c>
    </row>
    <row r="25" spans="1:40" x14ac:dyDescent="0.25">
      <c r="B25" s="152">
        <v>42635</v>
      </c>
      <c r="C25" s="10">
        <v>50</v>
      </c>
      <c r="D25" s="33">
        <v>34.68</v>
      </c>
      <c r="E25" s="33">
        <v>37.17</v>
      </c>
      <c r="F25" s="33">
        <f t="shared" si="2"/>
        <v>124.5000000000001</v>
      </c>
      <c r="G25" s="33">
        <f t="shared" si="3"/>
        <v>1734</v>
      </c>
      <c r="H25" s="167">
        <f t="shared" si="4"/>
        <v>7.1799307958477568E-2</v>
      </c>
      <c r="I25" s="33"/>
      <c r="W25" s="86">
        <v>42797</v>
      </c>
      <c r="X25" s="221">
        <v>51</v>
      </c>
      <c r="Y25" s="33">
        <v>51</v>
      </c>
      <c r="Z25" s="33">
        <v>49.79</v>
      </c>
      <c r="AA25" s="221">
        <v>50.11</v>
      </c>
      <c r="AB25" s="87">
        <v>849100</v>
      </c>
      <c r="AC25" s="178">
        <v>50.11</v>
      </c>
      <c r="AD25" s="2">
        <f t="shared" si="0"/>
        <v>1.2100000000000009</v>
      </c>
      <c r="AE25" s="128">
        <f t="shared" si="1"/>
        <v>-1.7065515888583738E-2</v>
      </c>
    </row>
    <row r="26" spans="1:40" x14ac:dyDescent="0.25">
      <c r="B26" s="152">
        <v>42645</v>
      </c>
      <c r="C26" s="10">
        <v>50</v>
      </c>
      <c r="D26" s="33">
        <v>34.68</v>
      </c>
      <c r="E26" s="33">
        <v>37.700000000000003</v>
      </c>
      <c r="F26" s="33">
        <f t="shared" si="2"/>
        <v>151.00000000000017</v>
      </c>
      <c r="G26" s="33">
        <f t="shared" si="3"/>
        <v>1734</v>
      </c>
      <c r="H26" s="167">
        <f t="shared" si="4"/>
        <v>8.7081891580161566E-2</v>
      </c>
      <c r="I26" s="33"/>
      <c r="W26" s="86">
        <v>42796</v>
      </c>
      <c r="X26" s="221">
        <v>50.79</v>
      </c>
      <c r="Y26" s="33">
        <v>51.25</v>
      </c>
      <c r="Z26" s="33">
        <v>50.63</v>
      </c>
      <c r="AA26" s="221">
        <v>50.98</v>
      </c>
      <c r="AB26" s="87">
        <v>878700</v>
      </c>
      <c r="AC26" s="178">
        <v>50.98</v>
      </c>
      <c r="AD26" s="2">
        <f t="shared" si="0"/>
        <v>0.61999999999999744</v>
      </c>
      <c r="AE26" s="128">
        <f t="shared" si="1"/>
        <v>-1.3712047012732764E-3</v>
      </c>
    </row>
    <row r="27" spans="1:40" x14ac:dyDescent="0.25">
      <c r="B27" s="152">
        <v>42649</v>
      </c>
      <c r="C27" s="10">
        <v>50</v>
      </c>
      <c r="D27" s="33">
        <v>34.68</v>
      </c>
      <c r="E27" s="33">
        <v>38.64</v>
      </c>
      <c r="F27" s="33">
        <f>C27*(E27-D27)</f>
        <v>198.00000000000006</v>
      </c>
      <c r="G27" s="33">
        <f>D27*C27</f>
        <v>1734</v>
      </c>
      <c r="H27" s="167">
        <f>(E27-D27)/D27</f>
        <v>0.11418685121107269</v>
      </c>
      <c r="I27" s="33"/>
      <c r="W27" s="86">
        <v>42795</v>
      </c>
      <c r="X27" s="221">
        <v>51.12</v>
      </c>
      <c r="Y27" s="33">
        <v>51.61</v>
      </c>
      <c r="Z27" s="33">
        <v>50.42</v>
      </c>
      <c r="AA27" s="221">
        <v>51.05</v>
      </c>
      <c r="AB27" s="87">
        <v>1192400</v>
      </c>
      <c r="AC27" s="178">
        <v>51.05</v>
      </c>
      <c r="AD27" s="2">
        <f t="shared" si="0"/>
        <v>1.1899999999999977</v>
      </c>
      <c r="AE27" s="128">
        <f t="shared" si="1"/>
        <v>6.9033530571991353E-3</v>
      </c>
    </row>
    <row r="28" spans="1:40" x14ac:dyDescent="0.25">
      <c r="B28" s="152">
        <v>42663</v>
      </c>
      <c r="C28" s="10">
        <v>0</v>
      </c>
      <c r="D28" s="33"/>
      <c r="E28" s="33"/>
      <c r="F28" s="33">
        <v>192.96</v>
      </c>
      <c r="G28" s="33"/>
      <c r="H28" s="167"/>
      <c r="I28" s="33"/>
      <c r="W28" s="86">
        <v>42794</v>
      </c>
      <c r="X28" s="221">
        <v>50.82</v>
      </c>
      <c r="Y28" s="33">
        <v>51.2</v>
      </c>
      <c r="Z28" s="33">
        <v>50.45</v>
      </c>
      <c r="AA28" s="221">
        <v>50.7</v>
      </c>
      <c r="AB28" s="87">
        <v>932200</v>
      </c>
      <c r="AC28" s="178">
        <v>50.7</v>
      </c>
      <c r="AD28" s="2">
        <f t="shared" si="0"/>
        <v>0.75</v>
      </c>
      <c r="AE28" s="128">
        <f t="shared" si="1"/>
        <v>-1.378766988379021E-3</v>
      </c>
    </row>
    <row r="29" spans="1:40" x14ac:dyDescent="0.25">
      <c r="B29" s="152">
        <v>42670</v>
      </c>
      <c r="C29" s="10">
        <v>50</v>
      </c>
      <c r="D29" s="33">
        <v>36.58</v>
      </c>
      <c r="E29" s="33">
        <v>35.71</v>
      </c>
      <c r="F29" s="33">
        <f>C29*(E29-D29)</f>
        <v>-43.499999999999872</v>
      </c>
      <c r="G29" s="33">
        <f>D29*C29</f>
        <v>1829</v>
      </c>
      <c r="H29" s="167">
        <f>(E29-D29)/D29</f>
        <v>-2.3783488244942523E-2</v>
      </c>
      <c r="I29" s="33"/>
      <c r="W29" s="86">
        <v>42793</v>
      </c>
      <c r="X29" s="221">
        <v>49.93</v>
      </c>
      <c r="Y29" s="33">
        <v>50.83</v>
      </c>
      <c r="Z29" s="33">
        <v>49.57</v>
      </c>
      <c r="AA29" s="221">
        <v>50.77</v>
      </c>
      <c r="AB29" s="87">
        <v>1326600</v>
      </c>
      <c r="AC29" s="178">
        <v>50.77</v>
      </c>
      <c r="AD29" s="2">
        <f t="shared" si="0"/>
        <v>1.259999999999998</v>
      </c>
      <c r="AE29" s="128">
        <f t="shared" si="1"/>
        <v>1.4994002399040474E-2</v>
      </c>
    </row>
    <row r="30" spans="1:40" x14ac:dyDescent="0.25">
      <c r="B30" s="152">
        <v>42674</v>
      </c>
      <c r="C30" s="10">
        <v>50</v>
      </c>
      <c r="D30" s="33">
        <v>36.58</v>
      </c>
      <c r="E30" s="33">
        <v>38.869999999999997</v>
      </c>
      <c r="F30" s="33">
        <f>C30*(E30-D30)</f>
        <v>114.49999999999996</v>
      </c>
      <c r="G30" s="33">
        <f>D30*C30</f>
        <v>1829</v>
      </c>
      <c r="H30" s="167">
        <f>(E30-D30)/D30</f>
        <v>6.2602515035538528E-2</v>
      </c>
      <c r="I30" s="33"/>
      <c r="W30" s="86">
        <v>42790</v>
      </c>
      <c r="X30" s="221">
        <v>50.51</v>
      </c>
      <c r="Y30" s="33">
        <v>50.63</v>
      </c>
      <c r="Z30" s="33">
        <v>49.77</v>
      </c>
      <c r="AA30" s="221">
        <v>50.02</v>
      </c>
      <c r="AB30" s="87">
        <v>1442900</v>
      </c>
      <c r="AC30" s="178">
        <v>50.02</v>
      </c>
      <c r="AD30" s="2">
        <f t="shared" si="0"/>
        <v>0.85999999999999943</v>
      </c>
      <c r="AE30" s="128">
        <f t="shared" si="1"/>
        <v>-1.3022888713496328E-2</v>
      </c>
    </row>
    <row r="31" spans="1:40" x14ac:dyDescent="0.25">
      <c r="B31" s="152">
        <v>42701</v>
      </c>
      <c r="C31" s="10">
        <v>50</v>
      </c>
      <c r="D31" s="33">
        <v>36.58</v>
      </c>
      <c r="E31" s="33">
        <v>40.58</v>
      </c>
      <c r="F31" s="33">
        <f>C31*(E31-D31)</f>
        <v>200</v>
      </c>
      <c r="G31" s="33">
        <f>D31*C31</f>
        <v>1829</v>
      </c>
      <c r="H31" s="167">
        <f>(E31-D31)/D31</f>
        <v>0.10934937124111536</v>
      </c>
      <c r="I31" s="33"/>
      <c r="W31" s="86">
        <v>42789</v>
      </c>
      <c r="X31" s="221">
        <v>52.48</v>
      </c>
      <c r="Y31" s="33">
        <v>52.5</v>
      </c>
      <c r="Z31" s="33">
        <v>50.61</v>
      </c>
      <c r="AA31" s="221">
        <v>50.68</v>
      </c>
      <c r="AB31" s="87">
        <v>1869800</v>
      </c>
      <c r="AC31" s="178">
        <v>50.68</v>
      </c>
      <c r="AD31" s="2">
        <f t="shared" si="0"/>
        <v>1.8900000000000006</v>
      </c>
      <c r="AE31" s="128">
        <f t="shared" si="1"/>
        <v>-1.8590240123934954E-2</v>
      </c>
    </row>
    <row r="32" spans="1:40" x14ac:dyDescent="0.25">
      <c r="B32" s="152">
        <v>42705</v>
      </c>
      <c r="C32" s="10">
        <v>50</v>
      </c>
      <c r="D32" s="33">
        <v>36.58</v>
      </c>
      <c r="E32" s="33">
        <v>38.85</v>
      </c>
      <c r="F32" s="33">
        <f>C32*(E32-D32)</f>
        <v>113.50000000000016</v>
      </c>
      <c r="G32" s="33">
        <f>D32*C32</f>
        <v>1829</v>
      </c>
      <c r="H32" s="167">
        <f>(E32-D32)/D32</f>
        <v>6.205576817933306E-2</v>
      </c>
      <c r="I32" s="33"/>
      <c r="W32" s="86">
        <v>42788</v>
      </c>
      <c r="X32" s="221">
        <v>49.24</v>
      </c>
      <c r="Y32" s="33">
        <v>52.14</v>
      </c>
      <c r="Z32" s="33">
        <v>48.68</v>
      </c>
      <c r="AA32" s="221">
        <v>51.64</v>
      </c>
      <c r="AB32" s="87">
        <v>4043000</v>
      </c>
      <c r="AC32" s="178">
        <v>51.64</v>
      </c>
      <c r="AD32" s="2">
        <f t="shared" si="0"/>
        <v>3.4600000000000009</v>
      </c>
      <c r="AE32" s="128">
        <f t="shared" si="1"/>
        <v>7.1369294605809097E-2</v>
      </c>
    </row>
    <row r="33" spans="1:31" x14ac:dyDescent="0.25">
      <c r="B33" s="152">
        <v>42710</v>
      </c>
      <c r="C33" s="10">
        <v>0</v>
      </c>
      <c r="D33" s="33"/>
      <c r="E33" s="33"/>
      <c r="F33" s="33">
        <v>234.96</v>
      </c>
      <c r="G33" s="33"/>
      <c r="H33" s="167"/>
      <c r="I33" s="33"/>
      <c r="W33" s="86">
        <v>42787</v>
      </c>
      <c r="X33" s="221">
        <v>47.74</v>
      </c>
      <c r="Y33" s="33">
        <v>48.52</v>
      </c>
      <c r="Z33" s="33">
        <v>47.74</v>
      </c>
      <c r="AA33" s="221">
        <v>48.2</v>
      </c>
      <c r="AB33" s="87">
        <v>1801900</v>
      </c>
      <c r="AC33" s="178">
        <v>48.2</v>
      </c>
      <c r="AD33" s="2">
        <f t="shared" si="0"/>
        <v>0.78000000000000114</v>
      </c>
      <c r="AE33" s="128">
        <f t="shared" si="1"/>
        <v>1.0694065841895695E-2</v>
      </c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W34" s="86">
        <v>42783</v>
      </c>
      <c r="X34" s="221">
        <v>47.62</v>
      </c>
      <c r="Y34" s="33">
        <v>47.85</v>
      </c>
      <c r="Z34" s="33">
        <v>47.27</v>
      </c>
      <c r="AA34" s="221">
        <v>47.69</v>
      </c>
      <c r="AB34" s="87">
        <v>1653700</v>
      </c>
      <c r="AC34" s="178">
        <v>47.69</v>
      </c>
      <c r="AD34" s="2">
        <f t="shared" si="0"/>
        <v>0.57999999999999829</v>
      </c>
      <c r="AE34" s="128">
        <f t="shared" si="1"/>
        <v>1.259710266638514E-3</v>
      </c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W35" s="86">
        <v>42782</v>
      </c>
      <c r="X35" s="221">
        <v>47.95</v>
      </c>
      <c r="Y35" s="33">
        <v>48.14</v>
      </c>
      <c r="Z35" s="33">
        <v>47.24</v>
      </c>
      <c r="AA35" s="221">
        <v>47.63</v>
      </c>
      <c r="AB35" s="87">
        <v>1236300</v>
      </c>
      <c r="AC35" s="178">
        <v>47.63</v>
      </c>
      <c r="AD35" s="2">
        <f t="shared" si="0"/>
        <v>0.89999999999999858</v>
      </c>
      <c r="AE35" s="128">
        <f t="shared" si="1"/>
        <v>-6.0517529215359245E-3</v>
      </c>
    </row>
    <row r="36" spans="1:31" x14ac:dyDescent="0.25">
      <c r="W36" s="86">
        <v>42781</v>
      </c>
      <c r="X36" s="221">
        <v>47.66</v>
      </c>
      <c r="Y36" s="33">
        <v>48.12</v>
      </c>
      <c r="Z36" s="33">
        <v>47.01</v>
      </c>
      <c r="AA36" s="221">
        <v>47.92</v>
      </c>
      <c r="AB36" s="87">
        <v>1463000</v>
      </c>
      <c r="AC36" s="178">
        <v>47.92</v>
      </c>
      <c r="AD36" s="2">
        <f t="shared" si="0"/>
        <v>1.1099999999999994</v>
      </c>
      <c r="AE36" s="128">
        <f t="shared" si="1"/>
        <v>3.1400460540087494E-3</v>
      </c>
    </row>
    <row r="37" spans="1:31" x14ac:dyDescent="0.25">
      <c r="L37" t="s">
        <v>155</v>
      </c>
      <c r="M37" s="2">
        <f>M55+K55-F55</f>
        <v>427.92000000000007</v>
      </c>
      <c r="W37" s="86">
        <v>42780</v>
      </c>
      <c r="X37" s="221">
        <v>47.82</v>
      </c>
      <c r="Y37" s="33">
        <v>47.97</v>
      </c>
      <c r="Z37" s="33">
        <v>47.58</v>
      </c>
      <c r="AA37" s="221">
        <v>47.77</v>
      </c>
      <c r="AB37" s="87">
        <v>1048700</v>
      </c>
      <c r="AC37" s="178">
        <v>47.77</v>
      </c>
      <c r="AD37" s="2">
        <f t="shared" si="0"/>
        <v>0.39000000000000057</v>
      </c>
      <c r="AE37" s="128">
        <f t="shared" si="1"/>
        <v>-2.088991017338504E-3</v>
      </c>
    </row>
    <row r="38" spans="1:31" x14ac:dyDescent="0.25">
      <c r="A38" s="186" t="s">
        <v>1</v>
      </c>
      <c r="B38" s="186" t="s">
        <v>2</v>
      </c>
      <c r="C38" s="186" t="s">
        <v>4</v>
      </c>
      <c r="D38" s="187" t="s">
        <v>5</v>
      </c>
      <c r="E38" s="187" t="s">
        <v>63</v>
      </c>
      <c r="F38" s="187" t="s">
        <v>38</v>
      </c>
      <c r="G38" s="186" t="s">
        <v>3</v>
      </c>
      <c r="H38" s="186" t="s">
        <v>6</v>
      </c>
      <c r="I38" s="187" t="s">
        <v>7</v>
      </c>
      <c r="J38" s="187" t="s">
        <v>62</v>
      </c>
      <c r="K38" s="187" t="s">
        <v>39</v>
      </c>
      <c r="L38" s="186" t="s">
        <v>53</v>
      </c>
      <c r="M38" s="186" t="s">
        <v>22</v>
      </c>
      <c r="W38" s="86">
        <v>42779</v>
      </c>
      <c r="X38" s="221">
        <v>48.02</v>
      </c>
      <c r="Y38" s="33">
        <v>48.1</v>
      </c>
      <c r="Z38" s="33">
        <v>47.56</v>
      </c>
      <c r="AA38" s="221">
        <v>47.87</v>
      </c>
      <c r="AB38" s="87">
        <v>1449900</v>
      </c>
      <c r="AC38" s="178">
        <v>47.87</v>
      </c>
      <c r="AD38" s="2">
        <f t="shared" si="0"/>
        <v>0.53999999999999915</v>
      </c>
      <c r="AE38" s="128">
        <f t="shared" si="1"/>
        <v>1.4644351464434546E-3</v>
      </c>
    </row>
    <row r="39" spans="1:31" ht="20.25" thickBot="1" x14ac:dyDescent="0.35">
      <c r="A39" s="188" t="s">
        <v>204</v>
      </c>
      <c r="B39" s="189">
        <v>42621</v>
      </c>
      <c r="C39" s="184">
        <v>50</v>
      </c>
      <c r="D39" s="185">
        <v>34.68</v>
      </c>
      <c r="E39" s="185">
        <v>0</v>
      </c>
      <c r="F39" s="185">
        <f>D39*C39+E39</f>
        <v>1734</v>
      </c>
      <c r="G39" s="189">
        <v>42663</v>
      </c>
      <c r="H39" s="190">
        <v>50</v>
      </c>
      <c r="I39" s="185">
        <v>38.54</v>
      </c>
      <c r="J39" s="185">
        <v>0.04</v>
      </c>
      <c r="K39" s="185">
        <f>H39*I39-J39</f>
        <v>1926.96</v>
      </c>
      <c r="L39" s="189"/>
      <c r="M39" s="185"/>
      <c r="O39" s="11"/>
      <c r="P39" s="557" t="s">
        <v>54</v>
      </c>
      <c r="Q39" s="557"/>
      <c r="R39" s="27"/>
      <c r="T39" s="83" t="s">
        <v>84</v>
      </c>
      <c r="W39" s="86">
        <v>42776</v>
      </c>
      <c r="X39" s="221">
        <v>48.43</v>
      </c>
      <c r="Y39" s="33">
        <v>48.91</v>
      </c>
      <c r="Z39" s="33">
        <v>47.54</v>
      </c>
      <c r="AA39" s="221">
        <v>47.8</v>
      </c>
      <c r="AB39" s="87">
        <v>1611000</v>
      </c>
      <c r="AC39" s="178">
        <v>47.8</v>
      </c>
      <c r="AD39" s="2">
        <f t="shared" si="0"/>
        <v>1.3699999999999974</v>
      </c>
      <c r="AE39" s="128">
        <f t="shared" si="1"/>
        <v>-5.4099042863089419E-3</v>
      </c>
    </row>
    <row r="40" spans="1:31" ht="15.75" thickTop="1" x14ac:dyDescent="0.25">
      <c r="A40" s="191" t="s">
        <v>48</v>
      </c>
      <c r="B40" s="189">
        <v>42670</v>
      </c>
      <c r="C40" s="184">
        <v>50</v>
      </c>
      <c r="D40" s="185">
        <v>36.58</v>
      </c>
      <c r="E40" s="185">
        <v>0</v>
      </c>
      <c r="F40" s="185">
        <f>C40*D40+E40</f>
        <v>1829</v>
      </c>
      <c r="G40" s="189">
        <v>42710</v>
      </c>
      <c r="H40" s="190">
        <v>50</v>
      </c>
      <c r="I40" s="185">
        <v>41.28</v>
      </c>
      <c r="J40" s="185">
        <v>0.04</v>
      </c>
      <c r="K40" s="185">
        <f>H40*I40-J40</f>
        <v>2063.96</v>
      </c>
      <c r="L40" s="184"/>
      <c r="M40" s="184"/>
      <c r="O40" s="2"/>
      <c r="P40" s="75">
        <v>1.1000000000000001</v>
      </c>
      <c r="Q40" s="75">
        <f>P40*$Q$4</f>
        <v>0</v>
      </c>
      <c r="R40" s="27"/>
      <c r="T40" s="89" t="s">
        <v>69</v>
      </c>
      <c r="U40" s="120">
        <v>49.76</v>
      </c>
      <c r="W40" s="86">
        <v>42775</v>
      </c>
      <c r="X40" s="221">
        <v>47.81</v>
      </c>
      <c r="Y40" s="33">
        <v>48.31</v>
      </c>
      <c r="Z40" s="33">
        <v>47.7</v>
      </c>
      <c r="AA40" s="221">
        <v>48.06</v>
      </c>
      <c r="AB40" s="87">
        <v>1249200</v>
      </c>
      <c r="AC40" s="178">
        <v>48.06</v>
      </c>
      <c r="AD40" s="2">
        <f t="shared" si="0"/>
        <v>0.60999999999999943</v>
      </c>
      <c r="AE40" s="128">
        <f t="shared" si="1"/>
        <v>4.1788549937318287E-3</v>
      </c>
    </row>
    <row r="41" spans="1:31" x14ac:dyDescent="0.25">
      <c r="A41" s="184"/>
      <c r="B41" s="189"/>
      <c r="C41" s="184"/>
      <c r="D41" s="185"/>
      <c r="E41" s="185"/>
      <c r="F41" s="185"/>
      <c r="G41" s="189"/>
      <c r="H41" s="190"/>
      <c r="I41" s="185"/>
      <c r="J41" s="185"/>
      <c r="K41" s="185"/>
      <c r="L41" s="184"/>
      <c r="M41" s="184"/>
      <c r="O41" s="2"/>
      <c r="P41" s="75">
        <v>1.0900000000000001</v>
      </c>
      <c r="Q41" s="75">
        <f t="shared" ref="Q41:Q60" si="5">P41*$Q$4</f>
        <v>0</v>
      </c>
      <c r="R41" s="27"/>
      <c r="T41" s="79" t="s">
        <v>70</v>
      </c>
      <c r="U41" s="121">
        <v>49.93</v>
      </c>
      <c r="W41" s="86">
        <v>42774</v>
      </c>
      <c r="X41" s="221">
        <v>47.88</v>
      </c>
      <c r="Y41" s="33">
        <v>48.14</v>
      </c>
      <c r="Z41" s="33">
        <v>47.51</v>
      </c>
      <c r="AA41" s="221">
        <v>47.86</v>
      </c>
      <c r="AB41" s="87">
        <v>1065800</v>
      </c>
      <c r="AC41" s="178">
        <v>47.86</v>
      </c>
      <c r="AD41" s="2">
        <f t="shared" si="0"/>
        <v>0.63000000000000256</v>
      </c>
      <c r="AE41" s="128">
        <f t="shared" si="1"/>
        <v>3.3542976939202607E-3</v>
      </c>
    </row>
    <row r="42" spans="1:31" x14ac:dyDescent="0.25">
      <c r="A42" s="184"/>
      <c r="B42" s="189"/>
      <c r="C42" s="184"/>
      <c r="D42" s="185"/>
      <c r="E42" s="185"/>
      <c r="F42" s="185"/>
      <c r="G42" s="189"/>
      <c r="H42" s="190"/>
      <c r="I42" s="185"/>
      <c r="J42" s="185"/>
      <c r="K42" s="185"/>
      <c r="L42" s="184"/>
      <c r="M42" s="184"/>
      <c r="O42" s="2"/>
      <c r="P42" s="75">
        <v>1.08</v>
      </c>
      <c r="Q42" s="75">
        <f t="shared" si="5"/>
        <v>0</v>
      </c>
      <c r="R42" s="27"/>
      <c r="T42" s="79" t="s">
        <v>71</v>
      </c>
      <c r="U42" s="121" t="s">
        <v>545</v>
      </c>
      <c r="W42" s="86">
        <v>42773</v>
      </c>
      <c r="X42" s="221">
        <v>47.58</v>
      </c>
      <c r="Y42" s="33">
        <v>48.09</v>
      </c>
      <c r="Z42" s="33">
        <v>47.47</v>
      </c>
      <c r="AA42" s="221">
        <v>47.7</v>
      </c>
      <c r="AB42" s="87">
        <v>1477200</v>
      </c>
      <c r="AC42" s="178">
        <v>47.7</v>
      </c>
      <c r="AD42" s="2">
        <f t="shared" si="0"/>
        <v>0.62000000000000455</v>
      </c>
      <c r="AE42" s="128">
        <f t="shared" si="1"/>
        <v>3.7878787878786735E-3</v>
      </c>
    </row>
    <row r="43" spans="1:31" x14ac:dyDescent="0.25">
      <c r="A43" s="184"/>
      <c r="B43" s="184"/>
      <c r="C43" s="184"/>
      <c r="D43" s="185"/>
      <c r="E43" s="185"/>
      <c r="F43" s="185"/>
      <c r="G43" s="184"/>
      <c r="H43" s="190"/>
      <c r="I43" s="185"/>
      <c r="J43" s="185"/>
      <c r="K43" s="185"/>
      <c r="L43" s="184"/>
      <c r="M43" s="184"/>
      <c r="O43" s="2"/>
      <c r="P43" s="75">
        <v>1.07</v>
      </c>
      <c r="Q43" s="75">
        <f t="shared" si="5"/>
        <v>0</v>
      </c>
      <c r="R43" s="75"/>
      <c r="T43" s="79" t="s">
        <v>72</v>
      </c>
      <c r="U43" s="121" t="s">
        <v>546</v>
      </c>
      <c r="W43" s="86">
        <v>42772</v>
      </c>
      <c r="X43" s="221">
        <v>47.76</v>
      </c>
      <c r="Y43" s="33">
        <v>48.02</v>
      </c>
      <c r="Z43" s="33">
        <v>47.28</v>
      </c>
      <c r="AA43" s="221">
        <v>47.52</v>
      </c>
      <c r="AB43" s="87">
        <v>1139100</v>
      </c>
      <c r="AC43" s="178">
        <v>47.52</v>
      </c>
      <c r="AD43" s="2">
        <f t="shared" si="0"/>
        <v>0.74000000000000199</v>
      </c>
      <c r="AE43" s="128">
        <f t="shared" si="1"/>
        <v>-4.6082949308755561E-3</v>
      </c>
    </row>
    <row r="44" spans="1:31" x14ac:dyDescent="0.25">
      <c r="A44" s="184"/>
      <c r="B44" s="184"/>
      <c r="C44" s="184"/>
      <c r="D44" s="185"/>
      <c r="E44" s="185"/>
      <c r="F44" s="185"/>
      <c r="G44" s="184"/>
      <c r="H44" s="184"/>
      <c r="I44" s="185"/>
      <c r="J44" s="185"/>
      <c r="K44" s="185"/>
      <c r="L44" s="184"/>
      <c r="M44" s="184"/>
      <c r="O44" s="2"/>
      <c r="P44" s="75">
        <v>1.06</v>
      </c>
      <c r="Q44" s="75">
        <f t="shared" si="5"/>
        <v>0</v>
      </c>
      <c r="R44" s="75"/>
      <c r="T44" s="79" t="s">
        <v>73</v>
      </c>
      <c r="U44" s="121">
        <v>54.65</v>
      </c>
      <c r="W44" s="86">
        <v>42769</v>
      </c>
      <c r="X44" s="221">
        <v>48.13</v>
      </c>
      <c r="Y44" s="33">
        <v>48.36</v>
      </c>
      <c r="Z44" s="33">
        <v>47.41</v>
      </c>
      <c r="AA44" s="221">
        <v>47.74</v>
      </c>
      <c r="AB44" s="87">
        <v>760800</v>
      </c>
      <c r="AC44" s="178">
        <v>47.74</v>
      </c>
      <c r="AD44" s="2">
        <f t="shared" si="0"/>
        <v>0.95000000000000284</v>
      </c>
      <c r="AE44" s="128">
        <f t="shared" si="1"/>
        <v>1.6785564414605325E-3</v>
      </c>
    </row>
    <row r="45" spans="1:31" x14ac:dyDescent="0.25">
      <c r="A45" s="184"/>
      <c r="B45" s="184"/>
      <c r="C45" s="184"/>
      <c r="D45" s="185"/>
      <c r="E45" s="185"/>
      <c r="F45" s="185"/>
      <c r="G45" s="184"/>
      <c r="H45" s="184"/>
      <c r="I45" s="185"/>
      <c r="J45" s="185"/>
      <c r="K45" s="185"/>
      <c r="L45" s="184"/>
      <c r="M45" s="184"/>
      <c r="O45" s="2"/>
      <c r="P45" s="75">
        <v>1.05</v>
      </c>
      <c r="Q45" s="75">
        <f t="shared" si="5"/>
        <v>0</v>
      </c>
      <c r="R45" s="75"/>
      <c r="T45" s="79" t="s">
        <v>74</v>
      </c>
      <c r="U45" s="121">
        <v>1.56863</v>
      </c>
      <c r="W45" s="86">
        <v>42768</v>
      </c>
      <c r="X45" s="221">
        <v>48.17</v>
      </c>
      <c r="Y45" s="33">
        <v>48.5</v>
      </c>
      <c r="Z45" s="33">
        <v>47.55</v>
      </c>
      <c r="AA45" s="221">
        <v>47.66</v>
      </c>
      <c r="AB45" s="87">
        <v>694700</v>
      </c>
      <c r="AC45" s="178">
        <v>47.66</v>
      </c>
      <c r="AD45" s="2">
        <f t="shared" si="0"/>
        <v>0.95000000000000284</v>
      </c>
      <c r="AE45" s="128">
        <f t="shared" si="1"/>
        <v>-8.7354409317803583E-3</v>
      </c>
    </row>
    <row r="46" spans="1:31" x14ac:dyDescent="0.25">
      <c r="A46" s="184"/>
      <c r="B46" s="184"/>
      <c r="C46" s="184"/>
      <c r="D46" s="185"/>
      <c r="E46" s="185"/>
      <c r="F46" s="185"/>
      <c r="G46" s="184"/>
      <c r="H46" s="184"/>
      <c r="I46" s="185"/>
      <c r="J46" s="185"/>
      <c r="K46" s="185"/>
      <c r="L46" s="184"/>
      <c r="M46" s="184"/>
      <c r="O46" s="2"/>
      <c r="P46" s="75">
        <v>1.04</v>
      </c>
      <c r="Q46" s="75">
        <f t="shared" si="5"/>
        <v>0</v>
      </c>
      <c r="R46" s="75"/>
      <c r="T46" s="79" t="s">
        <v>93</v>
      </c>
      <c r="U46" s="168" t="s">
        <v>338</v>
      </c>
      <c r="W46" s="86">
        <v>42767</v>
      </c>
      <c r="X46" s="221">
        <v>47.3</v>
      </c>
      <c r="Y46" s="33">
        <v>48.45</v>
      </c>
      <c r="Z46" s="33">
        <v>46.83</v>
      </c>
      <c r="AA46" s="221">
        <v>48.08</v>
      </c>
      <c r="AB46" s="87">
        <v>1288500</v>
      </c>
      <c r="AC46" s="178">
        <v>48.08</v>
      </c>
      <c r="AD46" s="2">
        <f t="shared" si="0"/>
        <v>1.6200000000000045</v>
      </c>
      <c r="AE46" s="128">
        <f t="shared" si="1"/>
        <v>2.297872340425533E-2</v>
      </c>
    </row>
    <row r="47" spans="1:31" x14ac:dyDescent="0.25">
      <c r="A47" s="184"/>
      <c r="B47" s="184"/>
      <c r="C47" s="184"/>
      <c r="D47" s="185"/>
      <c r="E47" s="185"/>
      <c r="F47" s="185"/>
      <c r="G47" s="184"/>
      <c r="H47" s="184"/>
      <c r="I47" s="185"/>
      <c r="J47" s="185"/>
      <c r="K47" s="185"/>
      <c r="L47" s="184"/>
      <c r="M47" s="184"/>
      <c r="O47" s="2"/>
      <c r="P47" s="75">
        <v>1.03</v>
      </c>
      <c r="Q47" s="75">
        <f t="shared" si="5"/>
        <v>0</v>
      </c>
      <c r="R47" s="75"/>
      <c r="T47" s="79"/>
      <c r="U47" s="121"/>
      <c r="W47" s="86">
        <v>42766</v>
      </c>
      <c r="X47" s="221">
        <v>47.88</v>
      </c>
      <c r="Y47" s="33">
        <v>48.11</v>
      </c>
      <c r="Z47" s="33">
        <v>46.83</v>
      </c>
      <c r="AA47" s="221">
        <v>47</v>
      </c>
      <c r="AB47" s="87">
        <v>1625200</v>
      </c>
      <c r="AC47" s="178">
        <v>47</v>
      </c>
      <c r="AD47" s="2">
        <f t="shared" si="0"/>
        <v>1.2800000000000011</v>
      </c>
      <c r="AE47" s="128">
        <f t="shared" si="1"/>
        <v>-2.1444930251925953E-2</v>
      </c>
    </row>
    <row r="48" spans="1:31" x14ac:dyDescent="0.25">
      <c r="A48" s="184"/>
      <c r="B48" s="184"/>
      <c r="C48" s="184"/>
      <c r="D48" s="185"/>
      <c r="E48" s="185"/>
      <c r="F48" s="185"/>
      <c r="G48" s="184"/>
      <c r="H48" s="184"/>
      <c r="I48" s="185"/>
      <c r="J48" s="185"/>
      <c r="K48" s="185"/>
      <c r="L48" s="184"/>
      <c r="M48" s="184"/>
      <c r="O48" s="2"/>
      <c r="P48" s="75">
        <v>1.02</v>
      </c>
      <c r="Q48" s="75">
        <f t="shared" si="5"/>
        <v>0</v>
      </c>
      <c r="R48" s="75"/>
      <c r="T48" s="79" t="s">
        <v>76</v>
      </c>
      <c r="U48" s="121" t="s">
        <v>547</v>
      </c>
      <c r="W48" s="86">
        <v>42765</v>
      </c>
      <c r="X48" s="221">
        <v>48.8</v>
      </c>
      <c r="Y48" s="33">
        <v>48.88</v>
      </c>
      <c r="Z48" s="33">
        <v>47.94</v>
      </c>
      <c r="AA48" s="221">
        <v>48.03</v>
      </c>
      <c r="AB48" s="87">
        <v>1323500</v>
      </c>
      <c r="AC48" s="178">
        <v>48.03</v>
      </c>
      <c r="AD48" s="2">
        <f t="shared" si="0"/>
        <v>0.94000000000000483</v>
      </c>
      <c r="AE48" s="128">
        <f t="shared" si="1"/>
        <v>-2.0195838433292534E-2</v>
      </c>
    </row>
    <row r="49" spans="1:31" x14ac:dyDescent="0.25">
      <c r="A49" s="184"/>
      <c r="B49" s="184"/>
      <c r="C49" s="184"/>
      <c r="D49" s="185"/>
      <c r="E49" s="185"/>
      <c r="F49" s="185"/>
      <c r="G49" s="184"/>
      <c r="H49" s="184"/>
      <c r="I49" s="185"/>
      <c r="J49" s="185"/>
      <c r="K49" s="185"/>
      <c r="L49" s="184"/>
      <c r="M49" s="184"/>
      <c r="O49" s="2"/>
      <c r="P49" s="75">
        <v>1.01</v>
      </c>
      <c r="Q49" s="75">
        <f t="shared" si="5"/>
        <v>0</v>
      </c>
      <c r="R49" s="75"/>
      <c r="T49" s="79" t="s">
        <v>77</v>
      </c>
      <c r="U49" s="121" t="s">
        <v>466</v>
      </c>
      <c r="W49" s="86">
        <v>42762</v>
      </c>
      <c r="X49" s="221">
        <v>49.35</v>
      </c>
      <c r="Y49" s="33">
        <v>49.56</v>
      </c>
      <c r="Z49" s="33">
        <v>48.61</v>
      </c>
      <c r="AA49" s="221">
        <v>49.02</v>
      </c>
      <c r="AB49" s="87">
        <v>945300</v>
      </c>
      <c r="AC49" s="178">
        <v>49.02</v>
      </c>
      <c r="AD49" s="2">
        <f t="shared" si="0"/>
        <v>0.95000000000000284</v>
      </c>
      <c r="AE49" s="128">
        <f t="shared" si="1"/>
        <v>-6.284208392458801E-3</v>
      </c>
    </row>
    <row r="50" spans="1:31" x14ac:dyDescent="0.25">
      <c r="A50" s="184"/>
      <c r="B50" s="184"/>
      <c r="C50" s="184"/>
      <c r="D50" s="185"/>
      <c r="E50" s="185"/>
      <c r="F50" s="185"/>
      <c r="G50" s="184"/>
      <c r="H50" s="184"/>
      <c r="I50" s="185"/>
      <c r="J50" s="185"/>
      <c r="K50" s="185"/>
      <c r="L50" s="184"/>
      <c r="M50" s="184"/>
      <c r="O50" s="2"/>
      <c r="P50" s="75">
        <v>1</v>
      </c>
      <c r="Q50" s="75">
        <f t="shared" si="5"/>
        <v>0</v>
      </c>
      <c r="R50" s="75"/>
      <c r="T50" s="79" t="s">
        <v>78</v>
      </c>
      <c r="U50" s="122">
        <v>1141622</v>
      </c>
      <c r="W50" s="86">
        <v>42761</v>
      </c>
      <c r="X50" s="221">
        <v>49.22</v>
      </c>
      <c r="Y50" s="33">
        <v>50.05</v>
      </c>
      <c r="Z50" s="33">
        <v>48.77</v>
      </c>
      <c r="AA50" s="221">
        <v>49.33</v>
      </c>
      <c r="AB50" s="87">
        <v>2613500</v>
      </c>
      <c r="AC50" s="178">
        <v>49.33</v>
      </c>
      <c r="AD50" s="2">
        <f t="shared" si="0"/>
        <v>1.279999999999994</v>
      </c>
      <c r="AE50" s="128">
        <f t="shared" si="1"/>
        <v>2.5784986483676331E-2</v>
      </c>
    </row>
    <row r="51" spans="1:31" x14ac:dyDescent="0.25">
      <c r="A51" s="184"/>
      <c r="B51" s="184"/>
      <c r="C51" s="184"/>
      <c r="D51" s="185"/>
      <c r="E51" s="185"/>
      <c r="F51" s="185"/>
      <c r="G51" s="184"/>
      <c r="H51" s="184"/>
      <c r="I51" s="185"/>
      <c r="J51" s="185"/>
      <c r="K51" s="185"/>
      <c r="L51" s="184"/>
      <c r="M51" s="184"/>
      <c r="O51" s="2"/>
      <c r="P51" s="75">
        <v>0.99</v>
      </c>
      <c r="Q51" s="75">
        <f t="shared" si="5"/>
        <v>0</v>
      </c>
      <c r="R51" s="75"/>
      <c r="T51" s="79" t="s">
        <v>81</v>
      </c>
      <c r="U51" s="122">
        <v>1194830</v>
      </c>
      <c r="W51" s="86">
        <v>42760</v>
      </c>
      <c r="X51" s="221">
        <v>47.22</v>
      </c>
      <c r="Y51" s="33">
        <v>48.24</v>
      </c>
      <c r="Z51" s="33">
        <v>46.96</v>
      </c>
      <c r="AA51" s="221">
        <v>48.09</v>
      </c>
      <c r="AB51" s="87">
        <v>1275800</v>
      </c>
      <c r="AC51" s="178">
        <v>48.09</v>
      </c>
      <c r="AD51" s="2">
        <f t="shared" si="0"/>
        <v>1.2800000000000011</v>
      </c>
      <c r="AE51" s="128">
        <f t="shared" si="1"/>
        <v>2.6686592655849717E-2</v>
      </c>
    </row>
    <row r="52" spans="1:31" x14ac:dyDescent="0.25">
      <c r="A52" s="184"/>
      <c r="B52" s="184"/>
      <c r="C52" s="184"/>
      <c r="D52" s="185"/>
      <c r="E52" s="185"/>
      <c r="F52" s="185"/>
      <c r="G52" s="184"/>
      <c r="H52" s="184"/>
      <c r="I52" s="185"/>
      <c r="J52" s="185"/>
      <c r="K52" s="185"/>
      <c r="L52" s="184"/>
      <c r="M52" s="184"/>
      <c r="O52" s="2"/>
      <c r="P52" s="75">
        <v>0.98</v>
      </c>
      <c r="Q52" s="75">
        <f t="shared" si="5"/>
        <v>0</v>
      </c>
      <c r="R52" s="75"/>
      <c r="T52" s="79" t="s">
        <v>79</v>
      </c>
      <c r="U52" s="121" t="s">
        <v>548</v>
      </c>
      <c r="W52" s="86">
        <v>42759</v>
      </c>
      <c r="X52" s="221">
        <v>45.92</v>
      </c>
      <c r="Y52" s="33">
        <v>46.95</v>
      </c>
      <c r="Z52" s="33">
        <v>45.83</v>
      </c>
      <c r="AA52" s="221">
        <v>46.84</v>
      </c>
      <c r="AB52" s="87">
        <v>1239400</v>
      </c>
      <c r="AC52" s="178">
        <v>46.84</v>
      </c>
      <c r="AD52" s="2">
        <f t="shared" si="0"/>
        <v>1.1200000000000045</v>
      </c>
      <c r="AE52" s="128">
        <f t="shared" si="1"/>
        <v>1.8260869565217552E-2</v>
      </c>
    </row>
    <row r="53" spans="1:31" x14ac:dyDescent="0.25">
      <c r="A53" s="184"/>
      <c r="B53" s="184"/>
      <c r="C53" s="184"/>
      <c r="D53" s="185"/>
      <c r="E53" s="185"/>
      <c r="F53" s="185"/>
      <c r="G53" s="184"/>
      <c r="H53" s="184"/>
      <c r="I53" s="185"/>
      <c r="J53" s="185"/>
      <c r="K53" s="185"/>
      <c r="L53" s="184"/>
      <c r="M53" s="184"/>
      <c r="O53" s="2"/>
      <c r="P53" s="75">
        <v>0.97</v>
      </c>
      <c r="Q53" s="75">
        <f t="shared" si="5"/>
        <v>0</v>
      </c>
      <c r="R53" s="75"/>
      <c r="T53" s="79" t="s">
        <v>82</v>
      </c>
      <c r="U53" s="121">
        <v>17.91</v>
      </c>
      <c r="W53" s="86">
        <v>42758</v>
      </c>
      <c r="X53" s="221">
        <v>45.47</v>
      </c>
      <c r="Y53" s="33">
        <v>46.15</v>
      </c>
      <c r="Z53" s="33">
        <v>45.15</v>
      </c>
      <c r="AA53" s="221">
        <v>46</v>
      </c>
      <c r="AB53" s="87">
        <v>826800</v>
      </c>
      <c r="AC53" s="178">
        <v>46</v>
      </c>
      <c r="AD53" s="2">
        <f t="shared" si="0"/>
        <v>1</v>
      </c>
      <c r="AE53" s="128">
        <f t="shared" si="1"/>
        <v>8.1087004163926668E-3</v>
      </c>
    </row>
    <row r="54" spans="1:31" x14ac:dyDescent="0.25">
      <c r="A54" s="184"/>
      <c r="B54" s="184"/>
      <c r="C54" s="184"/>
      <c r="D54" s="185"/>
      <c r="E54" s="185"/>
      <c r="F54" s="185"/>
      <c r="G54" s="184"/>
      <c r="H54" s="184"/>
      <c r="I54" s="185"/>
      <c r="J54" s="185"/>
      <c r="K54" s="185"/>
      <c r="L54" s="184"/>
      <c r="M54" s="184"/>
      <c r="O54" s="2"/>
      <c r="P54" s="75">
        <v>0.96</v>
      </c>
      <c r="Q54" s="75">
        <f t="shared" si="5"/>
        <v>0</v>
      </c>
      <c r="R54" s="75"/>
      <c r="T54" s="79" t="s">
        <v>83</v>
      </c>
      <c r="U54" s="121">
        <v>2.78</v>
      </c>
      <c r="W54" s="86">
        <v>42755</v>
      </c>
      <c r="X54" s="221">
        <v>45.93</v>
      </c>
      <c r="Y54" s="33">
        <v>46.41</v>
      </c>
      <c r="Z54" s="33">
        <v>45.41</v>
      </c>
      <c r="AA54" s="221">
        <v>45.63</v>
      </c>
      <c r="AB54" s="87">
        <v>736000</v>
      </c>
      <c r="AC54" s="178">
        <v>45.63</v>
      </c>
      <c r="AD54" s="2">
        <f t="shared" si="0"/>
        <v>1</v>
      </c>
      <c r="AE54" s="128">
        <f t="shared" si="1"/>
        <v>2.192021043403436E-4</v>
      </c>
    </row>
    <row r="55" spans="1:31" x14ac:dyDescent="0.25">
      <c r="A55" s="25" t="s">
        <v>57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65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75">
        <v>0.95</v>
      </c>
      <c r="Q55" s="75">
        <f t="shared" si="5"/>
        <v>0</v>
      </c>
      <c r="R55" s="75"/>
      <c r="T55" s="79" t="s">
        <v>80</v>
      </c>
      <c r="U55" s="121" t="s">
        <v>94</v>
      </c>
      <c r="W55" s="86">
        <v>42754</v>
      </c>
      <c r="X55" s="221">
        <v>45.76</v>
      </c>
      <c r="Y55" s="33">
        <v>46.36</v>
      </c>
      <c r="Z55" s="33">
        <v>45.39</v>
      </c>
      <c r="AA55" s="221">
        <v>45.62</v>
      </c>
      <c r="AB55" s="87">
        <v>1031300</v>
      </c>
      <c r="AC55" s="178">
        <v>45.62</v>
      </c>
      <c r="AD55" s="2">
        <f t="shared" si="0"/>
        <v>0.96999999999999886</v>
      </c>
      <c r="AE55" s="128">
        <f t="shared" si="1"/>
        <v>-1.0948105977667266E-3</v>
      </c>
    </row>
    <row r="56" spans="1:31" x14ac:dyDescent="0.25">
      <c r="O56" s="2"/>
      <c r="P56" s="75">
        <v>0.94</v>
      </c>
      <c r="Q56" s="75">
        <f t="shared" si="5"/>
        <v>0</v>
      </c>
      <c r="R56" s="75"/>
      <c r="W56" s="86">
        <v>42753</v>
      </c>
      <c r="X56" s="221">
        <v>44.97</v>
      </c>
      <c r="Y56" s="33">
        <v>45.77</v>
      </c>
      <c r="Z56" s="33">
        <v>44.56</v>
      </c>
      <c r="AA56" s="221">
        <v>45.67</v>
      </c>
      <c r="AB56" s="87">
        <v>943000</v>
      </c>
      <c r="AC56" s="178">
        <v>45.67</v>
      </c>
      <c r="AD56" s="2">
        <f t="shared" si="0"/>
        <v>1.2100000000000009</v>
      </c>
      <c r="AE56" s="128">
        <f t="shared" si="1"/>
        <v>2.078676799284751E-2</v>
      </c>
    </row>
    <row r="57" spans="1:31" x14ac:dyDescent="0.25">
      <c r="O57" s="2"/>
      <c r="P57" s="75">
        <v>0.93</v>
      </c>
      <c r="Q57" s="75">
        <f t="shared" si="5"/>
        <v>0</v>
      </c>
      <c r="R57" s="75"/>
      <c r="W57" s="86">
        <v>42752</v>
      </c>
      <c r="X57" s="221">
        <v>45.08</v>
      </c>
      <c r="Y57" s="33">
        <v>45.22</v>
      </c>
      <c r="Z57" s="33">
        <v>44.2</v>
      </c>
      <c r="AA57" s="221">
        <v>44.74</v>
      </c>
      <c r="AB57" s="87">
        <v>905400</v>
      </c>
      <c r="AC57" s="178">
        <v>44.74</v>
      </c>
      <c r="AD57" s="2">
        <f t="shared" si="0"/>
        <v>1.019999999999996</v>
      </c>
      <c r="AE57" s="128">
        <f t="shared" si="1"/>
        <v>-4.6718576195773354E-3</v>
      </c>
    </row>
    <row r="58" spans="1:31" x14ac:dyDescent="0.25">
      <c r="O58" s="2"/>
      <c r="P58" s="75">
        <v>0.92</v>
      </c>
      <c r="Q58" s="75">
        <f t="shared" si="5"/>
        <v>0</v>
      </c>
      <c r="R58" s="75"/>
      <c r="W58" s="86">
        <v>42748</v>
      </c>
      <c r="X58" s="221">
        <v>45.49</v>
      </c>
      <c r="Y58" s="33">
        <v>45.49</v>
      </c>
      <c r="Z58" s="33">
        <v>44.84</v>
      </c>
      <c r="AA58" s="221">
        <v>44.95</v>
      </c>
      <c r="AB58" s="87">
        <v>547700</v>
      </c>
      <c r="AC58" s="178">
        <v>44.95</v>
      </c>
      <c r="AD58" s="2">
        <f t="shared" si="0"/>
        <v>0.64999999999999858</v>
      </c>
      <c r="AE58" s="128">
        <f t="shared" si="1"/>
        <v>-8.8202866593164453E-3</v>
      </c>
    </row>
    <row r="59" spans="1:31" x14ac:dyDescent="0.25">
      <c r="O59" s="2"/>
      <c r="P59" s="75">
        <v>0.91</v>
      </c>
      <c r="Q59" s="75">
        <f t="shared" si="5"/>
        <v>0</v>
      </c>
      <c r="R59" s="75"/>
      <c r="W59" s="86">
        <v>42747</v>
      </c>
      <c r="X59" s="221">
        <v>45.47</v>
      </c>
      <c r="Y59" s="33">
        <v>45.83</v>
      </c>
      <c r="Z59" s="33">
        <v>44.67</v>
      </c>
      <c r="AA59" s="221">
        <v>45.35</v>
      </c>
      <c r="AB59" s="87">
        <v>731500</v>
      </c>
      <c r="AC59" s="178">
        <v>45.35</v>
      </c>
      <c r="AD59" s="2">
        <f t="shared" si="0"/>
        <v>1.1599999999999966</v>
      </c>
      <c r="AE59" s="128">
        <f t="shared" si="1"/>
        <v>-8.7431693989070691E-3</v>
      </c>
    </row>
    <row r="60" spans="1:31" x14ac:dyDescent="0.25">
      <c r="O60" s="2"/>
      <c r="P60" s="75">
        <v>0.9</v>
      </c>
      <c r="Q60" s="75">
        <f t="shared" si="5"/>
        <v>0</v>
      </c>
      <c r="R60" s="75"/>
      <c r="W60" s="86">
        <v>42746</v>
      </c>
      <c r="X60" s="221">
        <v>45.01</v>
      </c>
      <c r="Y60" s="33">
        <v>45.82</v>
      </c>
      <c r="Z60" s="33">
        <v>44.72</v>
      </c>
      <c r="AA60" s="221">
        <v>45.75</v>
      </c>
      <c r="AB60" s="87">
        <v>870500</v>
      </c>
      <c r="AC60" s="178">
        <v>45.75</v>
      </c>
      <c r="AD60" s="2">
        <f t="shared" si="0"/>
        <v>1.1000000000000014</v>
      </c>
      <c r="AE60" s="128">
        <f t="shared" si="1"/>
        <v>1.1720477664750151E-2</v>
      </c>
    </row>
    <row r="61" spans="1:31" x14ac:dyDescent="0.25">
      <c r="W61" s="86">
        <v>42745</v>
      </c>
      <c r="X61" s="221">
        <v>44.33</v>
      </c>
      <c r="Y61" s="33">
        <v>45.36</v>
      </c>
      <c r="Z61" s="33">
        <v>44.33</v>
      </c>
      <c r="AA61" s="221">
        <v>45.22</v>
      </c>
      <c r="AB61" s="87">
        <v>1065500</v>
      </c>
      <c r="AC61" s="178">
        <v>45.22</v>
      </c>
      <c r="AD61" s="2">
        <f t="shared" si="0"/>
        <v>1.0300000000000011</v>
      </c>
      <c r="AE61" s="128">
        <f t="shared" si="1"/>
        <v>1.8697904933543619E-2</v>
      </c>
    </row>
    <row r="62" spans="1:31" x14ac:dyDescent="0.25">
      <c r="W62" s="86">
        <v>42744</v>
      </c>
      <c r="X62" s="221">
        <v>44.14</v>
      </c>
      <c r="Y62" s="33">
        <v>44.7</v>
      </c>
      <c r="Z62" s="33">
        <v>43.9</v>
      </c>
      <c r="AA62" s="221">
        <v>44.39</v>
      </c>
      <c r="AB62" s="87">
        <v>855800</v>
      </c>
      <c r="AC62" s="178">
        <v>44.39</v>
      </c>
      <c r="AD62" s="2">
        <f t="shared" si="0"/>
        <v>0.80000000000000426</v>
      </c>
      <c r="AE62" s="128">
        <f t="shared" si="1"/>
        <v>3.1638418079096287E-3</v>
      </c>
    </row>
    <row r="63" spans="1:31" x14ac:dyDescent="0.25">
      <c r="W63" s="86">
        <v>42741</v>
      </c>
      <c r="X63" s="221">
        <v>44.75</v>
      </c>
      <c r="Y63" s="33">
        <v>44.92</v>
      </c>
      <c r="Z63" s="33">
        <v>44.06</v>
      </c>
      <c r="AA63" s="221">
        <v>44.25</v>
      </c>
      <c r="AB63" s="87">
        <v>932900</v>
      </c>
      <c r="AC63" s="178">
        <v>44.25</v>
      </c>
      <c r="AD63" s="2">
        <f t="shared" si="0"/>
        <v>0.85999999999999943</v>
      </c>
      <c r="AE63" s="128">
        <f t="shared" si="1"/>
        <v>-6.7340067340067034E-3</v>
      </c>
    </row>
    <row r="64" spans="1:31" x14ac:dyDescent="0.25">
      <c r="W64" s="86">
        <v>42740</v>
      </c>
      <c r="X64" s="221">
        <v>44.51</v>
      </c>
      <c r="Y64" s="33">
        <v>44.79</v>
      </c>
      <c r="Z64" s="33">
        <v>44.02</v>
      </c>
      <c r="AA64" s="221">
        <v>44.55</v>
      </c>
      <c r="AB64" s="87">
        <v>933700</v>
      </c>
      <c r="AC64" s="178">
        <v>44.55</v>
      </c>
      <c r="AD64" s="2">
        <f t="shared" si="0"/>
        <v>0.76999999999999602</v>
      </c>
      <c r="AE64" s="128">
        <f t="shared" si="1"/>
        <v>-4.9140049140050657E-3</v>
      </c>
    </row>
    <row r="65" spans="23:31" x14ac:dyDescent="0.25">
      <c r="W65" s="86">
        <v>42739</v>
      </c>
      <c r="X65" s="221">
        <v>43.1</v>
      </c>
      <c r="Y65" s="33">
        <v>44.89</v>
      </c>
      <c r="Z65" s="33">
        <v>42.78</v>
      </c>
      <c r="AA65" s="221">
        <v>44.77</v>
      </c>
      <c r="AB65" s="87">
        <v>1852500</v>
      </c>
      <c r="AC65" s="178">
        <v>44.77</v>
      </c>
      <c r="AD65" s="2">
        <f t="shared" si="0"/>
        <v>2.1099999999999994</v>
      </c>
      <c r="AE65" s="128">
        <f t="shared" si="1"/>
        <v>4.6272493573264795E-2</v>
      </c>
    </row>
    <row r="66" spans="23:31" x14ac:dyDescent="0.25">
      <c r="W66" s="86">
        <v>42738</v>
      </c>
      <c r="X66" s="221">
        <v>43.13</v>
      </c>
      <c r="Y66" s="33">
        <v>43.87</v>
      </c>
      <c r="Z66" s="33">
        <v>42.64</v>
      </c>
      <c r="AA66" s="221">
        <v>42.79</v>
      </c>
      <c r="AB66" s="87">
        <v>1618500</v>
      </c>
      <c r="AC66" s="178">
        <v>42.79</v>
      </c>
      <c r="AD66" s="2">
        <f t="shared" si="0"/>
        <v>1.2299999999999969</v>
      </c>
      <c r="AE66" s="128">
        <f t="shared" si="1"/>
        <v>6.1133317658124131E-3</v>
      </c>
    </row>
    <row r="67" spans="23:31" x14ac:dyDescent="0.25">
      <c r="W67" s="86">
        <v>42734</v>
      </c>
      <c r="X67" s="221">
        <v>42.62</v>
      </c>
      <c r="Y67" s="33">
        <v>42.97</v>
      </c>
      <c r="Z67" s="33">
        <v>42.1</v>
      </c>
      <c r="AA67" s="221">
        <v>42.53</v>
      </c>
      <c r="AB67" s="87">
        <v>856900</v>
      </c>
      <c r="AC67" s="178">
        <v>42.53</v>
      </c>
      <c r="AD67" s="2">
        <f t="shared" si="0"/>
        <v>0.86999999999999744</v>
      </c>
      <c r="AE67" s="128" t="e">
        <f t="shared" si="1"/>
        <v>#DIV/0!</v>
      </c>
    </row>
    <row r="68" spans="23:31" x14ac:dyDescent="0.25">
      <c r="W68" s="86" t="s">
        <v>92</v>
      </c>
      <c r="X68" s="10"/>
      <c r="Y68" s="33"/>
      <c r="Z68" s="33"/>
      <c r="AA68" s="10"/>
      <c r="AB68" s="87"/>
      <c r="AC68" s="178"/>
      <c r="AD68" s="2">
        <f>Y68-Z68</f>
        <v>0</v>
      </c>
      <c r="AE68" s="128" t="e">
        <f>AC68/AC69-1</f>
        <v>#DIV/0!</v>
      </c>
    </row>
    <row r="69" spans="23:31" x14ac:dyDescent="0.25">
      <c r="W69" s="163"/>
      <c r="X69" s="88"/>
      <c r="Y69" s="178"/>
      <c r="Z69" s="178"/>
      <c r="AA69" s="88"/>
      <c r="AB69" s="164"/>
      <c r="AC69" s="178"/>
      <c r="AD69" s="2">
        <f>Y69-Z69</f>
        <v>0</v>
      </c>
      <c r="AE69" s="128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5" priority="17">
      <formula>F28&gt;0</formula>
    </cfRule>
    <cfRule type="expression" dxfId="564" priority="18">
      <formula>F28&lt;0</formula>
    </cfRule>
  </conditionalFormatting>
  <conditionalFormatting sqref="F28 F33:F35">
    <cfRule type="expression" dxfId="563" priority="19">
      <formula>F28&gt;0</formula>
    </cfRule>
    <cfRule type="expression" dxfId="562" priority="20">
      <formula>F28&lt;0</formula>
    </cfRule>
  </conditionalFormatting>
  <conditionalFormatting sqref="H28 H33:H35">
    <cfRule type="expression" dxfId="561" priority="15">
      <formula>H28&gt;0</formula>
    </cfRule>
    <cfRule type="expression" dxfId="560" priority="16">
      <formula>H28&lt;0</formula>
    </cfRule>
  </conditionalFormatting>
  <conditionalFormatting sqref="F21:F27">
    <cfRule type="expression" dxfId="559" priority="13">
      <formula>F21&gt;0</formula>
    </cfRule>
    <cfRule type="expression" dxfId="558" priority="14">
      <formula>F21&lt;0</formula>
    </cfRule>
  </conditionalFormatting>
  <conditionalFormatting sqref="H21:H27">
    <cfRule type="expression" dxfId="557" priority="11">
      <formula>H21&gt;0</formula>
    </cfRule>
    <cfRule type="expression" dxfId="556" priority="12">
      <formula>H21&lt;0</formula>
    </cfRule>
  </conditionalFormatting>
  <conditionalFormatting sqref="Q8">
    <cfRule type="expression" dxfId="555" priority="7">
      <formula>Q8&gt;0</formula>
    </cfRule>
    <cfRule type="expression" dxfId="554" priority="8">
      <formula>Q8&lt;0</formula>
    </cfRule>
  </conditionalFormatting>
  <conditionalFormatting sqref="Q7">
    <cfRule type="expression" dxfId="553" priority="9">
      <formula>Q7&gt;0</formula>
    </cfRule>
    <cfRule type="expression" dxfId="552" priority="10">
      <formula>Q7&lt;0</formula>
    </cfRule>
  </conditionalFormatting>
  <conditionalFormatting sqref="F29:F32">
    <cfRule type="expression" dxfId="551" priority="5">
      <formula>F29&gt;0</formula>
    </cfRule>
    <cfRule type="expression" dxfId="550" priority="6">
      <formula>F29&lt;0</formula>
    </cfRule>
  </conditionalFormatting>
  <conditionalFormatting sqref="H29:H32">
    <cfRule type="expression" dxfId="549" priority="3">
      <formula>H29&gt;0</formula>
    </cfRule>
    <cfRule type="expression" dxfId="548" priority="4">
      <formula>H29&lt;0</formula>
    </cfRule>
  </conditionalFormatting>
  <conditionalFormatting sqref="M37">
    <cfRule type="expression" dxfId="547" priority="1">
      <formula>M37&gt;0</formula>
    </cfRule>
    <cfRule type="expression" dxfId="54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27" bestFit="1" customWidth="1"/>
    <col min="17" max="17" width="12.7109375" bestFit="1" customWidth="1"/>
    <col min="18" max="18" width="16" customWidth="1"/>
    <col min="20" max="20" width="17.85546875" style="78" customWidth="1"/>
    <col min="21" max="21" width="13.85546875" customWidth="1"/>
    <col min="23" max="23" width="21" style="27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5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63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62</v>
      </c>
      <c r="K1" s="20" t="s">
        <v>39</v>
      </c>
      <c r="L1" s="11" t="s">
        <v>53</v>
      </c>
      <c r="M1" s="11" t="s">
        <v>22</v>
      </c>
      <c r="P1" s="27"/>
      <c r="Q1"/>
      <c r="T1" s="76"/>
      <c r="W1" s="84" t="s">
        <v>85</v>
      </c>
      <c r="X1" s="85" t="s">
        <v>86</v>
      </c>
      <c r="Y1" s="94" t="s">
        <v>87</v>
      </c>
      <c r="Z1" s="94" t="s">
        <v>88</v>
      </c>
      <c r="AA1" s="85" t="s">
        <v>89</v>
      </c>
      <c r="AB1" s="85" t="s">
        <v>90</v>
      </c>
      <c r="AC1" s="179" t="s">
        <v>91</v>
      </c>
      <c r="AD1" s="11" t="s">
        <v>97</v>
      </c>
      <c r="AE1" s="11" t="s">
        <v>99</v>
      </c>
    </row>
    <row r="2" spans="1:40" ht="14.25" customHeight="1" x14ac:dyDescent="0.25">
      <c r="A2" s="6" t="s">
        <v>132</v>
      </c>
      <c r="B2" s="66"/>
      <c r="C2" s="4"/>
      <c r="D2" s="3"/>
      <c r="E2" s="3"/>
      <c r="F2" s="3"/>
      <c r="G2" s="66"/>
      <c r="H2" s="149"/>
      <c r="I2" s="3"/>
      <c r="J2" s="3"/>
      <c r="K2" s="3"/>
      <c r="L2" s="1"/>
      <c r="M2" s="3"/>
      <c r="O2" s="11" t="s">
        <v>35</v>
      </c>
      <c r="Q2">
        <f>C18-H18</f>
        <v>0</v>
      </c>
      <c r="T2" s="77"/>
      <c r="W2" s="86">
        <v>42830</v>
      </c>
      <c r="X2" s="221">
        <v>236.26</v>
      </c>
      <c r="Y2" s="33">
        <v>237.39</v>
      </c>
      <c r="Z2" s="33">
        <v>234.54</v>
      </c>
      <c r="AA2" s="221">
        <v>234.78</v>
      </c>
      <c r="AB2" s="87">
        <v>103725600</v>
      </c>
      <c r="AC2" s="178">
        <v>234.78</v>
      </c>
      <c r="AD2" s="2">
        <f>Y2-Z2</f>
        <v>2.8499999999999943</v>
      </c>
      <c r="AE2" s="128">
        <f>AC2/AC3-1</f>
        <v>-2.9726516052318575E-3</v>
      </c>
    </row>
    <row r="3" spans="1:40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O3" s="11" t="s">
        <v>36</v>
      </c>
      <c r="Q3" s="72">
        <f>IF(Q2=0, Q4, (F18-K18-M18)/Q2)</f>
        <v>0</v>
      </c>
      <c r="T3" s="112"/>
      <c r="W3" s="86">
        <v>42829</v>
      </c>
      <c r="X3" s="221">
        <v>235</v>
      </c>
      <c r="Y3" s="33">
        <v>235.58</v>
      </c>
      <c r="Z3" s="33">
        <v>234.56</v>
      </c>
      <c r="AA3" s="221">
        <v>235.48</v>
      </c>
      <c r="AB3" s="87">
        <v>56466200</v>
      </c>
      <c r="AC3" s="178">
        <v>235.48</v>
      </c>
      <c r="AD3" s="2">
        <f>Y3-Z3</f>
        <v>1.0200000000000102</v>
      </c>
      <c r="AE3" s="128">
        <f>AC3/AC4-1</f>
        <v>6.3740279607360506E-4</v>
      </c>
      <c r="AN3" s="170"/>
    </row>
    <row r="4" spans="1:40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O4" s="11" t="s">
        <v>44</v>
      </c>
      <c r="Q4" s="48">
        <v>0</v>
      </c>
      <c r="R4" s="336">
        <v>0</v>
      </c>
      <c r="T4" s="112"/>
      <c r="W4" s="86">
        <v>42828</v>
      </c>
      <c r="X4" s="221">
        <v>235.8</v>
      </c>
      <c r="Y4" s="33">
        <v>236.03</v>
      </c>
      <c r="Z4" s="33">
        <v>233.91</v>
      </c>
      <c r="AA4" s="221">
        <v>235.33</v>
      </c>
      <c r="AB4" s="87">
        <v>85546500</v>
      </c>
      <c r="AC4" s="178">
        <v>235.33</v>
      </c>
      <c r="AD4" s="2">
        <f t="shared" ref="AD4:AD67" si="0">Y4-Z4</f>
        <v>2.1200000000000045</v>
      </c>
      <c r="AE4" s="128">
        <f t="shared" ref="AE4:AE67" si="1">AC4/AC5-1</f>
        <v>-1.7392042080257575E-3</v>
      </c>
      <c r="AK4" s="170"/>
      <c r="AN4" s="170"/>
    </row>
    <row r="5" spans="1:40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O5" s="11" t="s">
        <v>45</v>
      </c>
      <c r="Q5" s="3">
        <f>Q4*Q2</f>
        <v>0</v>
      </c>
      <c r="W5" s="86">
        <v>42825</v>
      </c>
      <c r="X5" s="221">
        <v>235.9</v>
      </c>
      <c r="Y5" s="33">
        <v>236.51</v>
      </c>
      <c r="Z5" s="33">
        <v>235.68</v>
      </c>
      <c r="AA5" s="221">
        <v>235.74</v>
      </c>
      <c r="AB5" s="87">
        <v>73733100</v>
      </c>
      <c r="AC5" s="178">
        <v>235.74</v>
      </c>
      <c r="AD5" s="2">
        <f t="shared" si="0"/>
        <v>0.82999999999998408</v>
      </c>
      <c r="AE5" s="128">
        <f t="shared" si="1"/>
        <v>-2.3276482288712153E-3</v>
      </c>
      <c r="AK5" s="170"/>
      <c r="AN5" s="170"/>
    </row>
    <row r="6" spans="1:40" x14ac:dyDescent="0.25">
      <c r="B6" s="4"/>
      <c r="C6" s="4"/>
      <c r="D6" s="3"/>
      <c r="E6" s="3"/>
      <c r="F6" s="3"/>
      <c r="G6" s="4"/>
      <c r="H6" s="149"/>
      <c r="I6" s="3"/>
      <c r="J6" s="3"/>
      <c r="K6" s="3"/>
      <c r="O6" s="11" t="s">
        <v>42</v>
      </c>
      <c r="Q6" s="2">
        <f>Q3*Q2</f>
        <v>0</v>
      </c>
      <c r="W6" s="86">
        <v>42824</v>
      </c>
      <c r="X6" s="221">
        <v>235.47</v>
      </c>
      <c r="Y6" s="33">
        <v>236.52</v>
      </c>
      <c r="Z6" s="33">
        <v>235.27</v>
      </c>
      <c r="AA6" s="221">
        <v>236.29</v>
      </c>
      <c r="AB6" s="87">
        <v>56737900</v>
      </c>
      <c r="AC6" s="178">
        <v>236.29</v>
      </c>
      <c r="AD6" s="2">
        <f t="shared" si="0"/>
        <v>1.25</v>
      </c>
      <c r="AE6" s="128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136</v>
      </c>
      <c r="P7"/>
      <c r="Q7" s="2">
        <f>Q10+Q8</f>
        <v>160.82999999999993</v>
      </c>
      <c r="R7">
        <v>0</v>
      </c>
      <c r="T7" s="77"/>
      <c r="W7" s="86">
        <v>42823</v>
      </c>
      <c r="X7" s="221">
        <v>234.99</v>
      </c>
      <c r="Y7" s="33">
        <v>235.81</v>
      </c>
      <c r="Z7" s="33">
        <v>234.73</v>
      </c>
      <c r="AA7" s="221">
        <v>235.54</v>
      </c>
      <c r="AB7" s="87">
        <v>61950400</v>
      </c>
      <c r="AC7" s="178">
        <v>235.54</v>
      </c>
      <c r="AD7" s="2">
        <f t="shared" si="0"/>
        <v>1.0800000000000125</v>
      </c>
      <c r="AE7" s="128">
        <f t="shared" si="1"/>
        <v>9.3489716131234246E-4</v>
      </c>
      <c r="AK7" s="170"/>
      <c r="AN7" s="17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137</v>
      </c>
      <c r="Q8" s="2">
        <f>K18+M18-F18+Q2*Q4</f>
        <v>0</v>
      </c>
      <c r="W8" s="86">
        <v>42822</v>
      </c>
      <c r="X8" s="221">
        <v>233.27</v>
      </c>
      <c r="Y8" s="33">
        <v>235.81</v>
      </c>
      <c r="Z8" s="33">
        <v>233.14</v>
      </c>
      <c r="AA8" s="221">
        <v>235.32</v>
      </c>
      <c r="AB8" s="87">
        <v>93483900</v>
      </c>
      <c r="AC8" s="178">
        <v>235.32</v>
      </c>
      <c r="AD8" s="2">
        <f t="shared" si="0"/>
        <v>2.6700000000000159</v>
      </c>
      <c r="AE8" s="128">
        <f t="shared" si="1"/>
        <v>7.276774248780038E-3</v>
      </c>
    </row>
    <row r="9" spans="1:40" x14ac:dyDescent="0.25">
      <c r="O9" s="11" t="s">
        <v>156</v>
      </c>
      <c r="P9"/>
      <c r="Q9" s="128">
        <f>IF(Q2=0, 0, Q8/Q6)</f>
        <v>0</v>
      </c>
      <c r="W9" s="86">
        <v>42821</v>
      </c>
      <c r="X9" s="221">
        <v>231.93</v>
      </c>
      <c r="Y9" s="33">
        <v>233.92</v>
      </c>
      <c r="Z9" s="33">
        <v>231.61</v>
      </c>
      <c r="AA9" s="221">
        <v>233.62</v>
      </c>
      <c r="AB9" s="87">
        <v>87454500</v>
      </c>
      <c r="AC9" s="178">
        <v>233.62</v>
      </c>
      <c r="AD9" s="2">
        <f t="shared" si="0"/>
        <v>2.3099999999999739</v>
      </c>
      <c r="AE9" s="128">
        <f t="shared" si="1"/>
        <v>-1.0262550243735902E-3</v>
      </c>
      <c r="AK9" s="170"/>
      <c r="AN9" s="170"/>
    </row>
    <row r="10" spans="1:40" ht="12.75" customHeight="1" x14ac:dyDescent="0.25">
      <c r="O10" s="11" t="s">
        <v>155</v>
      </c>
      <c r="Q10" s="2">
        <f>M37</f>
        <v>160.82999999999993</v>
      </c>
      <c r="W10" s="86">
        <v>42818</v>
      </c>
      <c r="X10" s="221">
        <v>234.38</v>
      </c>
      <c r="Y10" s="33">
        <v>235.04</v>
      </c>
      <c r="Z10" s="33">
        <v>232.96</v>
      </c>
      <c r="AA10" s="221">
        <v>233.86</v>
      </c>
      <c r="AB10" s="87">
        <v>112504900</v>
      </c>
      <c r="AC10" s="178">
        <v>233.86</v>
      </c>
      <c r="AD10" s="2">
        <f t="shared" si="0"/>
        <v>2.0799999999999841</v>
      </c>
      <c r="AE10" s="128">
        <f t="shared" si="1"/>
        <v>-7.2640259795742068E-4</v>
      </c>
    </row>
    <row r="11" spans="1:40" x14ac:dyDescent="0.25">
      <c r="O11" s="11" t="s">
        <v>133</v>
      </c>
      <c r="Q11" s="128">
        <v>0</v>
      </c>
      <c r="W11" s="86">
        <v>42817</v>
      </c>
      <c r="X11" s="221">
        <v>234.28</v>
      </c>
      <c r="Y11" s="33">
        <v>235.34</v>
      </c>
      <c r="Z11" s="33">
        <v>233.6</v>
      </c>
      <c r="AA11" s="221">
        <v>234.03</v>
      </c>
      <c r="AB11" s="87">
        <v>100410300</v>
      </c>
      <c r="AC11" s="178">
        <v>234.03</v>
      </c>
      <c r="AD11" s="2">
        <f t="shared" si="0"/>
        <v>1.7400000000000091</v>
      </c>
      <c r="AE11" s="128">
        <f t="shared" si="1"/>
        <v>-1.0670991975414434E-3</v>
      </c>
      <c r="AK11" s="170"/>
      <c r="AN11" s="170"/>
    </row>
    <row r="12" spans="1:40" x14ac:dyDescent="0.25">
      <c r="W12" s="86">
        <v>42816</v>
      </c>
      <c r="X12" s="221">
        <v>233.77</v>
      </c>
      <c r="Y12" s="33">
        <v>234.61</v>
      </c>
      <c r="Z12" s="33">
        <v>233.05</v>
      </c>
      <c r="AA12" s="221">
        <v>234.28</v>
      </c>
      <c r="AB12" s="87">
        <v>97569200</v>
      </c>
      <c r="AC12" s="178">
        <v>234.28</v>
      </c>
      <c r="AD12" s="2">
        <f t="shared" si="0"/>
        <v>1.5600000000000023</v>
      </c>
      <c r="AE12" s="128">
        <f t="shared" si="1"/>
        <v>2.3531425148677343E-3</v>
      </c>
    </row>
    <row r="13" spans="1:40" x14ac:dyDescent="0.25">
      <c r="W13" s="86">
        <v>42815</v>
      </c>
      <c r="X13" s="221">
        <v>237.47</v>
      </c>
      <c r="Y13" s="33">
        <v>237.61</v>
      </c>
      <c r="Z13" s="33">
        <v>233.58</v>
      </c>
      <c r="AA13" s="221">
        <v>233.73</v>
      </c>
      <c r="AB13" s="87">
        <v>131809300</v>
      </c>
      <c r="AC13" s="178">
        <v>233.73</v>
      </c>
      <c r="AD13" s="2">
        <f t="shared" si="0"/>
        <v>4.0300000000000011</v>
      </c>
      <c r="AE13" s="128">
        <f t="shared" si="1"/>
        <v>-1.2839464459179828E-2</v>
      </c>
      <c r="AK13" s="170"/>
      <c r="AN13" s="170"/>
    </row>
    <row r="14" spans="1:40" x14ac:dyDescent="0.25">
      <c r="T14" s="76"/>
      <c r="U14" s="11"/>
      <c r="W14" s="86">
        <v>42814</v>
      </c>
      <c r="X14" s="221">
        <v>237.03</v>
      </c>
      <c r="Y14" s="33">
        <v>237.36</v>
      </c>
      <c r="Z14" s="33">
        <v>236.32</v>
      </c>
      <c r="AA14" s="221">
        <v>236.77</v>
      </c>
      <c r="AB14" s="87">
        <v>52537000</v>
      </c>
      <c r="AC14" s="178">
        <v>236.77</v>
      </c>
      <c r="AD14" s="2">
        <f t="shared" si="0"/>
        <v>1.0400000000000205</v>
      </c>
      <c r="AE14" s="128">
        <f t="shared" si="1"/>
        <v>-1.0969075644432502E-3</v>
      </c>
    </row>
    <row r="15" spans="1:40" x14ac:dyDescent="0.25">
      <c r="W15" s="86">
        <v>42811</v>
      </c>
      <c r="X15" s="221">
        <v>237.75</v>
      </c>
      <c r="Y15" s="33">
        <v>237.97</v>
      </c>
      <c r="Z15" s="33">
        <v>237.03</v>
      </c>
      <c r="AA15" s="221">
        <v>237.03</v>
      </c>
      <c r="AB15" s="87">
        <v>89002100</v>
      </c>
      <c r="AC15" s="178">
        <v>237.03</v>
      </c>
      <c r="AD15" s="2">
        <f t="shared" si="0"/>
        <v>0.93999999999999773</v>
      </c>
      <c r="AE15" s="128" t="e">
        <f t="shared" si="1"/>
        <v>#DIV/0!</v>
      </c>
      <c r="AK15" s="170"/>
      <c r="AN15" s="170"/>
    </row>
    <row r="16" spans="1:40" x14ac:dyDescent="0.25">
      <c r="W16" s="86">
        <v>42811</v>
      </c>
      <c r="X16" s="221" t="s">
        <v>425</v>
      </c>
      <c r="Y16" s="33"/>
      <c r="Z16" s="33"/>
      <c r="AA16" s="221"/>
      <c r="AB16" s="87"/>
      <c r="AC16" s="178"/>
      <c r="AD16" s="2">
        <f t="shared" si="0"/>
        <v>0</v>
      </c>
      <c r="AE16" s="128">
        <f t="shared" si="1"/>
        <v>-1</v>
      </c>
    </row>
    <row r="17" spans="1:40" x14ac:dyDescent="0.25">
      <c r="W17" s="86">
        <v>42810</v>
      </c>
      <c r="X17" s="221">
        <v>239.11</v>
      </c>
      <c r="Y17" s="33">
        <v>239.2</v>
      </c>
      <c r="Z17" s="33">
        <v>238.1</v>
      </c>
      <c r="AA17" s="221">
        <v>238.48</v>
      </c>
      <c r="AB17" s="87">
        <v>78344000</v>
      </c>
      <c r="AC17" s="178">
        <v>237.45</v>
      </c>
      <c r="AD17" s="2">
        <f t="shared" si="0"/>
        <v>1.0999999999999943</v>
      </c>
      <c r="AE17" s="128">
        <f t="shared" si="1"/>
        <v>-1.9335042663192192E-3</v>
      </c>
      <c r="AK17" s="170"/>
      <c r="AN17" s="170"/>
    </row>
    <row r="18" spans="1:40" x14ac:dyDescent="0.25">
      <c r="A18" s="25" t="s">
        <v>57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65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86">
        <v>42809</v>
      </c>
      <c r="X18" s="221">
        <v>237.56</v>
      </c>
      <c r="Y18" s="33">
        <v>239.44</v>
      </c>
      <c r="Z18" s="33">
        <v>237.29</v>
      </c>
      <c r="AA18" s="221">
        <v>238.95</v>
      </c>
      <c r="AB18" s="87">
        <v>96081800</v>
      </c>
      <c r="AC18" s="178">
        <v>237.91</v>
      </c>
      <c r="AD18" s="2">
        <f t="shared" si="0"/>
        <v>2.1500000000000057</v>
      </c>
      <c r="AE18" s="128">
        <f t="shared" si="1"/>
        <v>8.6488319837199068E-3</v>
      </c>
    </row>
    <row r="19" spans="1:40" x14ac:dyDescent="0.25">
      <c r="W19" s="86">
        <v>42808</v>
      </c>
      <c r="X19" s="221">
        <v>237.18</v>
      </c>
      <c r="Y19" s="33">
        <v>237.24</v>
      </c>
      <c r="Z19" s="33">
        <v>236.19</v>
      </c>
      <c r="AA19" s="221">
        <v>236.9</v>
      </c>
      <c r="AB19" s="87">
        <v>59880800</v>
      </c>
      <c r="AC19" s="178">
        <v>235.87</v>
      </c>
      <c r="AD19" s="2">
        <f t="shared" si="0"/>
        <v>1.0500000000000114</v>
      </c>
      <c r="AE19" s="128">
        <f t="shared" si="1"/>
        <v>-3.8432300025339483E-3</v>
      </c>
      <c r="AK19" s="170"/>
      <c r="AN19" s="170"/>
    </row>
    <row r="20" spans="1:40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3" t="s">
        <v>43</v>
      </c>
      <c r="G20" s="165" t="s">
        <v>110</v>
      </c>
      <c r="H20" s="165" t="s">
        <v>61</v>
      </c>
      <c r="I20" s="165" t="s">
        <v>111</v>
      </c>
      <c r="W20" s="86">
        <v>42807</v>
      </c>
      <c r="X20" s="221">
        <v>237.62</v>
      </c>
      <c r="Y20" s="33">
        <v>237.86</v>
      </c>
      <c r="Z20" s="33">
        <v>237.24</v>
      </c>
      <c r="AA20" s="221">
        <v>237.81</v>
      </c>
      <c r="AB20" s="87">
        <v>57256800</v>
      </c>
      <c r="AC20" s="178">
        <v>236.78</v>
      </c>
      <c r="AD20" s="2">
        <f t="shared" si="0"/>
        <v>0.62000000000000455</v>
      </c>
      <c r="AE20" s="128">
        <f t="shared" si="1"/>
        <v>5.0705653680394036E-4</v>
      </c>
    </row>
    <row r="21" spans="1:40" x14ac:dyDescent="0.25">
      <c r="B21" s="152">
        <v>42377</v>
      </c>
      <c r="C21" s="10">
        <v>20</v>
      </c>
      <c r="D21" s="33">
        <v>192.9</v>
      </c>
      <c r="E21" s="33">
        <v>191.92</v>
      </c>
      <c r="F21" s="33">
        <f>C21*(E21-D21)</f>
        <v>-19.600000000000364</v>
      </c>
      <c r="G21" s="33">
        <f>D21*C21</f>
        <v>3858</v>
      </c>
      <c r="H21" s="167">
        <f>(E21-D21)/D21</f>
        <v>-5.0803525142561852E-3</v>
      </c>
      <c r="I21" s="33"/>
      <c r="W21" s="86">
        <v>42804</v>
      </c>
      <c r="X21" s="221">
        <v>237.97</v>
      </c>
      <c r="Y21" s="33">
        <v>238.02</v>
      </c>
      <c r="Z21" s="33">
        <v>236.59</v>
      </c>
      <c r="AA21" s="221">
        <v>237.69</v>
      </c>
      <c r="AB21" s="87">
        <v>81991700</v>
      </c>
      <c r="AC21" s="178">
        <v>236.66</v>
      </c>
      <c r="AD21" s="2">
        <f t="shared" si="0"/>
        <v>1.4300000000000068</v>
      </c>
      <c r="AE21" s="128">
        <f t="shared" si="1"/>
        <v>3.5194843743373561E-3</v>
      </c>
      <c r="AK21" s="170"/>
      <c r="AN21" s="170"/>
    </row>
    <row r="22" spans="1:40" x14ac:dyDescent="0.25">
      <c r="B22" s="152">
        <v>42384</v>
      </c>
      <c r="C22" s="10">
        <v>25</v>
      </c>
      <c r="D22" s="33">
        <v>191.678</v>
      </c>
      <c r="E22" s="33">
        <v>187.81</v>
      </c>
      <c r="F22" s="33">
        <f t="shared" ref="F22:F28" si="2">C22*(E22-D22)</f>
        <v>-96.699999999999875</v>
      </c>
      <c r="G22" s="33">
        <f t="shared" ref="G22:G28" si="3">D22*C22</f>
        <v>4791.95</v>
      </c>
      <c r="H22" s="167">
        <f t="shared" ref="H22:H28" si="4">(E22-D22)/D22</f>
        <v>-2.0179676332182071E-2</v>
      </c>
      <c r="I22" s="33"/>
      <c r="W22" s="86">
        <v>42803</v>
      </c>
      <c r="X22" s="221">
        <v>236.7</v>
      </c>
      <c r="Y22" s="33">
        <v>237.24</v>
      </c>
      <c r="Z22" s="33">
        <v>235.74</v>
      </c>
      <c r="AA22" s="221">
        <v>236.86</v>
      </c>
      <c r="AB22" s="87">
        <v>90683900</v>
      </c>
      <c r="AC22" s="178">
        <v>235.83</v>
      </c>
      <c r="AD22" s="2">
        <f t="shared" si="0"/>
        <v>1.5</v>
      </c>
      <c r="AE22" s="128">
        <f t="shared" si="1"/>
        <v>1.2312133820158166E-3</v>
      </c>
    </row>
    <row r="23" spans="1:40" x14ac:dyDescent="0.25">
      <c r="B23" s="152">
        <v>42398</v>
      </c>
      <c r="C23" s="10">
        <v>5</v>
      </c>
      <c r="D23" s="33">
        <v>189.52</v>
      </c>
      <c r="E23" s="33">
        <v>191.87</v>
      </c>
      <c r="F23" s="33">
        <f t="shared" si="2"/>
        <v>11.749999999999972</v>
      </c>
      <c r="G23" s="33">
        <f t="shared" si="3"/>
        <v>947.6</v>
      </c>
      <c r="H23" s="167">
        <f t="shared" si="4"/>
        <v>1.2399746728577429E-2</v>
      </c>
      <c r="I23" s="33"/>
      <c r="W23" s="86">
        <v>42802</v>
      </c>
      <c r="X23" s="221">
        <v>237.34</v>
      </c>
      <c r="Y23" s="33">
        <v>237.64</v>
      </c>
      <c r="Z23" s="33">
        <v>236.4</v>
      </c>
      <c r="AA23" s="221">
        <v>236.56</v>
      </c>
      <c r="AB23" s="87">
        <v>78168800</v>
      </c>
      <c r="AC23" s="178">
        <v>235.54</v>
      </c>
      <c r="AD23" s="2">
        <f t="shared" si="0"/>
        <v>1.2399999999999807</v>
      </c>
      <c r="AE23" s="128">
        <f t="shared" si="1"/>
        <v>-1.8222655422299727E-3</v>
      </c>
      <c r="AK23" s="170"/>
    </row>
    <row r="24" spans="1:40" x14ac:dyDescent="0.25">
      <c r="B24" s="152">
        <v>42405</v>
      </c>
      <c r="C24" s="10">
        <v>20</v>
      </c>
      <c r="D24" s="33">
        <v>188.23099999999999</v>
      </c>
      <c r="E24" s="33">
        <v>187.8</v>
      </c>
      <c r="F24" s="33">
        <f t="shared" si="2"/>
        <v>-8.6199999999996635</v>
      </c>
      <c r="G24" s="33">
        <f t="shared" si="3"/>
        <v>3764.62</v>
      </c>
      <c r="H24" s="167">
        <f t="shared" si="4"/>
        <v>-2.2897397346876083E-3</v>
      </c>
      <c r="I24" s="33"/>
      <c r="W24" s="86">
        <v>42801</v>
      </c>
      <c r="X24" s="221">
        <v>237.36</v>
      </c>
      <c r="Y24" s="33">
        <v>237.77</v>
      </c>
      <c r="Z24" s="33">
        <v>236.76</v>
      </c>
      <c r="AA24" s="221">
        <v>237</v>
      </c>
      <c r="AB24" s="87">
        <v>65103700</v>
      </c>
      <c r="AC24" s="178">
        <v>235.97</v>
      </c>
      <c r="AD24" s="2">
        <f t="shared" si="0"/>
        <v>1.0100000000000193</v>
      </c>
      <c r="AE24" s="128">
        <f t="shared" si="1"/>
        <v>-2.9998309954368807E-3</v>
      </c>
    </row>
    <row r="25" spans="1:40" x14ac:dyDescent="0.25">
      <c r="B25" s="152">
        <v>42408</v>
      </c>
      <c r="C25" s="10">
        <v>25</v>
      </c>
      <c r="D25" s="33">
        <v>187.29480000000001</v>
      </c>
      <c r="E25" s="33">
        <v>185.42</v>
      </c>
      <c r="F25" s="33">
        <f t="shared" si="2"/>
        <v>-46.870000000000545</v>
      </c>
      <c r="G25" s="33">
        <f t="shared" si="3"/>
        <v>4682.37</v>
      </c>
      <c r="H25" s="167">
        <f t="shared" si="4"/>
        <v>-1.0009888154930204E-2</v>
      </c>
      <c r="I25" s="33"/>
      <c r="W25" s="86">
        <v>42800</v>
      </c>
      <c r="X25" s="221">
        <v>237.5</v>
      </c>
      <c r="Y25" s="33">
        <v>238.12</v>
      </c>
      <c r="Z25" s="33">
        <v>237.01</v>
      </c>
      <c r="AA25" s="221">
        <v>237.71</v>
      </c>
      <c r="AB25" s="87">
        <v>55391500</v>
      </c>
      <c r="AC25" s="178">
        <v>236.68</v>
      </c>
      <c r="AD25" s="2">
        <f t="shared" si="0"/>
        <v>1.1100000000000136</v>
      </c>
      <c r="AE25" s="128">
        <f t="shared" si="1"/>
        <v>-2.9908589241331995E-3</v>
      </c>
    </row>
    <row r="26" spans="1:40" x14ac:dyDescent="0.25">
      <c r="B26" s="152">
        <v>42416</v>
      </c>
      <c r="C26" s="10">
        <v>15</v>
      </c>
      <c r="D26" s="33">
        <v>185.994</v>
      </c>
      <c r="E26" s="33">
        <v>189.78</v>
      </c>
      <c r="F26" s="33">
        <f t="shared" si="2"/>
        <v>56.79000000000002</v>
      </c>
      <c r="G26" s="33">
        <f t="shared" si="3"/>
        <v>2789.91</v>
      </c>
      <c r="H26" s="167">
        <f t="shared" si="4"/>
        <v>2.0355495338559317E-2</v>
      </c>
      <c r="I26" s="33"/>
      <c r="W26" s="86">
        <v>42797</v>
      </c>
      <c r="X26" s="221">
        <v>238.17</v>
      </c>
      <c r="Y26" s="33">
        <v>238.61</v>
      </c>
      <c r="Z26" s="33">
        <v>237.73</v>
      </c>
      <c r="AA26" s="221">
        <v>238.42</v>
      </c>
      <c r="AB26" s="87">
        <v>81974300</v>
      </c>
      <c r="AC26" s="178">
        <v>237.39</v>
      </c>
      <c r="AD26" s="2">
        <f t="shared" si="0"/>
        <v>0.88000000000002387</v>
      </c>
      <c r="AE26" s="128">
        <f t="shared" si="1"/>
        <v>6.3227111785524315E-4</v>
      </c>
    </row>
    <row r="27" spans="1:40" x14ac:dyDescent="0.25">
      <c r="B27" s="152">
        <v>42424</v>
      </c>
      <c r="C27" s="10">
        <v>5</v>
      </c>
      <c r="D27" s="33">
        <v>169.39</v>
      </c>
      <c r="E27" s="33">
        <v>193.2</v>
      </c>
      <c r="F27" s="33">
        <f t="shared" si="2"/>
        <v>119.05000000000001</v>
      </c>
      <c r="G27" s="33">
        <f t="shared" si="3"/>
        <v>846.94999999999993</v>
      </c>
      <c r="H27" s="167">
        <f t="shared" si="4"/>
        <v>0.1405631973552158</v>
      </c>
      <c r="I27" s="33"/>
      <c r="W27" s="86">
        <v>42796</v>
      </c>
      <c r="X27" s="221">
        <v>239.56</v>
      </c>
      <c r="Y27" s="33">
        <v>239.57</v>
      </c>
      <c r="Z27" s="33">
        <v>238.21</v>
      </c>
      <c r="AA27" s="221">
        <v>238.27</v>
      </c>
      <c r="AB27" s="87">
        <v>70246000</v>
      </c>
      <c r="AC27" s="178">
        <v>237.24</v>
      </c>
      <c r="AD27" s="2">
        <f t="shared" si="0"/>
        <v>1.3599999999999852</v>
      </c>
      <c r="AE27" s="128">
        <f t="shared" si="1"/>
        <v>-6.2829856747926849E-3</v>
      </c>
    </row>
    <row r="28" spans="1:40" x14ac:dyDescent="0.25">
      <c r="B28" s="152">
        <v>42431</v>
      </c>
      <c r="C28" s="10">
        <v>5</v>
      </c>
      <c r="D28" s="33">
        <v>169.39</v>
      </c>
      <c r="E28" s="33">
        <v>199</v>
      </c>
      <c r="F28" s="33">
        <f t="shared" si="2"/>
        <v>148.05000000000007</v>
      </c>
      <c r="G28" s="33">
        <f t="shared" si="3"/>
        <v>846.94999999999993</v>
      </c>
      <c r="H28" s="167">
        <f t="shared" si="4"/>
        <v>0.17480370742074511</v>
      </c>
      <c r="I28" s="33"/>
      <c r="W28" s="86">
        <v>42795</v>
      </c>
      <c r="X28" s="221">
        <v>238.39</v>
      </c>
      <c r="Y28" s="33">
        <v>240.32</v>
      </c>
      <c r="Z28" s="33">
        <v>238.37</v>
      </c>
      <c r="AA28" s="221">
        <v>239.78</v>
      </c>
      <c r="AB28" s="87">
        <v>149158200</v>
      </c>
      <c r="AC28" s="178">
        <v>238.74</v>
      </c>
      <c r="AD28" s="2">
        <f t="shared" si="0"/>
        <v>1.9499999999999886</v>
      </c>
      <c r="AE28" s="128">
        <f t="shared" si="1"/>
        <v>1.3973242726693647E-2</v>
      </c>
    </row>
    <row r="29" spans="1:40" x14ac:dyDescent="0.25">
      <c r="B29" s="152">
        <v>42440</v>
      </c>
      <c r="C29" s="10">
        <v>0</v>
      </c>
      <c r="D29" s="33"/>
      <c r="E29" s="33"/>
      <c r="F29" s="33">
        <v>160.83000000000001</v>
      </c>
      <c r="G29" s="33"/>
      <c r="H29" s="167"/>
      <c r="I29" s="33"/>
      <c r="W29" s="86">
        <v>42794</v>
      </c>
      <c r="X29" s="221">
        <v>236.67</v>
      </c>
      <c r="Y29" s="33">
        <v>236.95</v>
      </c>
      <c r="Z29" s="33">
        <v>236.02</v>
      </c>
      <c r="AA29" s="221">
        <v>236.47</v>
      </c>
      <c r="AB29" s="87">
        <v>96961900</v>
      </c>
      <c r="AC29" s="178">
        <v>235.45</v>
      </c>
      <c r="AD29" s="2">
        <f t="shared" si="0"/>
        <v>0.9299999999999784</v>
      </c>
      <c r="AE29" s="128">
        <f t="shared" si="1"/>
        <v>-2.6685869196882983E-3</v>
      </c>
    </row>
    <row r="30" spans="1:40" x14ac:dyDescent="0.25">
      <c r="B30" s="152"/>
      <c r="C30" s="10"/>
      <c r="D30" s="33"/>
      <c r="E30" s="33"/>
      <c r="F30" s="33"/>
      <c r="G30" s="33"/>
      <c r="H30" s="167"/>
      <c r="I30" s="33"/>
      <c r="W30" s="86">
        <v>42793</v>
      </c>
      <c r="X30" s="221">
        <v>236.64</v>
      </c>
      <c r="Y30" s="33">
        <v>237.31</v>
      </c>
      <c r="Z30" s="33">
        <v>236.35</v>
      </c>
      <c r="AA30" s="221">
        <v>237.11</v>
      </c>
      <c r="AB30" s="87">
        <v>56515400</v>
      </c>
      <c r="AC30" s="178">
        <v>236.08</v>
      </c>
      <c r="AD30" s="2">
        <f t="shared" si="0"/>
        <v>0.96000000000000796</v>
      </c>
      <c r="AE30" s="128">
        <f t="shared" si="1"/>
        <v>1.5697255101607688E-3</v>
      </c>
    </row>
    <row r="31" spans="1:40" x14ac:dyDescent="0.25">
      <c r="B31" s="152"/>
      <c r="C31" s="10"/>
      <c r="D31" s="33"/>
      <c r="E31" s="33"/>
      <c r="F31" s="33"/>
      <c r="G31" s="33"/>
      <c r="H31" s="167"/>
      <c r="I31" s="33"/>
      <c r="W31" s="86">
        <v>42790</v>
      </c>
      <c r="X31" s="221">
        <v>235.46</v>
      </c>
      <c r="Y31" s="33">
        <v>236.79</v>
      </c>
      <c r="Z31" s="33">
        <v>235.41</v>
      </c>
      <c r="AA31" s="221">
        <v>236.74</v>
      </c>
      <c r="AB31" s="87">
        <v>82381600</v>
      </c>
      <c r="AC31" s="178">
        <v>235.71</v>
      </c>
      <c r="AD31" s="2">
        <f t="shared" si="0"/>
        <v>1.3799999999999955</v>
      </c>
      <c r="AE31" s="128">
        <f t="shared" si="1"/>
        <v>1.2318409650837747E-3</v>
      </c>
    </row>
    <row r="32" spans="1:40" x14ac:dyDescent="0.25">
      <c r="B32" s="152"/>
      <c r="C32" s="10"/>
      <c r="D32" s="33"/>
      <c r="E32" s="33"/>
      <c r="F32" s="33"/>
      <c r="G32" s="33"/>
      <c r="H32" s="167"/>
      <c r="I32" s="33"/>
      <c r="W32" s="86">
        <v>42789</v>
      </c>
      <c r="X32" s="221">
        <v>236.88</v>
      </c>
      <c r="Y32" s="33">
        <v>236.9</v>
      </c>
      <c r="Z32" s="33">
        <v>235.56</v>
      </c>
      <c r="AA32" s="221">
        <v>236.44</v>
      </c>
      <c r="AB32" s="87">
        <v>74615900</v>
      </c>
      <c r="AC32" s="178">
        <v>235.42</v>
      </c>
      <c r="AD32" s="2">
        <f t="shared" si="0"/>
        <v>1.3400000000000034</v>
      </c>
      <c r="AE32" s="128">
        <f t="shared" si="1"/>
        <v>6.800986142989629E-4</v>
      </c>
    </row>
    <row r="33" spans="1:31" x14ac:dyDescent="0.25">
      <c r="B33" s="152"/>
      <c r="C33" s="10"/>
      <c r="D33" s="33"/>
      <c r="E33" s="33"/>
      <c r="F33" s="33"/>
      <c r="G33" s="33"/>
      <c r="H33" s="167"/>
      <c r="I33" s="33"/>
      <c r="W33" s="86">
        <v>42788</v>
      </c>
      <c r="X33" s="221">
        <v>236.02</v>
      </c>
      <c r="Y33" s="33">
        <v>236.54</v>
      </c>
      <c r="Z33" s="33">
        <v>235.83</v>
      </c>
      <c r="AA33" s="221">
        <v>236.28</v>
      </c>
      <c r="AB33" s="87">
        <v>62115200</v>
      </c>
      <c r="AC33" s="178">
        <v>235.26</v>
      </c>
      <c r="AD33" s="2">
        <f t="shared" si="0"/>
        <v>0.70999999999997954</v>
      </c>
      <c r="AE33" s="128">
        <f t="shared" si="1"/>
        <v>-8.9183335456743951E-4</v>
      </c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W34" s="86">
        <v>42787</v>
      </c>
      <c r="X34" s="221">
        <v>235.52</v>
      </c>
      <c r="Y34" s="33">
        <v>236.69</v>
      </c>
      <c r="Z34" s="33">
        <v>235.51</v>
      </c>
      <c r="AA34" s="221">
        <v>236.49</v>
      </c>
      <c r="AB34" s="87">
        <v>88946100</v>
      </c>
      <c r="AC34" s="178">
        <v>235.47</v>
      </c>
      <c r="AD34" s="2">
        <f t="shared" si="0"/>
        <v>1.1800000000000068</v>
      </c>
      <c r="AE34" s="128">
        <f t="shared" si="1"/>
        <v>5.9811167599437276E-3</v>
      </c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W35" s="86">
        <v>42783</v>
      </c>
      <c r="X35" s="221">
        <v>233.95</v>
      </c>
      <c r="Y35" s="33">
        <v>235.09</v>
      </c>
      <c r="Z35" s="33">
        <v>233.93</v>
      </c>
      <c r="AA35" s="221">
        <v>235.09</v>
      </c>
      <c r="AB35" s="87">
        <v>77204100</v>
      </c>
      <c r="AC35" s="178">
        <v>234.07</v>
      </c>
      <c r="AD35" s="2">
        <f t="shared" si="0"/>
        <v>1.1599999999999966</v>
      </c>
      <c r="AE35" s="128">
        <f t="shared" si="1"/>
        <v>1.583226358579326E-3</v>
      </c>
    </row>
    <row r="36" spans="1:31" x14ac:dyDescent="0.25">
      <c r="W36" s="86">
        <v>42782</v>
      </c>
      <c r="X36" s="221">
        <v>234.95</v>
      </c>
      <c r="Y36" s="33">
        <v>235.16</v>
      </c>
      <c r="Z36" s="33">
        <v>233.85</v>
      </c>
      <c r="AA36" s="221">
        <v>234.72</v>
      </c>
      <c r="AB36" s="87">
        <v>84722400</v>
      </c>
      <c r="AC36" s="178">
        <v>233.7</v>
      </c>
      <c r="AD36" s="2">
        <f t="shared" si="0"/>
        <v>1.3100000000000023</v>
      </c>
      <c r="AE36" s="128">
        <f t="shared" si="1"/>
        <v>-8.5506626763576232E-4</v>
      </c>
    </row>
    <row r="37" spans="1:31" x14ac:dyDescent="0.25">
      <c r="L37" t="s">
        <v>155</v>
      </c>
      <c r="M37" s="2">
        <f>M55+K55-F55</f>
        <v>160.82999999999993</v>
      </c>
      <c r="W37" s="86">
        <v>42781</v>
      </c>
      <c r="X37" s="221">
        <v>233.45</v>
      </c>
      <c r="Y37" s="33">
        <v>235.14</v>
      </c>
      <c r="Z37" s="33">
        <v>233.39</v>
      </c>
      <c r="AA37" s="221">
        <v>234.92</v>
      </c>
      <c r="AB37" s="87">
        <v>86785800</v>
      </c>
      <c r="AC37" s="178">
        <v>233.9</v>
      </c>
      <c r="AD37" s="2">
        <f t="shared" si="0"/>
        <v>1.75</v>
      </c>
      <c r="AE37" s="128">
        <f t="shared" si="1"/>
        <v>5.200051570759312E-3</v>
      </c>
    </row>
    <row r="38" spans="1:31" x14ac:dyDescent="0.25">
      <c r="A38" s="186" t="s">
        <v>1</v>
      </c>
      <c r="B38" s="186" t="s">
        <v>2</v>
      </c>
      <c r="C38" s="186" t="s">
        <v>4</v>
      </c>
      <c r="D38" s="187" t="s">
        <v>5</v>
      </c>
      <c r="E38" s="187" t="s">
        <v>63</v>
      </c>
      <c r="F38" s="187" t="s">
        <v>38</v>
      </c>
      <c r="G38" s="186" t="s">
        <v>3</v>
      </c>
      <c r="H38" s="186" t="s">
        <v>6</v>
      </c>
      <c r="I38" s="187" t="s">
        <v>7</v>
      </c>
      <c r="J38" s="187" t="s">
        <v>62</v>
      </c>
      <c r="K38" s="187" t="s">
        <v>39</v>
      </c>
      <c r="L38" s="186" t="s">
        <v>53</v>
      </c>
      <c r="M38" s="186" t="s">
        <v>22</v>
      </c>
      <c r="W38" s="86">
        <v>42780</v>
      </c>
      <c r="X38" s="221">
        <v>232.56</v>
      </c>
      <c r="Y38" s="33">
        <v>233.71</v>
      </c>
      <c r="Z38" s="33">
        <v>232.16</v>
      </c>
      <c r="AA38" s="221">
        <v>233.7</v>
      </c>
      <c r="AB38" s="87">
        <v>71109000</v>
      </c>
      <c r="AC38" s="178">
        <v>232.69</v>
      </c>
      <c r="AD38" s="2">
        <f t="shared" si="0"/>
        <v>1.5500000000000114</v>
      </c>
      <c r="AE38" s="128">
        <f t="shared" si="1"/>
        <v>4.0127718329305839E-3</v>
      </c>
    </row>
    <row r="39" spans="1:31" ht="20.25" thickBot="1" x14ac:dyDescent="0.35">
      <c r="A39" s="188" t="s">
        <v>132</v>
      </c>
      <c r="B39" s="189">
        <v>42377</v>
      </c>
      <c r="C39" s="184">
        <v>20</v>
      </c>
      <c r="D39" s="185">
        <v>192.9</v>
      </c>
      <c r="E39" s="185">
        <v>0</v>
      </c>
      <c r="F39" s="185">
        <f>C39*D39+E39</f>
        <v>3858</v>
      </c>
      <c r="G39" s="189">
        <v>42398</v>
      </c>
      <c r="H39" s="190">
        <v>20</v>
      </c>
      <c r="I39" s="185">
        <v>192.22</v>
      </c>
      <c r="J39" s="185">
        <v>7.0000000000000007E-2</v>
      </c>
      <c r="K39" s="185">
        <f>H39*I39-J39</f>
        <v>3844.33</v>
      </c>
      <c r="L39" s="189"/>
      <c r="M39" s="185"/>
      <c r="O39" s="11"/>
      <c r="P39" s="557" t="s">
        <v>54</v>
      </c>
      <c r="Q39" s="557"/>
      <c r="R39" s="27"/>
      <c r="T39" s="83" t="s">
        <v>84</v>
      </c>
      <c r="W39" s="86">
        <v>42779</v>
      </c>
      <c r="X39" s="221">
        <v>232.08</v>
      </c>
      <c r="Y39" s="33">
        <v>233.07</v>
      </c>
      <c r="Z39" s="33">
        <v>232.05</v>
      </c>
      <c r="AA39" s="221">
        <v>232.77</v>
      </c>
      <c r="AB39" s="87">
        <v>55182100</v>
      </c>
      <c r="AC39" s="178">
        <v>231.76</v>
      </c>
      <c r="AD39" s="2">
        <f t="shared" si="0"/>
        <v>1.0199999999999818</v>
      </c>
      <c r="AE39" s="128">
        <f t="shared" si="1"/>
        <v>5.4227582317469825E-3</v>
      </c>
    </row>
    <row r="40" spans="1:31" ht="15.75" thickTop="1" x14ac:dyDescent="0.25">
      <c r="A40" s="191" t="s">
        <v>48</v>
      </c>
      <c r="B40" s="189">
        <v>42384</v>
      </c>
      <c r="C40" s="184">
        <v>5</v>
      </c>
      <c r="D40" s="185">
        <v>186.79</v>
      </c>
      <c r="E40" s="185">
        <v>0</v>
      </c>
      <c r="F40" s="185">
        <f>C40*D40+E40</f>
        <v>933.94999999999993</v>
      </c>
      <c r="G40" s="189">
        <v>42416</v>
      </c>
      <c r="H40" s="190">
        <v>10</v>
      </c>
      <c r="I40" s="185">
        <v>189.25</v>
      </c>
      <c r="J40" s="185">
        <v>0.04</v>
      </c>
      <c r="K40" s="185">
        <f>H40*I40-J40</f>
        <v>1892.46</v>
      </c>
      <c r="L40" s="184"/>
      <c r="M40" s="184"/>
      <c r="O40" s="2"/>
      <c r="P40" s="75">
        <v>1.1000000000000001</v>
      </c>
      <c r="Q40" s="75">
        <f>P40*$Q$4</f>
        <v>0</v>
      </c>
      <c r="R40" s="27"/>
      <c r="T40" s="89" t="s">
        <v>69</v>
      </c>
      <c r="U40" s="120">
        <v>235.48</v>
      </c>
      <c r="W40" s="86">
        <v>42776</v>
      </c>
      <c r="X40" s="221">
        <v>231</v>
      </c>
      <c r="Y40" s="33">
        <v>231.77</v>
      </c>
      <c r="Z40" s="33">
        <v>230.62</v>
      </c>
      <c r="AA40" s="221">
        <v>231.51</v>
      </c>
      <c r="AB40" s="87">
        <v>66015900</v>
      </c>
      <c r="AC40" s="178">
        <v>230.51</v>
      </c>
      <c r="AD40" s="2">
        <f t="shared" si="0"/>
        <v>1.1500000000000057</v>
      </c>
      <c r="AE40" s="128">
        <f t="shared" si="1"/>
        <v>3.9634146341462895E-3</v>
      </c>
    </row>
    <row r="41" spans="1:31" x14ac:dyDescent="0.25">
      <c r="A41" s="184"/>
      <c r="B41" s="189">
        <v>42405</v>
      </c>
      <c r="C41" s="184">
        <v>15</v>
      </c>
      <c r="D41" s="185">
        <v>187.8</v>
      </c>
      <c r="E41" s="185">
        <v>0</v>
      </c>
      <c r="F41" s="185">
        <f>C41*D41+E41</f>
        <v>2817</v>
      </c>
      <c r="G41" s="189">
        <v>42424</v>
      </c>
      <c r="H41" s="190">
        <v>10</v>
      </c>
      <c r="I41" s="185">
        <v>194.3</v>
      </c>
      <c r="J41" s="185">
        <v>0.04</v>
      </c>
      <c r="K41" s="185">
        <f>H41*I41-J41</f>
        <v>1942.96</v>
      </c>
      <c r="L41" s="184"/>
      <c r="M41" s="184"/>
      <c r="O41" s="2"/>
      <c r="P41" s="75">
        <v>1.0900000000000001</v>
      </c>
      <c r="Q41" s="75">
        <f t="shared" ref="Q41:Q60" si="5">P41*$Q$4</f>
        <v>0</v>
      </c>
      <c r="R41" s="27"/>
      <c r="T41" s="79" t="s">
        <v>70</v>
      </c>
      <c r="U41" s="121">
        <v>236.26</v>
      </c>
      <c r="W41" s="86">
        <v>42775</v>
      </c>
      <c r="X41" s="221">
        <v>229.24</v>
      </c>
      <c r="Y41" s="33">
        <v>230.95</v>
      </c>
      <c r="Z41" s="33">
        <v>229.24</v>
      </c>
      <c r="AA41" s="221">
        <v>230.6</v>
      </c>
      <c r="AB41" s="87">
        <v>65955200</v>
      </c>
      <c r="AC41" s="178">
        <v>229.6</v>
      </c>
      <c r="AD41" s="2">
        <f t="shared" si="0"/>
        <v>1.7099999999999795</v>
      </c>
      <c r="AE41" s="128">
        <f t="shared" si="1"/>
        <v>5.9145673603504534E-3</v>
      </c>
    </row>
    <row r="42" spans="1:31" x14ac:dyDescent="0.25">
      <c r="A42" s="184"/>
      <c r="B42" s="189">
        <v>42408</v>
      </c>
      <c r="C42" s="184">
        <v>5</v>
      </c>
      <c r="D42" s="185">
        <v>183.55</v>
      </c>
      <c r="E42" s="185">
        <v>0</v>
      </c>
      <c r="F42" s="185">
        <f>C42*D42+E42</f>
        <v>917.75</v>
      </c>
      <c r="G42" s="189">
        <v>42440</v>
      </c>
      <c r="H42" s="190">
        <v>5</v>
      </c>
      <c r="I42" s="185">
        <v>201.56</v>
      </c>
      <c r="J42" s="185">
        <v>0.02</v>
      </c>
      <c r="K42" s="185">
        <f>H42*I42-J42</f>
        <v>1007.78</v>
      </c>
      <c r="L42" s="184"/>
      <c r="M42" s="184"/>
      <c r="O42" s="2"/>
      <c r="P42" s="75">
        <v>1.08</v>
      </c>
      <c r="Q42" s="75">
        <f t="shared" si="5"/>
        <v>0</v>
      </c>
      <c r="R42" s="27"/>
      <c r="T42" s="79" t="s">
        <v>71</v>
      </c>
      <c r="U42" s="121" t="s">
        <v>100</v>
      </c>
      <c r="W42" s="86">
        <v>42774</v>
      </c>
      <c r="X42" s="221">
        <v>228.94</v>
      </c>
      <c r="Y42" s="33">
        <v>229.39</v>
      </c>
      <c r="Z42" s="33">
        <v>228.31</v>
      </c>
      <c r="AA42" s="221">
        <v>229.24</v>
      </c>
      <c r="AB42" s="87">
        <v>51566200</v>
      </c>
      <c r="AC42" s="178">
        <v>228.25</v>
      </c>
      <c r="AD42" s="2">
        <f t="shared" si="0"/>
        <v>1.0799999999999841</v>
      </c>
      <c r="AE42" s="128">
        <f t="shared" si="1"/>
        <v>1.3160780872998323E-3</v>
      </c>
    </row>
    <row r="43" spans="1:31" x14ac:dyDescent="0.25">
      <c r="A43" s="184"/>
      <c r="B43" s="184"/>
      <c r="C43" s="184"/>
      <c r="D43" s="185"/>
      <c r="E43" s="185"/>
      <c r="F43" s="185"/>
      <c r="G43" s="184"/>
      <c r="H43" s="190"/>
      <c r="I43" s="185"/>
      <c r="J43" s="185"/>
      <c r="K43" s="185"/>
      <c r="L43" s="184"/>
      <c r="M43" s="184"/>
      <c r="O43" s="2"/>
      <c r="P43" s="75">
        <v>1.07</v>
      </c>
      <c r="Q43" s="75">
        <f t="shared" si="5"/>
        <v>0</v>
      </c>
      <c r="R43" s="75"/>
      <c r="T43" s="79" t="s">
        <v>72</v>
      </c>
      <c r="U43" s="121" t="s">
        <v>100</v>
      </c>
      <c r="W43" s="86">
        <v>42773</v>
      </c>
      <c r="X43" s="221">
        <v>229.38</v>
      </c>
      <c r="Y43" s="33">
        <v>229.66</v>
      </c>
      <c r="Z43" s="33">
        <v>228.72</v>
      </c>
      <c r="AA43" s="221">
        <v>228.94</v>
      </c>
      <c r="AB43" s="87">
        <v>57931200</v>
      </c>
      <c r="AC43" s="178">
        <v>227.95</v>
      </c>
      <c r="AD43" s="2">
        <f t="shared" si="0"/>
        <v>0.93999999999999773</v>
      </c>
      <c r="AE43" s="128">
        <f t="shared" si="1"/>
        <v>4.3871194173927819E-5</v>
      </c>
    </row>
    <row r="44" spans="1:31" x14ac:dyDescent="0.25">
      <c r="A44" s="184"/>
      <c r="B44" s="184"/>
      <c r="C44" s="184"/>
      <c r="D44" s="185"/>
      <c r="E44" s="185"/>
      <c r="F44" s="185"/>
      <c r="G44" s="184"/>
      <c r="H44" s="184"/>
      <c r="I44" s="185"/>
      <c r="J44" s="185"/>
      <c r="K44" s="185"/>
      <c r="L44" s="184"/>
      <c r="M44" s="184"/>
      <c r="O44" s="2"/>
      <c r="P44" s="75">
        <v>1.06</v>
      </c>
      <c r="Q44" s="75">
        <f t="shared" si="5"/>
        <v>0</v>
      </c>
      <c r="R44" s="75"/>
      <c r="T44" s="79" t="s">
        <v>243</v>
      </c>
      <c r="U44" s="121">
        <v>235.52</v>
      </c>
      <c r="W44" s="86">
        <v>42772</v>
      </c>
      <c r="X44" s="221">
        <v>228.87</v>
      </c>
      <c r="Y44" s="33">
        <v>229.33</v>
      </c>
      <c r="Z44" s="33">
        <v>228.54</v>
      </c>
      <c r="AA44" s="221">
        <v>228.93</v>
      </c>
      <c r="AB44" s="87">
        <v>57790100</v>
      </c>
      <c r="AC44" s="178">
        <v>227.94</v>
      </c>
      <c r="AD44" s="2">
        <f t="shared" si="0"/>
        <v>0.79000000000002046</v>
      </c>
      <c r="AE44" s="128">
        <f t="shared" si="1"/>
        <v>-1.7954893803371341E-3</v>
      </c>
    </row>
    <row r="45" spans="1:31" x14ac:dyDescent="0.25">
      <c r="A45" s="184"/>
      <c r="B45" s="184"/>
      <c r="C45" s="184"/>
      <c r="D45" s="185"/>
      <c r="E45" s="185"/>
      <c r="F45" s="185"/>
      <c r="G45" s="184"/>
      <c r="H45" s="184"/>
      <c r="I45" s="185"/>
      <c r="J45" s="185"/>
      <c r="K45" s="185"/>
      <c r="L45" s="184"/>
      <c r="M45" s="184"/>
      <c r="O45" s="2"/>
      <c r="P45" s="75">
        <v>1.05</v>
      </c>
      <c r="Q45" s="75">
        <f t="shared" si="5"/>
        <v>0</v>
      </c>
      <c r="R45" s="75"/>
      <c r="T45" s="79" t="s">
        <v>244</v>
      </c>
      <c r="U45" s="121" t="s">
        <v>387</v>
      </c>
      <c r="W45" s="86">
        <v>42769</v>
      </c>
      <c r="X45" s="221">
        <v>228.82</v>
      </c>
      <c r="Y45" s="33">
        <v>229.55</v>
      </c>
      <c r="Z45" s="33">
        <v>228.46</v>
      </c>
      <c r="AA45" s="221">
        <v>229.34</v>
      </c>
      <c r="AB45" s="87">
        <v>80563200</v>
      </c>
      <c r="AC45" s="178">
        <v>228.35</v>
      </c>
      <c r="AD45" s="2">
        <f t="shared" si="0"/>
        <v>1.0900000000000034</v>
      </c>
      <c r="AE45" s="128">
        <f t="shared" si="1"/>
        <v>6.9230090836933655E-3</v>
      </c>
    </row>
    <row r="46" spans="1:31" x14ac:dyDescent="0.25">
      <c r="A46" s="184"/>
      <c r="B46" s="184"/>
      <c r="C46" s="184"/>
      <c r="D46" s="185"/>
      <c r="E46" s="185"/>
      <c r="F46" s="185"/>
      <c r="G46" s="184"/>
      <c r="H46" s="184"/>
      <c r="I46" s="185"/>
      <c r="J46" s="185"/>
      <c r="K46" s="185"/>
      <c r="L46" s="184"/>
      <c r="M46" s="184"/>
      <c r="O46" s="2"/>
      <c r="P46" s="75">
        <v>1.04</v>
      </c>
      <c r="Q46" s="75">
        <f t="shared" si="5"/>
        <v>0</v>
      </c>
      <c r="R46" s="75"/>
      <c r="T46" s="79" t="s">
        <v>245</v>
      </c>
      <c r="U46" s="168">
        <v>5.79E-2</v>
      </c>
      <c r="W46" s="86">
        <v>42768</v>
      </c>
      <c r="X46" s="221">
        <v>227.62</v>
      </c>
      <c r="Y46" s="33">
        <v>228.1</v>
      </c>
      <c r="Z46" s="33">
        <v>226.82</v>
      </c>
      <c r="AA46" s="221">
        <v>227.77</v>
      </c>
      <c r="AB46" s="87">
        <v>69657600</v>
      </c>
      <c r="AC46" s="178">
        <v>226.78</v>
      </c>
      <c r="AD46" s="2">
        <f t="shared" si="0"/>
        <v>1.2800000000000011</v>
      </c>
      <c r="AE46" s="128">
        <f t="shared" si="1"/>
        <v>6.6187177337506675E-4</v>
      </c>
    </row>
    <row r="47" spans="1:31" x14ac:dyDescent="0.25">
      <c r="A47" s="184"/>
      <c r="B47" s="184"/>
      <c r="C47" s="184"/>
      <c r="D47" s="185"/>
      <c r="E47" s="185"/>
      <c r="F47" s="185"/>
      <c r="G47" s="184"/>
      <c r="H47" s="184"/>
      <c r="I47" s="185"/>
      <c r="J47" s="185"/>
      <c r="K47" s="185"/>
      <c r="L47" s="184"/>
      <c r="M47" s="184"/>
      <c r="O47" s="2"/>
      <c r="P47" s="75">
        <v>1.03</v>
      </c>
      <c r="Q47" s="75">
        <f t="shared" si="5"/>
        <v>0</v>
      </c>
      <c r="R47" s="75"/>
      <c r="T47" s="79"/>
      <c r="U47" s="121"/>
      <c r="W47" s="86">
        <v>42767</v>
      </c>
      <c r="X47" s="221">
        <v>227.53</v>
      </c>
      <c r="Y47" s="33">
        <v>228.59</v>
      </c>
      <c r="Z47" s="33">
        <v>226.94</v>
      </c>
      <c r="AA47" s="221">
        <v>227.62</v>
      </c>
      <c r="AB47" s="87">
        <v>79117700</v>
      </c>
      <c r="AC47" s="178">
        <v>226.63</v>
      </c>
      <c r="AD47" s="2">
        <f t="shared" si="0"/>
        <v>1.6500000000000057</v>
      </c>
      <c r="AE47" s="128">
        <f t="shared" si="1"/>
        <v>3.9728083340695441E-4</v>
      </c>
    </row>
    <row r="48" spans="1:31" x14ac:dyDescent="0.25">
      <c r="A48" s="184"/>
      <c r="B48" s="184"/>
      <c r="C48" s="184"/>
      <c r="D48" s="185"/>
      <c r="E48" s="185"/>
      <c r="F48" s="185"/>
      <c r="G48" s="184"/>
      <c r="H48" s="184"/>
      <c r="I48" s="185"/>
      <c r="J48" s="185"/>
      <c r="K48" s="185"/>
      <c r="L48" s="184"/>
      <c r="M48" s="184"/>
      <c r="O48" s="2"/>
      <c r="P48" s="75">
        <v>1.02</v>
      </c>
      <c r="Q48" s="75">
        <f t="shared" si="5"/>
        <v>0</v>
      </c>
      <c r="R48" s="75"/>
      <c r="T48" s="79" t="s">
        <v>76</v>
      </c>
      <c r="U48" s="121" t="s">
        <v>549</v>
      </c>
      <c r="W48" s="86">
        <v>42766</v>
      </c>
      <c r="X48" s="221">
        <v>226.98</v>
      </c>
      <c r="Y48" s="33">
        <v>227.6</v>
      </c>
      <c r="Z48" s="33">
        <v>226.32</v>
      </c>
      <c r="AA48" s="221">
        <v>227.53</v>
      </c>
      <c r="AB48" s="87">
        <v>75880800</v>
      </c>
      <c r="AC48" s="178">
        <v>226.54</v>
      </c>
      <c r="AD48" s="2">
        <f t="shared" si="0"/>
        <v>1.2800000000000011</v>
      </c>
      <c r="AE48" s="128">
        <f t="shared" si="1"/>
        <v>-8.8276836158196481E-5</v>
      </c>
    </row>
    <row r="49" spans="1:31" x14ac:dyDescent="0.25">
      <c r="A49" s="184"/>
      <c r="B49" s="184"/>
      <c r="C49" s="184"/>
      <c r="D49" s="185"/>
      <c r="E49" s="185"/>
      <c r="F49" s="185"/>
      <c r="G49" s="184"/>
      <c r="H49" s="184"/>
      <c r="I49" s="185"/>
      <c r="J49" s="185"/>
      <c r="K49" s="185"/>
      <c r="L49" s="184"/>
      <c r="M49" s="184"/>
      <c r="O49" s="2"/>
      <c r="P49" s="75">
        <v>1.01</v>
      </c>
      <c r="Q49" s="75">
        <f t="shared" si="5"/>
        <v>0</v>
      </c>
      <c r="R49" s="75"/>
      <c r="T49" s="79" t="s">
        <v>77</v>
      </c>
      <c r="U49" s="121" t="s">
        <v>393</v>
      </c>
      <c r="W49" s="86">
        <v>42765</v>
      </c>
      <c r="X49" s="221">
        <v>228.17</v>
      </c>
      <c r="Y49" s="33">
        <v>228.2</v>
      </c>
      <c r="Z49" s="33">
        <v>226.41</v>
      </c>
      <c r="AA49" s="221">
        <v>227.55</v>
      </c>
      <c r="AB49" s="87">
        <v>79737300</v>
      </c>
      <c r="AC49" s="178">
        <v>226.56</v>
      </c>
      <c r="AD49" s="2">
        <f t="shared" si="0"/>
        <v>1.789999999999992</v>
      </c>
      <c r="AE49" s="128">
        <f t="shared" si="1"/>
        <v>-6.2286165453109277E-3</v>
      </c>
    </row>
    <row r="50" spans="1:31" x14ac:dyDescent="0.25">
      <c r="A50" s="184"/>
      <c r="B50" s="184"/>
      <c r="C50" s="184"/>
      <c r="D50" s="185"/>
      <c r="E50" s="185"/>
      <c r="F50" s="185"/>
      <c r="G50" s="184"/>
      <c r="H50" s="184"/>
      <c r="I50" s="185"/>
      <c r="J50" s="185"/>
      <c r="K50" s="185"/>
      <c r="L50" s="184"/>
      <c r="M50" s="184"/>
      <c r="O50" s="2"/>
      <c r="P50" s="75">
        <v>1</v>
      </c>
      <c r="Q50" s="75">
        <f t="shared" si="5"/>
        <v>0</v>
      </c>
      <c r="R50" s="75"/>
      <c r="T50" s="79" t="s">
        <v>78</v>
      </c>
      <c r="U50" s="122">
        <v>108800604</v>
      </c>
      <c r="W50" s="86">
        <v>42762</v>
      </c>
      <c r="X50" s="221">
        <v>229.42</v>
      </c>
      <c r="Y50" s="33">
        <v>229.59</v>
      </c>
      <c r="Z50" s="33">
        <v>228.76</v>
      </c>
      <c r="AA50" s="221">
        <v>228.97</v>
      </c>
      <c r="AB50" s="87">
        <v>59711100</v>
      </c>
      <c r="AC50" s="178">
        <v>227.98</v>
      </c>
      <c r="AD50" s="2">
        <f t="shared" si="0"/>
        <v>0.83000000000001251</v>
      </c>
      <c r="AE50" s="128">
        <f t="shared" si="1"/>
        <v>-1.5765963037576158E-3</v>
      </c>
    </row>
    <row r="51" spans="1:31" x14ac:dyDescent="0.25">
      <c r="A51" s="184"/>
      <c r="B51" s="184"/>
      <c r="C51" s="184"/>
      <c r="D51" s="185"/>
      <c r="E51" s="185"/>
      <c r="F51" s="185"/>
      <c r="G51" s="184"/>
      <c r="H51" s="184"/>
      <c r="I51" s="185"/>
      <c r="J51" s="185"/>
      <c r="K51" s="185"/>
      <c r="L51" s="184"/>
      <c r="M51" s="184"/>
      <c r="O51" s="2"/>
      <c r="P51" s="75">
        <v>0.99</v>
      </c>
      <c r="Q51" s="75">
        <f t="shared" si="5"/>
        <v>0</v>
      </c>
      <c r="R51" s="75"/>
      <c r="T51" s="79" t="s">
        <v>81</v>
      </c>
      <c r="U51" s="122">
        <v>76864400</v>
      </c>
      <c r="W51" s="86">
        <v>42761</v>
      </c>
      <c r="X51" s="221">
        <v>229.4</v>
      </c>
      <c r="Y51" s="33">
        <v>229.71</v>
      </c>
      <c r="Z51" s="33">
        <v>229.01</v>
      </c>
      <c r="AA51" s="221">
        <v>229.33</v>
      </c>
      <c r="AB51" s="87">
        <v>59970700</v>
      </c>
      <c r="AC51" s="178">
        <v>228.34</v>
      </c>
      <c r="AD51" s="2">
        <f t="shared" si="0"/>
        <v>0.70000000000001705</v>
      </c>
      <c r="AE51" s="128">
        <f t="shared" si="1"/>
        <v>-1.0499606264765537E-3</v>
      </c>
    </row>
    <row r="52" spans="1:31" x14ac:dyDescent="0.25">
      <c r="A52" s="184"/>
      <c r="B52" s="184"/>
      <c r="C52" s="184"/>
      <c r="D52" s="185"/>
      <c r="E52" s="185"/>
      <c r="F52" s="185"/>
      <c r="G52" s="184"/>
      <c r="H52" s="184"/>
      <c r="I52" s="185"/>
      <c r="J52" s="185"/>
      <c r="K52" s="185"/>
      <c r="L52" s="184"/>
      <c r="M52" s="184"/>
      <c r="O52" s="2"/>
      <c r="P52" s="75">
        <v>0.98</v>
      </c>
      <c r="Q52" s="75">
        <f t="shared" si="5"/>
        <v>0</v>
      </c>
      <c r="R52" s="75"/>
      <c r="T52" s="79" t="s">
        <v>246</v>
      </c>
      <c r="U52" s="121">
        <v>20</v>
      </c>
      <c r="W52" s="86">
        <v>42760</v>
      </c>
      <c r="X52" s="221">
        <v>228.7</v>
      </c>
      <c r="Y52" s="33">
        <v>229.57</v>
      </c>
      <c r="Z52" s="33">
        <v>228.51</v>
      </c>
      <c r="AA52" s="221">
        <v>229.57</v>
      </c>
      <c r="AB52" s="87">
        <v>84437700</v>
      </c>
      <c r="AC52" s="178">
        <v>228.58</v>
      </c>
      <c r="AD52" s="2">
        <f t="shared" si="0"/>
        <v>1.0600000000000023</v>
      </c>
      <c r="AE52" s="128">
        <f t="shared" si="1"/>
        <v>8.6933498080401517E-3</v>
      </c>
    </row>
    <row r="53" spans="1:31" x14ac:dyDescent="0.25">
      <c r="A53" s="184"/>
      <c r="B53" s="184"/>
      <c r="C53" s="184"/>
      <c r="D53" s="185"/>
      <c r="E53" s="185"/>
      <c r="F53" s="185"/>
      <c r="G53" s="184"/>
      <c r="H53" s="184"/>
      <c r="I53" s="185"/>
      <c r="J53" s="185"/>
      <c r="K53" s="185"/>
      <c r="L53" s="184"/>
      <c r="M53" s="184"/>
      <c r="O53" s="2"/>
      <c r="P53" s="75">
        <v>0.97</v>
      </c>
      <c r="Q53" s="75">
        <f t="shared" si="5"/>
        <v>0</v>
      </c>
      <c r="R53" s="75"/>
      <c r="T53" s="79" t="s">
        <v>247</v>
      </c>
      <c r="U53" s="121">
        <v>1.92</v>
      </c>
      <c r="W53" s="86">
        <v>42759</v>
      </c>
      <c r="X53" s="221">
        <v>226.4</v>
      </c>
      <c r="Y53" s="33">
        <v>228.08</v>
      </c>
      <c r="Z53" s="33">
        <v>226.27</v>
      </c>
      <c r="AA53" s="221">
        <v>227.6</v>
      </c>
      <c r="AB53" s="87">
        <v>95555300</v>
      </c>
      <c r="AC53" s="178">
        <v>226.61</v>
      </c>
      <c r="AD53" s="2">
        <f t="shared" si="0"/>
        <v>1.8100000000000023</v>
      </c>
      <c r="AE53" s="128">
        <f t="shared" si="1"/>
        <v>6.3951680952170076E-3</v>
      </c>
    </row>
    <row r="54" spans="1:31" x14ac:dyDescent="0.25">
      <c r="A54" s="184"/>
      <c r="B54" s="184"/>
      <c r="C54" s="184"/>
      <c r="D54" s="185"/>
      <c r="E54" s="185"/>
      <c r="F54" s="185"/>
      <c r="G54" s="184"/>
      <c r="H54" s="184"/>
      <c r="I54" s="185"/>
      <c r="J54" s="185"/>
      <c r="K54" s="185"/>
      <c r="L54" s="184"/>
      <c r="M54" s="184"/>
      <c r="O54" s="2"/>
      <c r="P54" s="75">
        <v>0.96</v>
      </c>
      <c r="Q54" s="75">
        <f t="shared" si="5"/>
        <v>0</v>
      </c>
      <c r="R54" s="75"/>
      <c r="T54" s="79"/>
      <c r="U54" s="121"/>
      <c r="W54" s="86">
        <v>42758</v>
      </c>
      <c r="X54" s="221">
        <v>226.74</v>
      </c>
      <c r="Y54" s="33">
        <v>226.81</v>
      </c>
      <c r="Z54" s="33">
        <v>225.27</v>
      </c>
      <c r="AA54" s="221">
        <v>226.15</v>
      </c>
      <c r="AB54" s="87">
        <v>75061600</v>
      </c>
      <c r="AC54" s="178">
        <v>225.17</v>
      </c>
      <c r="AD54" s="2">
        <f t="shared" si="0"/>
        <v>1.539999999999992</v>
      </c>
      <c r="AE54" s="128">
        <f t="shared" si="1"/>
        <v>-2.613394755492604E-3</v>
      </c>
    </row>
    <row r="55" spans="1:31" x14ac:dyDescent="0.25">
      <c r="A55" s="25" t="s">
        <v>57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65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75">
        <v>0.95</v>
      </c>
      <c r="Q55" s="75">
        <f t="shared" si="5"/>
        <v>0</v>
      </c>
      <c r="R55" s="75"/>
      <c r="T55" s="79"/>
      <c r="U55" s="121"/>
      <c r="W55" s="86">
        <v>42755</v>
      </c>
      <c r="X55" s="221">
        <v>226.7</v>
      </c>
      <c r="Y55" s="33">
        <v>227.31</v>
      </c>
      <c r="Z55" s="33">
        <v>225.97</v>
      </c>
      <c r="AA55" s="221">
        <v>226.74</v>
      </c>
      <c r="AB55" s="87">
        <v>129168600</v>
      </c>
      <c r="AC55" s="178">
        <v>225.76</v>
      </c>
      <c r="AD55" s="2">
        <f t="shared" si="0"/>
        <v>1.3400000000000034</v>
      </c>
      <c r="AE55" s="128">
        <f t="shared" si="1"/>
        <v>3.6900369003689537E-3</v>
      </c>
    </row>
    <row r="56" spans="1:31" x14ac:dyDescent="0.25">
      <c r="O56" s="2"/>
      <c r="P56" s="75">
        <v>0.94</v>
      </c>
      <c r="Q56" s="75">
        <f t="shared" si="5"/>
        <v>0</v>
      </c>
      <c r="R56" s="75"/>
      <c r="W56" s="86">
        <v>42754</v>
      </c>
      <c r="X56" s="221">
        <v>226.84</v>
      </c>
      <c r="Y56" s="33">
        <v>227</v>
      </c>
      <c r="Z56" s="33">
        <v>225.41</v>
      </c>
      <c r="AA56" s="221">
        <v>225.91</v>
      </c>
      <c r="AB56" s="87">
        <v>66608800</v>
      </c>
      <c r="AC56" s="178">
        <v>224.93</v>
      </c>
      <c r="AD56" s="2">
        <f t="shared" si="0"/>
        <v>1.5900000000000034</v>
      </c>
      <c r="AE56" s="128">
        <f t="shared" si="1"/>
        <v>-3.7206006112415757E-3</v>
      </c>
    </row>
    <row r="57" spans="1:31" x14ac:dyDescent="0.25">
      <c r="O57" s="2"/>
      <c r="P57" s="75">
        <v>0.93</v>
      </c>
      <c r="Q57" s="75">
        <f t="shared" si="5"/>
        <v>0</v>
      </c>
      <c r="R57" s="75"/>
      <c r="W57" s="86">
        <v>42753</v>
      </c>
      <c r="X57" s="221">
        <v>226.54</v>
      </c>
      <c r="Y57" s="33">
        <v>226.8</v>
      </c>
      <c r="Z57" s="33">
        <v>225.9</v>
      </c>
      <c r="AA57" s="221">
        <v>226.75</v>
      </c>
      <c r="AB57" s="87">
        <v>54793300</v>
      </c>
      <c r="AC57" s="178">
        <v>225.77</v>
      </c>
      <c r="AD57" s="2">
        <f t="shared" si="0"/>
        <v>0.90000000000000568</v>
      </c>
      <c r="AE57" s="128">
        <f t="shared" si="1"/>
        <v>2.2195587517201965E-3</v>
      </c>
    </row>
    <row r="58" spans="1:31" x14ac:dyDescent="0.25">
      <c r="O58" s="2"/>
      <c r="P58" s="75">
        <v>0.92</v>
      </c>
      <c r="Q58" s="75">
        <f t="shared" si="5"/>
        <v>0</v>
      </c>
      <c r="R58" s="75"/>
      <c r="W58" s="86">
        <v>42752</v>
      </c>
      <c r="X58" s="221">
        <v>226.31</v>
      </c>
      <c r="Y58" s="33">
        <v>226.78</v>
      </c>
      <c r="Z58" s="33">
        <v>225.8</v>
      </c>
      <c r="AA58" s="221">
        <v>226.25</v>
      </c>
      <c r="AB58" s="87">
        <v>61240800</v>
      </c>
      <c r="AC58" s="178">
        <v>225.27</v>
      </c>
      <c r="AD58" s="2">
        <f t="shared" si="0"/>
        <v>0.97999999999998977</v>
      </c>
      <c r="AE58" s="128">
        <f t="shared" si="1"/>
        <v>-3.5387269429821844E-3</v>
      </c>
    </row>
    <row r="59" spans="1:31" x14ac:dyDescent="0.25">
      <c r="O59" s="2"/>
      <c r="P59" s="75">
        <v>0.91</v>
      </c>
      <c r="Q59" s="75">
        <f t="shared" si="5"/>
        <v>0</v>
      </c>
      <c r="R59" s="75"/>
      <c r="W59" s="86">
        <v>42748</v>
      </c>
      <c r="X59" s="221">
        <v>226.73</v>
      </c>
      <c r="Y59" s="33">
        <v>227.4</v>
      </c>
      <c r="Z59" s="33">
        <v>226.69</v>
      </c>
      <c r="AA59" s="221">
        <v>227.05</v>
      </c>
      <c r="AB59" s="87">
        <v>62717900</v>
      </c>
      <c r="AC59" s="178">
        <v>226.07</v>
      </c>
      <c r="AD59" s="2">
        <f t="shared" si="0"/>
        <v>0.71000000000000796</v>
      </c>
      <c r="AE59" s="128">
        <f t="shared" si="1"/>
        <v>2.305475504322585E-3</v>
      </c>
    </row>
    <row r="60" spans="1:31" x14ac:dyDescent="0.25">
      <c r="O60" s="2"/>
      <c r="P60" s="75">
        <v>0.9</v>
      </c>
      <c r="Q60" s="75">
        <f t="shared" si="5"/>
        <v>0</v>
      </c>
      <c r="R60" s="75"/>
      <c r="W60" s="86">
        <v>42747</v>
      </c>
      <c r="X60" s="221">
        <v>226.5</v>
      </c>
      <c r="Y60" s="33">
        <v>226.75</v>
      </c>
      <c r="Z60" s="33">
        <v>224.96</v>
      </c>
      <c r="AA60" s="221">
        <v>226.53</v>
      </c>
      <c r="AB60" s="87">
        <v>72113200</v>
      </c>
      <c r="AC60" s="178">
        <v>225.55</v>
      </c>
      <c r="AD60" s="2">
        <f t="shared" si="0"/>
        <v>1.789999999999992</v>
      </c>
      <c r="AE60" s="128">
        <f t="shared" si="1"/>
        <v>-2.5207854236688476E-3</v>
      </c>
    </row>
    <row r="61" spans="1:31" x14ac:dyDescent="0.25">
      <c r="W61" s="86">
        <v>42746</v>
      </c>
      <c r="X61" s="221">
        <v>226.36</v>
      </c>
      <c r="Y61" s="33">
        <v>227.1</v>
      </c>
      <c r="Z61" s="33">
        <v>225.59</v>
      </c>
      <c r="AA61" s="221">
        <v>227.1</v>
      </c>
      <c r="AB61" s="87">
        <v>74650000</v>
      </c>
      <c r="AC61" s="178">
        <v>226.12</v>
      </c>
      <c r="AD61" s="2">
        <f t="shared" si="0"/>
        <v>1.5099999999999909</v>
      </c>
      <c r="AE61" s="128">
        <f t="shared" si="1"/>
        <v>2.8383892141210509E-3</v>
      </c>
    </row>
    <row r="62" spans="1:31" x14ac:dyDescent="0.25">
      <c r="W62" s="86">
        <v>42745</v>
      </c>
      <c r="X62" s="221">
        <v>226.48</v>
      </c>
      <c r="Y62" s="33">
        <v>227.45</v>
      </c>
      <c r="Z62" s="33">
        <v>226.01</v>
      </c>
      <c r="AA62" s="221">
        <v>226.46</v>
      </c>
      <c r="AB62" s="87">
        <v>63771900</v>
      </c>
      <c r="AC62" s="178">
        <v>225.48</v>
      </c>
      <c r="AD62" s="2">
        <f t="shared" si="0"/>
        <v>1.4399999999999977</v>
      </c>
      <c r="AE62" s="128">
        <f t="shared" si="1"/>
        <v>0</v>
      </c>
    </row>
    <row r="63" spans="1:31" x14ac:dyDescent="0.25">
      <c r="W63" s="86">
        <v>42744</v>
      </c>
      <c r="X63" s="221">
        <v>226.91</v>
      </c>
      <c r="Y63" s="33">
        <v>227.07</v>
      </c>
      <c r="Z63" s="33">
        <v>226.42</v>
      </c>
      <c r="AA63" s="221">
        <v>226.46</v>
      </c>
      <c r="AB63" s="87">
        <v>46265300</v>
      </c>
      <c r="AC63" s="178">
        <v>225.48</v>
      </c>
      <c r="AD63" s="2">
        <f t="shared" si="0"/>
        <v>0.65000000000000568</v>
      </c>
      <c r="AE63" s="128">
        <f t="shared" si="1"/>
        <v>-3.3152101843256787E-3</v>
      </c>
    </row>
    <row r="64" spans="1:31" x14ac:dyDescent="0.25">
      <c r="W64" s="86">
        <v>42741</v>
      </c>
      <c r="X64" s="221">
        <v>226.53</v>
      </c>
      <c r="Y64" s="33">
        <v>227.75</v>
      </c>
      <c r="Z64" s="33">
        <v>225.9</v>
      </c>
      <c r="AA64" s="221">
        <v>227.21</v>
      </c>
      <c r="AB64" s="87">
        <v>71559900</v>
      </c>
      <c r="AC64" s="178">
        <v>226.23</v>
      </c>
      <c r="AD64" s="2">
        <f t="shared" si="0"/>
        <v>1.8499999999999943</v>
      </c>
      <c r="AE64" s="128">
        <f t="shared" si="1"/>
        <v>3.5932925206281219E-3</v>
      </c>
    </row>
    <row r="65" spans="23:31" x14ac:dyDescent="0.25">
      <c r="W65" s="86">
        <v>42740</v>
      </c>
      <c r="X65" s="221">
        <v>226.27</v>
      </c>
      <c r="Y65" s="33">
        <v>226.58</v>
      </c>
      <c r="Z65" s="33">
        <v>225.48</v>
      </c>
      <c r="AA65" s="221">
        <v>226.4</v>
      </c>
      <c r="AB65" s="87">
        <v>78379000</v>
      </c>
      <c r="AC65" s="178">
        <v>225.42</v>
      </c>
      <c r="AD65" s="2">
        <f t="shared" si="0"/>
        <v>1.1000000000000227</v>
      </c>
      <c r="AE65" s="128">
        <f t="shared" si="1"/>
        <v>-7.9787234042560939E-4</v>
      </c>
    </row>
    <row r="66" spans="23:31" x14ac:dyDescent="0.25">
      <c r="W66" s="86">
        <v>42739</v>
      </c>
      <c r="X66" s="221">
        <v>225.62</v>
      </c>
      <c r="Y66" s="33">
        <v>226.75</v>
      </c>
      <c r="Z66" s="33">
        <v>225.61</v>
      </c>
      <c r="AA66" s="221">
        <v>226.58</v>
      </c>
      <c r="AB66" s="87">
        <v>78744400</v>
      </c>
      <c r="AC66" s="178">
        <v>225.6</v>
      </c>
      <c r="AD66" s="2">
        <f t="shared" si="0"/>
        <v>1.1399999999999864</v>
      </c>
      <c r="AE66" s="128">
        <f t="shared" si="1"/>
        <v>5.9752073486132318E-3</v>
      </c>
    </row>
    <row r="67" spans="23:31" x14ac:dyDescent="0.25">
      <c r="W67" s="86">
        <v>42738</v>
      </c>
      <c r="X67" s="221">
        <v>225.04</v>
      </c>
      <c r="Y67" s="33">
        <v>225.83</v>
      </c>
      <c r="Z67" s="33">
        <v>223.88</v>
      </c>
      <c r="AA67" s="221">
        <v>225.24</v>
      </c>
      <c r="AB67" s="87">
        <v>91366500</v>
      </c>
      <c r="AC67" s="178">
        <v>224.26</v>
      </c>
      <c r="AD67" s="2">
        <f t="shared" si="0"/>
        <v>1.9500000000000171</v>
      </c>
      <c r="AE67" s="128">
        <f t="shared" si="1"/>
        <v>7.638389647735444E-3</v>
      </c>
    </row>
    <row r="68" spans="23:31" x14ac:dyDescent="0.25">
      <c r="W68" s="86">
        <v>42734</v>
      </c>
      <c r="X68" s="10">
        <v>224.73</v>
      </c>
      <c r="Y68" s="33">
        <v>224.83</v>
      </c>
      <c r="Z68" s="33">
        <v>222.73</v>
      </c>
      <c r="AA68" s="10">
        <v>223.53</v>
      </c>
      <c r="AB68" s="87">
        <v>108998300</v>
      </c>
      <c r="AC68" s="178">
        <v>222.56</v>
      </c>
      <c r="AD68" s="2">
        <f>Y68-Z68</f>
        <v>2.1000000000000227</v>
      </c>
      <c r="AE68" s="128" t="e">
        <f>AC68/AC69-1</f>
        <v>#DIV/0!</v>
      </c>
    </row>
    <row r="69" spans="23:31" x14ac:dyDescent="0.25">
      <c r="W69" s="163" t="s">
        <v>92</v>
      </c>
      <c r="X69" s="88"/>
      <c r="Y69" s="178"/>
      <c r="Z69" s="178"/>
      <c r="AA69" s="88"/>
      <c r="AB69" s="164"/>
      <c r="AC69" s="178"/>
      <c r="AD69" s="2">
        <f>Y69-Z69</f>
        <v>0</v>
      </c>
      <c r="AE69" s="128" t="e">
        <f>AC69/AC70-1</f>
        <v>#DIV/0!</v>
      </c>
    </row>
  </sheetData>
  <mergeCells count="1">
    <mergeCell ref="P39:Q39"/>
  </mergeCells>
  <conditionalFormatting sqref="F25:F27">
    <cfRule type="expression" dxfId="545" priority="19">
      <formula>F25&gt;0</formula>
    </cfRule>
    <cfRule type="expression" dxfId="54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3" priority="11">
      <formula>F28&gt;0</formula>
    </cfRule>
    <cfRule type="expression" dxfId="542" priority="12">
      <formula>F28&lt;0</formula>
    </cfRule>
  </conditionalFormatting>
  <conditionalFormatting sqref="F28:F35">
    <cfRule type="expression" dxfId="541" priority="13">
      <formula>F28&gt;0</formula>
    </cfRule>
    <cfRule type="expression" dxfId="540" priority="14">
      <formula>F28&lt;0</formula>
    </cfRule>
  </conditionalFormatting>
  <conditionalFormatting sqref="H25:H35">
    <cfRule type="expression" dxfId="539" priority="9">
      <formula>H25&gt;0</formula>
    </cfRule>
    <cfRule type="expression" dxfId="538" priority="10">
      <formula>H25&lt;0</formula>
    </cfRule>
  </conditionalFormatting>
  <conditionalFormatting sqref="F21:F24">
    <cfRule type="expression" dxfId="537" priority="7">
      <formula>F21&gt;0</formula>
    </cfRule>
    <cfRule type="expression" dxfId="536" priority="8">
      <formula>F21&lt;0</formula>
    </cfRule>
  </conditionalFormatting>
  <conditionalFormatting sqref="H21:H24">
    <cfRule type="expression" dxfId="535" priority="5">
      <formula>H21&gt;0</formula>
    </cfRule>
    <cfRule type="expression" dxfId="534" priority="6">
      <formula>H21&lt;0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27" bestFit="1" customWidth="1"/>
    <col min="17" max="17" width="12.7109375" bestFit="1" customWidth="1"/>
    <col min="18" max="18" width="16" customWidth="1"/>
    <col min="20" max="20" width="13.7109375" style="78" customWidth="1"/>
    <col min="21" max="21" width="18.5703125" customWidth="1"/>
    <col min="23" max="23" width="16" style="2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5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63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62</v>
      </c>
      <c r="K1" s="20" t="s">
        <v>39</v>
      </c>
      <c r="L1" s="11" t="s">
        <v>53</v>
      </c>
      <c r="M1" s="11" t="s">
        <v>22</v>
      </c>
      <c r="P1" s="27"/>
      <c r="Q1"/>
      <c r="T1" s="76" t="s">
        <v>66</v>
      </c>
      <c r="W1" s="84" t="s">
        <v>85</v>
      </c>
      <c r="X1" s="85" t="s">
        <v>86</v>
      </c>
      <c r="Y1" s="94" t="s">
        <v>87</v>
      </c>
      <c r="Z1" s="94" t="s">
        <v>88</v>
      </c>
      <c r="AA1" s="85" t="s">
        <v>89</v>
      </c>
      <c r="AB1" s="85" t="s">
        <v>90</v>
      </c>
      <c r="AC1" s="179" t="s">
        <v>91</v>
      </c>
      <c r="AD1" s="11" t="s">
        <v>97</v>
      </c>
      <c r="AE1" s="11" t="s">
        <v>99</v>
      </c>
    </row>
    <row r="2" spans="1:40" x14ac:dyDescent="0.25">
      <c r="A2" s="6" t="s">
        <v>127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3"/>
      <c r="O2" s="11" t="s">
        <v>35</v>
      </c>
      <c r="Q2">
        <f>C18-H18</f>
        <v>0</v>
      </c>
      <c r="T2" s="77"/>
      <c r="W2" s="86">
        <v>42830</v>
      </c>
      <c r="X2" s="10">
        <v>99.56</v>
      </c>
      <c r="Y2" s="33">
        <v>100.58</v>
      </c>
      <c r="Z2" s="33">
        <v>98.61</v>
      </c>
      <c r="AA2" s="10">
        <v>98.89</v>
      </c>
      <c r="AB2" s="87">
        <v>1993100</v>
      </c>
      <c r="AC2" s="178">
        <v>98.89</v>
      </c>
      <c r="AD2" s="2">
        <f>Y2-Z2</f>
        <v>1.9699999999999989</v>
      </c>
      <c r="AE2" s="128">
        <f>AC2/AC3-1</f>
        <v>-4.6300956215399314E-3</v>
      </c>
    </row>
    <row r="3" spans="1:40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O3" s="11" t="s">
        <v>36</v>
      </c>
      <c r="Q3" s="166">
        <f>IF(Q2=0, Q4, (F18-K18-M18)/Q2)</f>
        <v>0</v>
      </c>
      <c r="T3" s="112"/>
      <c r="W3" s="86">
        <v>42829</v>
      </c>
      <c r="X3" s="10">
        <v>98.68</v>
      </c>
      <c r="Y3" s="33">
        <v>100.7</v>
      </c>
      <c r="Z3" s="33">
        <v>98.14</v>
      </c>
      <c r="AA3" s="10">
        <v>99.35</v>
      </c>
      <c r="AB3" s="87">
        <v>2906400</v>
      </c>
      <c r="AC3" s="178">
        <v>99.35</v>
      </c>
      <c r="AD3" s="2">
        <f>Y3-Z3</f>
        <v>2.5600000000000023</v>
      </c>
      <c r="AE3" s="128">
        <f>AC3/AC4-1</f>
        <v>1.6680311092918565E-2</v>
      </c>
      <c r="AN3" s="170"/>
    </row>
    <row r="4" spans="1:40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O4" s="11" t="s">
        <v>44</v>
      </c>
      <c r="Q4" s="48">
        <v>0</v>
      </c>
      <c r="R4" s="336">
        <v>0</v>
      </c>
      <c r="T4" s="112"/>
      <c r="W4" s="86">
        <v>42828</v>
      </c>
      <c r="X4" s="10">
        <v>98.15</v>
      </c>
      <c r="Y4" s="33">
        <v>98.48</v>
      </c>
      <c r="Z4" s="33">
        <v>96.95</v>
      </c>
      <c r="AA4" s="10">
        <v>97.72</v>
      </c>
      <c r="AB4" s="87">
        <v>1146600</v>
      </c>
      <c r="AC4" s="178">
        <v>97.72</v>
      </c>
      <c r="AD4" s="2">
        <f t="shared" ref="AD4:AD67" si="0">Y4-Z4</f>
        <v>1.5300000000000011</v>
      </c>
      <c r="AE4" s="128">
        <f t="shared" ref="AE4:AE66" si="1">AC4/AC5-1</f>
        <v>-2.6536027760768466E-3</v>
      </c>
      <c r="AK4" s="170"/>
      <c r="AN4" s="170"/>
    </row>
    <row r="5" spans="1:40" x14ac:dyDescent="0.25">
      <c r="B5" s="66"/>
      <c r="C5" s="17"/>
      <c r="D5" s="67"/>
      <c r="E5" s="67"/>
      <c r="F5" s="3"/>
      <c r="G5" s="66"/>
      <c r="H5" s="149"/>
      <c r="I5" s="3"/>
      <c r="J5" s="3"/>
      <c r="K5" s="3"/>
      <c r="L5" s="4"/>
      <c r="O5" s="11" t="s">
        <v>45</v>
      </c>
      <c r="Q5" s="3">
        <f>Q4*Q2</f>
        <v>0</v>
      </c>
      <c r="W5" s="86">
        <v>42825</v>
      </c>
      <c r="X5" s="10">
        <v>98.31</v>
      </c>
      <c r="Y5" s="33">
        <v>98.49</v>
      </c>
      <c r="Z5" s="33">
        <v>97.71</v>
      </c>
      <c r="AA5" s="10">
        <v>97.98</v>
      </c>
      <c r="AB5" s="87">
        <v>1061300</v>
      </c>
      <c r="AC5" s="178">
        <v>97.98</v>
      </c>
      <c r="AD5" s="2">
        <f t="shared" si="0"/>
        <v>0.78000000000000114</v>
      </c>
      <c r="AE5" s="128">
        <f t="shared" si="1"/>
        <v>-1.6303240269003316E-3</v>
      </c>
      <c r="AK5" s="170"/>
      <c r="AN5" s="170"/>
    </row>
    <row r="6" spans="1:40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O6" s="11" t="s">
        <v>42</v>
      </c>
      <c r="Q6" s="2">
        <f>Q3*Q2</f>
        <v>0</v>
      </c>
      <c r="W6" s="86">
        <v>42824</v>
      </c>
      <c r="X6" s="10">
        <v>97.29</v>
      </c>
      <c r="Y6" s="33">
        <v>98.5</v>
      </c>
      <c r="Z6" s="33">
        <v>97.06</v>
      </c>
      <c r="AA6" s="10">
        <v>98.14</v>
      </c>
      <c r="AB6" s="87">
        <v>1189200</v>
      </c>
      <c r="AC6" s="178">
        <v>98.14</v>
      </c>
      <c r="AD6" s="2">
        <f t="shared" si="0"/>
        <v>1.4399999999999977</v>
      </c>
      <c r="AE6" s="128">
        <f t="shared" si="1"/>
        <v>9.3592512598992261E-3</v>
      </c>
    </row>
    <row r="7" spans="1:40" x14ac:dyDescent="0.25">
      <c r="B7" s="66"/>
      <c r="C7" s="4"/>
      <c r="D7" s="3"/>
      <c r="E7" s="3"/>
      <c r="F7" s="3"/>
      <c r="G7" s="66"/>
      <c r="H7" s="149"/>
      <c r="I7" s="3"/>
      <c r="J7" s="3"/>
      <c r="K7" s="3"/>
      <c r="L7" s="4"/>
      <c r="O7" s="11" t="s">
        <v>136</v>
      </c>
      <c r="P7"/>
      <c r="Q7" s="2">
        <f>Q10+Q8</f>
        <v>1368.9000000000015</v>
      </c>
      <c r="R7">
        <v>0</v>
      </c>
      <c r="T7" s="77"/>
      <c r="W7" s="86">
        <v>42823</v>
      </c>
      <c r="X7" s="10">
        <v>97.85</v>
      </c>
      <c r="Y7" s="33">
        <v>97.85</v>
      </c>
      <c r="Z7" s="33">
        <v>97</v>
      </c>
      <c r="AA7" s="10">
        <v>97.23</v>
      </c>
      <c r="AB7" s="87">
        <v>1086100</v>
      </c>
      <c r="AC7" s="178">
        <v>97.23</v>
      </c>
      <c r="AD7" s="2">
        <f t="shared" si="0"/>
        <v>0.84999999999999432</v>
      </c>
      <c r="AE7" s="128">
        <f t="shared" si="1"/>
        <v>-7.1479628305932685E-3</v>
      </c>
      <c r="AK7" s="170"/>
      <c r="AN7" s="170"/>
    </row>
    <row r="8" spans="1:40" x14ac:dyDescent="0.25">
      <c r="B8" s="4"/>
      <c r="C8" s="4"/>
      <c r="D8" s="3"/>
      <c r="E8" s="3"/>
      <c r="F8" s="3"/>
      <c r="G8" s="4"/>
      <c r="H8" s="149"/>
      <c r="I8" s="3"/>
      <c r="J8" s="3"/>
      <c r="K8" s="3"/>
      <c r="L8" s="4"/>
      <c r="O8" s="11" t="s">
        <v>137</v>
      </c>
      <c r="Q8" s="2">
        <f>K18+M18-F18+Q2*Q4</f>
        <v>0</v>
      </c>
      <c r="W8" s="86">
        <v>42822</v>
      </c>
      <c r="X8" s="10">
        <v>97.31</v>
      </c>
      <c r="Y8" s="33">
        <v>98.7</v>
      </c>
      <c r="Z8" s="33">
        <v>96.55</v>
      </c>
      <c r="AA8" s="10">
        <v>97.93</v>
      </c>
      <c r="AB8" s="87">
        <v>1152600</v>
      </c>
      <c r="AC8" s="178">
        <v>97.93</v>
      </c>
      <c r="AD8" s="2">
        <f t="shared" si="0"/>
        <v>2.1500000000000057</v>
      </c>
      <c r="AE8" s="128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49"/>
      <c r="I9" s="3"/>
      <c r="J9" s="3"/>
      <c r="K9" s="3"/>
      <c r="L9" s="4"/>
      <c r="O9" s="11" t="s">
        <v>156</v>
      </c>
      <c r="P9"/>
      <c r="Q9" s="128">
        <f>IF(Q2=0, 0, Q8/Q6)</f>
        <v>0</v>
      </c>
      <c r="W9" s="86">
        <v>42821</v>
      </c>
      <c r="X9" s="10">
        <v>96.41</v>
      </c>
      <c r="Y9" s="33">
        <v>97.71</v>
      </c>
      <c r="Z9" s="33">
        <v>95.33</v>
      </c>
      <c r="AA9" s="10">
        <v>97.19</v>
      </c>
      <c r="AB9" s="87">
        <v>1203200</v>
      </c>
      <c r="AC9" s="178">
        <v>97.19</v>
      </c>
      <c r="AD9" s="2">
        <f t="shared" si="0"/>
        <v>2.3799999999999955</v>
      </c>
      <c r="AE9" s="128">
        <f t="shared" si="1"/>
        <v>-1.1305241521069043E-3</v>
      </c>
      <c r="AK9" s="170"/>
      <c r="AN9" s="170"/>
    </row>
    <row r="10" spans="1:40" ht="12.75" customHeight="1" x14ac:dyDescent="0.25">
      <c r="H10" s="64"/>
      <c r="O10" s="11" t="s">
        <v>155</v>
      </c>
      <c r="Q10" s="2">
        <f>M48</f>
        <v>1368.9000000000015</v>
      </c>
      <c r="W10" s="86">
        <v>42818</v>
      </c>
      <c r="X10" s="10">
        <v>97.36</v>
      </c>
      <c r="Y10" s="33">
        <v>98.35</v>
      </c>
      <c r="Z10" s="33">
        <v>96.88</v>
      </c>
      <c r="AA10" s="10">
        <v>97.3</v>
      </c>
      <c r="AB10" s="87">
        <v>1265400</v>
      </c>
      <c r="AC10" s="178">
        <v>97.3</v>
      </c>
      <c r="AD10" s="2">
        <f t="shared" si="0"/>
        <v>1.4699999999999989</v>
      </c>
      <c r="AE10" s="128">
        <f t="shared" si="1"/>
        <v>8.2901554404144484E-3</v>
      </c>
    </row>
    <row r="11" spans="1:40" x14ac:dyDescent="0.25">
      <c r="H11" s="64"/>
      <c r="O11" s="11" t="s">
        <v>133</v>
      </c>
      <c r="Q11" s="128">
        <f>VALUE(TRIM(CLEAN(MID(U55, FIND("(", U55)+1, 5))))</f>
        <v>1.14E-2</v>
      </c>
      <c r="W11" s="86">
        <v>42817</v>
      </c>
      <c r="X11" s="10">
        <v>96.54</v>
      </c>
      <c r="Y11" s="33">
        <v>97.29</v>
      </c>
      <c r="Z11" s="33">
        <v>96.03</v>
      </c>
      <c r="AA11" s="10">
        <v>96.5</v>
      </c>
      <c r="AB11" s="87">
        <v>1067800</v>
      </c>
      <c r="AC11" s="178">
        <v>96.5</v>
      </c>
      <c r="AD11" s="2">
        <f t="shared" si="0"/>
        <v>1.2600000000000051</v>
      </c>
      <c r="AE11" s="128">
        <f t="shared" si="1"/>
        <v>-2.4808765763902896E-3</v>
      </c>
      <c r="AK11" s="170"/>
      <c r="AN11" s="170"/>
    </row>
    <row r="12" spans="1:40" x14ac:dyDescent="0.25">
      <c r="H12" s="64"/>
      <c r="W12" s="86">
        <v>42816</v>
      </c>
      <c r="X12" s="10">
        <v>95.47</v>
      </c>
      <c r="Y12" s="33">
        <v>96.78</v>
      </c>
      <c r="Z12" s="33">
        <v>94.59</v>
      </c>
      <c r="AA12" s="10">
        <v>96.74</v>
      </c>
      <c r="AB12" s="87">
        <v>1735100</v>
      </c>
      <c r="AC12" s="178">
        <v>96.74</v>
      </c>
      <c r="AD12" s="2">
        <f t="shared" si="0"/>
        <v>2.1899999999999977</v>
      </c>
      <c r="AE12" s="128">
        <f t="shared" si="1"/>
        <v>1.2772194304857543E-2</v>
      </c>
    </row>
    <row r="13" spans="1:40" x14ac:dyDescent="0.25">
      <c r="H13" s="64"/>
      <c r="W13" s="86">
        <v>42815</v>
      </c>
      <c r="X13" s="10">
        <v>98.37</v>
      </c>
      <c r="Y13" s="33">
        <v>98.64</v>
      </c>
      <c r="Z13" s="33">
        <v>95.34</v>
      </c>
      <c r="AA13" s="10">
        <v>95.52</v>
      </c>
      <c r="AB13" s="87">
        <v>1795100</v>
      </c>
      <c r="AC13" s="178">
        <v>95.52</v>
      </c>
      <c r="AD13" s="2">
        <f t="shared" si="0"/>
        <v>3.2999999999999972</v>
      </c>
      <c r="AE13" s="128">
        <f t="shared" si="1"/>
        <v>-2.7192178429575331E-2</v>
      </c>
      <c r="AK13" s="170"/>
      <c r="AN13" s="170"/>
    </row>
    <row r="14" spans="1:40" x14ac:dyDescent="0.25">
      <c r="H14" s="64"/>
      <c r="T14" s="76"/>
      <c r="U14" s="11"/>
      <c r="W14" s="86">
        <v>42814</v>
      </c>
      <c r="X14" s="10">
        <v>97.95</v>
      </c>
      <c r="Y14" s="33">
        <v>98.81</v>
      </c>
      <c r="Z14" s="33">
        <v>97.15</v>
      </c>
      <c r="AA14" s="10">
        <v>98.19</v>
      </c>
      <c r="AB14" s="87">
        <v>1267800</v>
      </c>
      <c r="AC14" s="178">
        <v>98.19</v>
      </c>
      <c r="AD14" s="2">
        <f t="shared" si="0"/>
        <v>1.6599999999999966</v>
      </c>
      <c r="AE14" s="128">
        <f t="shared" si="1"/>
        <v>2.6549576227916649E-3</v>
      </c>
    </row>
    <row r="15" spans="1:40" x14ac:dyDescent="0.25">
      <c r="H15" s="64"/>
      <c r="W15" s="86">
        <v>42811</v>
      </c>
      <c r="X15" s="10">
        <v>98.51</v>
      </c>
      <c r="Y15" s="33">
        <v>98.61</v>
      </c>
      <c r="Z15" s="33">
        <v>97.51</v>
      </c>
      <c r="AA15" s="10">
        <v>97.93</v>
      </c>
      <c r="AB15" s="87">
        <v>2421700</v>
      </c>
      <c r="AC15" s="178">
        <v>97.93</v>
      </c>
      <c r="AD15" s="2">
        <f t="shared" si="0"/>
        <v>1.0999999999999943</v>
      </c>
      <c r="AE15" s="128">
        <f t="shared" si="1"/>
        <v>-1.8346753643868619E-3</v>
      </c>
      <c r="AK15" s="170"/>
      <c r="AN15" s="170"/>
    </row>
    <row r="16" spans="1:40" x14ac:dyDescent="0.25">
      <c r="H16" s="64"/>
      <c r="W16" s="86">
        <v>42810</v>
      </c>
      <c r="X16" s="10">
        <v>99.22</v>
      </c>
      <c r="Y16" s="33">
        <v>99.22</v>
      </c>
      <c r="Z16" s="33">
        <v>98</v>
      </c>
      <c r="AA16" s="10">
        <v>98.11</v>
      </c>
      <c r="AB16" s="87">
        <v>1762600</v>
      </c>
      <c r="AC16" s="178">
        <v>98.11</v>
      </c>
      <c r="AD16" s="2">
        <f t="shared" si="0"/>
        <v>1.2199999999999989</v>
      </c>
      <c r="AE16" s="128">
        <f t="shared" si="1"/>
        <v>-1.0089799212995687E-2</v>
      </c>
    </row>
    <row r="17" spans="1:40" x14ac:dyDescent="0.25">
      <c r="H17" s="64"/>
      <c r="W17" s="86">
        <v>42809</v>
      </c>
      <c r="X17" s="10">
        <v>98.71</v>
      </c>
      <c r="Y17" s="33">
        <v>99.38</v>
      </c>
      <c r="Z17" s="33">
        <v>98.12</v>
      </c>
      <c r="AA17" s="10">
        <v>99.11</v>
      </c>
      <c r="AB17" s="87">
        <v>1527500</v>
      </c>
      <c r="AC17" s="178">
        <v>99.11</v>
      </c>
      <c r="AD17" s="2">
        <f t="shared" si="0"/>
        <v>1.2599999999999909</v>
      </c>
      <c r="AE17" s="128">
        <f t="shared" si="1"/>
        <v>3.2391942504301774E-3</v>
      </c>
      <c r="AK17" s="170"/>
      <c r="AN17" s="170"/>
    </row>
    <row r="18" spans="1:40" x14ac:dyDescent="0.25">
      <c r="A18" s="25" t="s">
        <v>57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65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86">
        <v>42808</v>
      </c>
      <c r="X18" s="10">
        <v>98.74</v>
      </c>
      <c r="Y18" s="33">
        <v>98.94</v>
      </c>
      <c r="Z18" s="33">
        <v>97.95</v>
      </c>
      <c r="AA18" s="10">
        <v>98.79</v>
      </c>
      <c r="AB18" s="87">
        <v>1214000</v>
      </c>
      <c r="AC18" s="178">
        <v>98.79</v>
      </c>
      <c r="AD18" s="2">
        <f t="shared" si="0"/>
        <v>0.98999999999999488</v>
      </c>
      <c r="AE18" s="128">
        <f t="shared" si="1"/>
        <v>-2.5242326332794995E-3</v>
      </c>
    </row>
    <row r="19" spans="1:40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86">
        <v>42807</v>
      </c>
      <c r="X19" s="10">
        <v>98.48</v>
      </c>
      <c r="Y19" s="33">
        <v>99.34</v>
      </c>
      <c r="Z19" s="33">
        <v>98.06</v>
      </c>
      <c r="AA19" s="10">
        <v>99.04</v>
      </c>
      <c r="AB19" s="87">
        <v>2398600</v>
      </c>
      <c r="AC19" s="178">
        <v>99.04</v>
      </c>
      <c r="AD19" s="2">
        <f t="shared" si="0"/>
        <v>1.2800000000000011</v>
      </c>
      <c r="AE19" s="128">
        <f t="shared" si="1"/>
        <v>8.7594214707680251E-3</v>
      </c>
      <c r="AK19" s="170"/>
      <c r="AN19" s="170"/>
    </row>
    <row r="20" spans="1:40" x14ac:dyDescent="0.25">
      <c r="W20" s="86">
        <v>42804</v>
      </c>
      <c r="X20" s="10">
        <v>97.74</v>
      </c>
      <c r="Y20" s="33">
        <v>98.7</v>
      </c>
      <c r="Z20" s="33">
        <v>97.5</v>
      </c>
      <c r="AA20" s="10">
        <v>98.18</v>
      </c>
      <c r="AB20" s="87">
        <v>2258700</v>
      </c>
      <c r="AC20" s="178">
        <v>98.18</v>
      </c>
      <c r="AD20" s="2">
        <f t="shared" si="0"/>
        <v>1.2000000000000028</v>
      </c>
      <c r="AE20" s="128">
        <f t="shared" si="1"/>
        <v>1.0706197241095339E-2</v>
      </c>
    </row>
    <row r="21" spans="1:40" x14ac:dyDescent="0.25">
      <c r="W21" s="86">
        <v>42803</v>
      </c>
      <c r="X21" s="10">
        <v>96.21</v>
      </c>
      <c r="Y21" s="33">
        <v>97.67</v>
      </c>
      <c r="Z21" s="33">
        <v>95.06</v>
      </c>
      <c r="AA21" s="10">
        <v>97.14</v>
      </c>
      <c r="AB21" s="87">
        <v>2819000</v>
      </c>
      <c r="AC21" s="178">
        <v>97.14</v>
      </c>
      <c r="AD21" s="2">
        <f t="shared" si="0"/>
        <v>2.6099999999999994</v>
      </c>
      <c r="AE21" s="128">
        <f t="shared" si="1"/>
        <v>4.6540490226496534E-3</v>
      </c>
      <c r="AK21" s="170"/>
      <c r="AN21" s="170"/>
    </row>
    <row r="22" spans="1:40" x14ac:dyDescent="0.25">
      <c r="B22" s="150" t="s">
        <v>85</v>
      </c>
      <c r="C22" s="150" t="s">
        <v>106</v>
      </c>
      <c r="D22" s="151" t="s">
        <v>105</v>
      </c>
      <c r="E22" s="153" t="s">
        <v>107</v>
      </c>
      <c r="F22" s="153" t="s">
        <v>43</v>
      </c>
      <c r="G22" s="165" t="s">
        <v>110</v>
      </c>
      <c r="H22" s="165" t="s">
        <v>61</v>
      </c>
      <c r="I22" s="165" t="s">
        <v>111</v>
      </c>
      <c r="W22" s="86">
        <v>42802</v>
      </c>
      <c r="X22" s="10">
        <v>96.36</v>
      </c>
      <c r="Y22" s="33">
        <v>96.91</v>
      </c>
      <c r="Z22" s="33">
        <v>95.39</v>
      </c>
      <c r="AA22" s="10">
        <v>96.69</v>
      </c>
      <c r="AB22" s="87">
        <v>4067100</v>
      </c>
      <c r="AC22" s="178">
        <v>96.69</v>
      </c>
      <c r="AD22" s="2">
        <f t="shared" si="0"/>
        <v>1.519999999999996</v>
      </c>
      <c r="AE22" s="128">
        <f t="shared" si="1"/>
        <v>1.7254076801683338E-2</v>
      </c>
    </row>
    <row r="23" spans="1:40" x14ac:dyDescent="0.25">
      <c r="B23" s="152">
        <v>42546</v>
      </c>
      <c r="C23" s="291">
        <v>60</v>
      </c>
      <c r="D23" s="292">
        <v>63.32</v>
      </c>
      <c r="E23" s="33">
        <v>61.61</v>
      </c>
      <c r="F23" s="33">
        <f t="shared" ref="F23:F42" si="2">C23*(E23-D23)</f>
        <v>-102.60000000000005</v>
      </c>
      <c r="G23" s="33">
        <f t="shared" ref="G23:G42" si="3">D23*C23</f>
        <v>3799.2</v>
      </c>
      <c r="H23" s="167">
        <f t="shared" ref="H23:H42" si="4">(E23-D23)/D23</f>
        <v>-2.7005685407454214E-2</v>
      </c>
      <c r="I23" s="33"/>
      <c r="W23" s="86">
        <v>42801</v>
      </c>
      <c r="X23" s="10">
        <v>95.22</v>
      </c>
      <c r="Y23" s="33">
        <v>95.49</v>
      </c>
      <c r="Z23" s="33">
        <v>94.21</v>
      </c>
      <c r="AA23" s="10">
        <v>95.05</v>
      </c>
      <c r="AB23" s="87">
        <v>1539300</v>
      </c>
      <c r="AC23" s="178">
        <v>95.05</v>
      </c>
      <c r="AD23" s="2">
        <f t="shared" si="0"/>
        <v>1.2800000000000011</v>
      </c>
      <c r="AE23" s="128">
        <f t="shared" si="1"/>
        <v>-4.1906757464641453E-3</v>
      </c>
      <c r="AK23" s="170"/>
    </row>
    <row r="24" spans="1:40" x14ac:dyDescent="0.25">
      <c r="B24" s="152">
        <v>42548</v>
      </c>
      <c r="C24" s="205">
        <v>60</v>
      </c>
      <c r="D24" s="210">
        <v>60.935000000000002</v>
      </c>
      <c r="E24" s="210">
        <v>58.01</v>
      </c>
      <c r="F24" s="33">
        <f t="shared" si="2"/>
        <v>-175.50000000000026</v>
      </c>
      <c r="G24" s="33">
        <f t="shared" si="3"/>
        <v>3656.1000000000004</v>
      </c>
      <c r="H24" s="167">
        <f t="shared" si="4"/>
        <v>-4.8001969311561567E-2</v>
      </c>
      <c r="I24" s="33"/>
      <c r="W24" s="86">
        <v>42800</v>
      </c>
      <c r="X24" s="10">
        <v>94.21</v>
      </c>
      <c r="Y24" s="33">
        <v>95.71</v>
      </c>
      <c r="Z24" s="33">
        <v>93.43</v>
      </c>
      <c r="AA24" s="10">
        <v>95.45</v>
      </c>
      <c r="AB24" s="87">
        <v>3183600</v>
      </c>
      <c r="AC24" s="178">
        <v>95.45</v>
      </c>
      <c r="AD24" s="2">
        <f t="shared" si="0"/>
        <v>2.2799999999999869</v>
      </c>
      <c r="AE24" s="128">
        <f t="shared" si="1"/>
        <v>5.5836493889591665E-3</v>
      </c>
    </row>
    <row r="25" spans="1:40" x14ac:dyDescent="0.25">
      <c r="B25" s="152">
        <v>42549</v>
      </c>
      <c r="C25" s="299">
        <v>120</v>
      </c>
      <c r="D25" s="303">
        <v>60.935000000000002</v>
      </c>
      <c r="E25" s="210">
        <v>60.26</v>
      </c>
      <c r="F25" s="33">
        <f t="shared" si="2"/>
        <v>-81.000000000000512</v>
      </c>
      <c r="G25" s="33">
        <f t="shared" si="3"/>
        <v>7312.2000000000007</v>
      </c>
      <c r="H25" s="167">
        <f t="shared" si="4"/>
        <v>-1.1077377533437339E-2</v>
      </c>
      <c r="I25" s="33"/>
      <c r="W25" s="86">
        <v>42797</v>
      </c>
      <c r="X25" s="10">
        <v>95.03</v>
      </c>
      <c r="Y25" s="33">
        <v>95.32</v>
      </c>
      <c r="Z25" s="33">
        <v>94.16</v>
      </c>
      <c r="AA25" s="10">
        <v>94.92</v>
      </c>
      <c r="AB25" s="87">
        <v>1504800</v>
      </c>
      <c r="AC25" s="178">
        <v>94.92</v>
      </c>
      <c r="AD25" s="2">
        <f t="shared" si="0"/>
        <v>1.1599999999999966</v>
      </c>
      <c r="AE25" s="128">
        <f t="shared" si="1"/>
        <v>1.6884761502742318E-3</v>
      </c>
    </row>
    <row r="26" spans="1:40" x14ac:dyDescent="0.25">
      <c r="B26" s="152">
        <v>42550</v>
      </c>
      <c r="C26" s="205">
        <v>120</v>
      </c>
      <c r="D26" s="210">
        <v>60.935000000000002</v>
      </c>
      <c r="E26" s="210">
        <v>61.73</v>
      </c>
      <c r="F26" s="33">
        <f t="shared" si="2"/>
        <v>95.399999999999352</v>
      </c>
      <c r="G26" s="33">
        <f t="shared" si="3"/>
        <v>7312.2000000000007</v>
      </c>
      <c r="H26" s="167">
        <f t="shared" si="4"/>
        <v>1.304668909493714E-2</v>
      </c>
      <c r="I26" s="33"/>
      <c r="W26" s="86">
        <v>42796</v>
      </c>
      <c r="X26" s="10">
        <v>96.98</v>
      </c>
      <c r="Y26" s="33">
        <v>97.57</v>
      </c>
      <c r="Z26" s="33">
        <v>94.71</v>
      </c>
      <c r="AA26" s="10">
        <v>94.76</v>
      </c>
      <c r="AB26" s="87">
        <v>2347100</v>
      </c>
      <c r="AC26" s="178">
        <v>94.76</v>
      </c>
      <c r="AD26" s="2">
        <f t="shared" si="0"/>
        <v>2.8599999999999994</v>
      </c>
      <c r="AE26" s="128">
        <f t="shared" si="1"/>
        <v>-2.0467231755220028E-2</v>
      </c>
    </row>
    <row r="27" spans="1:40" x14ac:dyDescent="0.25">
      <c r="B27" s="152">
        <v>42551</v>
      </c>
      <c r="C27" s="288">
        <v>60</v>
      </c>
      <c r="D27" s="296">
        <v>59.007199999999997</v>
      </c>
      <c r="E27" s="210">
        <v>63.28</v>
      </c>
      <c r="F27" s="33">
        <f t="shared" si="2"/>
        <v>256.36800000000022</v>
      </c>
      <c r="G27" s="33">
        <f t="shared" si="3"/>
        <v>3540.4319999999998</v>
      </c>
      <c r="H27" s="167">
        <f t="shared" si="4"/>
        <v>7.2411502325140042E-2</v>
      </c>
      <c r="I27" s="33"/>
      <c r="W27" s="86">
        <v>42795</v>
      </c>
      <c r="X27" s="10">
        <v>95.97</v>
      </c>
      <c r="Y27" s="33">
        <v>97.15</v>
      </c>
      <c r="Z27" s="33">
        <v>94.37</v>
      </c>
      <c r="AA27" s="10">
        <v>96.74</v>
      </c>
      <c r="AB27" s="87">
        <v>2312500</v>
      </c>
      <c r="AC27" s="178">
        <v>96.74</v>
      </c>
      <c r="AD27" s="2">
        <f t="shared" si="0"/>
        <v>2.7800000000000011</v>
      </c>
      <c r="AE27" s="128">
        <f t="shared" si="1"/>
        <v>2.0356502478641403E-2</v>
      </c>
    </row>
    <row r="28" spans="1:40" x14ac:dyDescent="0.25">
      <c r="B28" s="152">
        <v>42552</v>
      </c>
      <c r="C28" s="205">
        <v>60</v>
      </c>
      <c r="D28" s="210">
        <v>59.007199999999997</v>
      </c>
      <c r="E28" s="210">
        <v>62.6</v>
      </c>
      <c r="F28" s="33">
        <f t="shared" si="2"/>
        <v>215.56800000000024</v>
      </c>
      <c r="G28" s="33">
        <f t="shared" si="3"/>
        <v>3540.4319999999998</v>
      </c>
      <c r="H28" s="167">
        <f t="shared" si="4"/>
        <v>6.0887484917094933E-2</v>
      </c>
      <c r="I28" s="33"/>
      <c r="W28" s="86">
        <v>42794</v>
      </c>
      <c r="X28" s="10">
        <v>95.61</v>
      </c>
      <c r="Y28" s="33">
        <v>95.85</v>
      </c>
      <c r="Z28" s="33">
        <v>94</v>
      </c>
      <c r="AA28" s="10">
        <v>94.81</v>
      </c>
      <c r="AB28" s="87">
        <v>1719500</v>
      </c>
      <c r="AC28" s="178">
        <v>94.81</v>
      </c>
      <c r="AD28" s="2">
        <f t="shared" si="0"/>
        <v>1.8499999999999943</v>
      </c>
      <c r="AE28" s="128">
        <f t="shared" si="1"/>
        <v>-8.5747150475791178E-3</v>
      </c>
    </row>
    <row r="29" spans="1:40" x14ac:dyDescent="0.25">
      <c r="B29" s="152">
        <v>42556</v>
      </c>
      <c r="C29" s="205">
        <v>60</v>
      </c>
      <c r="D29" s="210">
        <v>59.007199999999997</v>
      </c>
      <c r="E29" s="210">
        <v>58.82</v>
      </c>
      <c r="F29" s="33">
        <f t="shared" si="2"/>
        <v>-11.231999999999829</v>
      </c>
      <c r="G29" s="33">
        <f t="shared" si="3"/>
        <v>3540.4319999999998</v>
      </c>
      <c r="H29" s="167">
        <f t="shared" si="4"/>
        <v>-3.1724942040970787E-3</v>
      </c>
      <c r="I29" s="33"/>
      <c r="W29" s="86">
        <v>42793</v>
      </c>
      <c r="X29" s="10">
        <v>94.54</v>
      </c>
      <c r="Y29" s="33">
        <v>95.68</v>
      </c>
      <c r="Z29" s="33">
        <v>93.85</v>
      </c>
      <c r="AA29" s="10">
        <v>95.63</v>
      </c>
      <c r="AB29" s="87">
        <v>1243000</v>
      </c>
      <c r="AC29" s="178">
        <v>95.63</v>
      </c>
      <c r="AD29" s="2">
        <f t="shared" si="0"/>
        <v>1.8300000000000125</v>
      </c>
      <c r="AE29" s="128">
        <f t="shared" si="1"/>
        <v>9.8204857444561533E-3</v>
      </c>
    </row>
    <row r="30" spans="1:40" x14ac:dyDescent="0.25">
      <c r="B30" s="152">
        <v>42557</v>
      </c>
      <c r="C30" s="279">
        <v>90</v>
      </c>
      <c r="D30" s="39">
        <v>58.531399999999998</v>
      </c>
      <c r="E30" s="210">
        <v>59.16</v>
      </c>
      <c r="F30" s="33">
        <f t="shared" si="2"/>
        <v>56.573999999999884</v>
      </c>
      <c r="G30" s="33">
        <f t="shared" si="3"/>
        <v>5267.826</v>
      </c>
      <c r="H30" s="167">
        <f t="shared" si="4"/>
        <v>1.0739534677113459E-2</v>
      </c>
      <c r="I30" s="33"/>
      <c r="W30" s="86">
        <v>42790</v>
      </c>
      <c r="X30" s="10">
        <v>94.24</v>
      </c>
      <c r="Y30" s="33">
        <v>95</v>
      </c>
      <c r="Z30" s="33">
        <v>93.02</v>
      </c>
      <c r="AA30" s="10">
        <v>94.7</v>
      </c>
      <c r="AB30" s="87">
        <v>1445600</v>
      </c>
      <c r="AC30" s="178">
        <v>94.7</v>
      </c>
      <c r="AD30" s="2">
        <f t="shared" si="0"/>
        <v>1.980000000000004</v>
      </c>
      <c r="AE30" s="128">
        <f t="shared" si="1"/>
        <v>-6.4001678732557021E-3</v>
      </c>
    </row>
    <row r="31" spans="1:40" x14ac:dyDescent="0.25">
      <c r="B31" s="152">
        <v>42562</v>
      </c>
      <c r="C31" s="205">
        <v>90</v>
      </c>
      <c r="D31" s="210">
        <v>58.531399999999998</v>
      </c>
      <c r="E31" s="210">
        <v>64.64</v>
      </c>
      <c r="F31" s="33">
        <f t="shared" si="2"/>
        <v>549.77400000000023</v>
      </c>
      <c r="G31" s="33">
        <f t="shared" si="3"/>
        <v>5267.826</v>
      </c>
      <c r="H31" s="167">
        <f t="shared" si="4"/>
        <v>0.1043644949548448</v>
      </c>
      <c r="I31" s="33"/>
      <c r="W31" s="86">
        <v>42789</v>
      </c>
      <c r="X31" s="10">
        <v>96.86</v>
      </c>
      <c r="Y31" s="33">
        <v>96.94</v>
      </c>
      <c r="Z31" s="33">
        <v>94.3</v>
      </c>
      <c r="AA31" s="10">
        <v>95.31</v>
      </c>
      <c r="AB31" s="87">
        <v>1639300</v>
      </c>
      <c r="AC31" s="178">
        <v>95.31</v>
      </c>
      <c r="AD31" s="2">
        <f t="shared" si="0"/>
        <v>2.6400000000000006</v>
      </c>
      <c r="AE31" s="128">
        <f t="shared" si="1"/>
        <v>-1.4476269258608121E-2</v>
      </c>
    </row>
    <row r="32" spans="1:40" x14ac:dyDescent="0.25">
      <c r="B32" s="152">
        <v>42563</v>
      </c>
      <c r="C32" s="205">
        <v>90</v>
      </c>
      <c r="D32" s="210">
        <v>58.531399999999998</v>
      </c>
      <c r="E32" s="210">
        <v>65.8</v>
      </c>
      <c r="F32" s="33">
        <f t="shared" si="2"/>
        <v>654.17399999999998</v>
      </c>
      <c r="G32" s="33">
        <f t="shared" si="3"/>
        <v>5267.826</v>
      </c>
      <c r="H32" s="167">
        <f t="shared" si="4"/>
        <v>0.12418291720341559</v>
      </c>
      <c r="I32" s="33"/>
      <c r="W32" s="86">
        <v>42788</v>
      </c>
      <c r="X32" s="10">
        <v>96.49</v>
      </c>
      <c r="Y32" s="33">
        <v>97.17</v>
      </c>
      <c r="Z32" s="33">
        <v>96.04</v>
      </c>
      <c r="AA32" s="10">
        <v>96.71</v>
      </c>
      <c r="AB32" s="87">
        <v>1397100</v>
      </c>
      <c r="AC32" s="178">
        <v>96.71</v>
      </c>
      <c r="AD32" s="2">
        <f t="shared" si="0"/>
        <v>1.1299999999999955</v>
      </c>
      <c r="AE32" s="128">
        <f t="shared" si="1"/>
        <v>1.4497255876566584E-3</v>
      </c>
    </row>
    <row r="33" spans="1:31" x14ac:dyDescent="0.25">
      <c r="B33" s="152">
        <v>42569</v>
      </c>
      <c r="C33" s="205">
        <v>90</v>
      </c>
      <c r="D33" s="210">
        <v>58.531399999999998</v>
      </c>
      <c r="E33" s="210">
        <v>68.7</v>
      </c>
      <c r="F33" s="33">
        <f t="shared" si="2"/>
        <v>915.17400000000043</v>
      </c>
      <c r="G33" s="33">
        <f t="shared" si="3"/>
        <v>5267.826</v>
      </c>
      <c r="H33" s="167">
        <f t="shared" si="4"/>
        <v>0.17372897282484281</v>
      </c>
      <c r="I33" s="33"/>
      <c r="W33" s="86">
        <v>42787</v>
      </c>
      <c r="X33" s="10">
        <v>96.63</v>
      </c>
      <c r="Y33" s="33">
        <v>97.51</v>
      </c>
      <c r="Z33" s="33">
        <v>95.7</v>
      </c>
      <c r="AA33" s="10">
        <v>96.57</v>
      </c>
      <c r="AB33" s="87">
        <v>2553500</v>
      </c>
      <c r="AC33" s="178">
        <v>96.57</v>
      </c>
      <c r="AD33" s="2">
        <f t="shared" si="0"/>
        <v>1.8100000000000023</v>
      </c>
      <c r="AE33" s="128">
        <f t="shared" si="1"/>
        <v>2.2833419823560241E-3</v>
      </c>
    </row>
    <row r="34" spans="1:31" x14ac:dyDescent="0.25">
      <c r="B34" s="152">
        <v>42570</v>
      </c>
      <c r="C34" s="205">
        <v>90</v>
      </c>
      <c r="D34" s="210">
        <v>58.531399999999998</v>
      </c>
      <c r="E34" s="210">
        <v>68.33</v>
      </c>
      <c r="F34" s="33">
        <f t="shared" si="2"/>
        <v>881.87400000000002</v>
      </c>
      <c r="G34" s="33">
        <f t="shared" si="3"/>
        <v>5267.826</v>
      </c>
      <c r="H34" s="167">
        <f t="shared" si="4"/>
        <v>0.1674075795214193</v>
      </c>
      <c r="I34" s="33"/>
      <c r="W34" s="86">
        <v>42783</v>
      </c>
      <c r="X34" s="10">
        <v>92.24</v>
      </c>
      <c r="Y34" s="33">
        <v>96.67</v>
      </c>
      <c r="Z34" s="33">
        <v>91.92</v>
      </c>
      <c r="AA34" s="10">
        <v>96.35</v>
      </c>
      <c r="AB34" s="87">
        <v>5405100</v>
      </c>
      <c r="AC34" s="178">
        <v>96.35</v>
      </c>
      <c r="AD34" s="2">
        <f t="shared" si="0"/>
        <v>4.75</v>
      </c>
      <c r="AE34" s="128">
        <f t="shared" si="1"/>
        <v>4.2410472790219478E-2</v>
      </c>
    </row>
    <row r="35" spans="1:31" x14ac:dyDescent="0.25">
      <c r="B35" s="152">
        <v>42571</v>
      </c>
      <c r="C35" s="205">
        <v>90</v>
      </c>
      <c r="D35" s="210">
        <v>58.531399999999998</v>
      </c>
      <c r="E35" s="210">
        <v>69.489999999999995</v>
      </c>
      <c r="F35" s="33">
        <f t="shared" si="2"/>
        <v>986.27399999999977</v>
      </c>
      <c r="G35" s="33">
        <f t="shared" si="3"/>
        <v>5267.826</v>
      </c>
      <c r="H35" s="167">
        <f t="shared" si="4"/>
        <v>0.18722600176999007</v>
      </c>
      <c r="I35" s="33"/>
      <c r="W35" s="86">
        <v>42782</v>
      </c>
      <c r="X35" s="10">
        <v>92.34</v>
      </c>
      <c r="Y35" s="33">
        <v>92.56</v>
      </c>
      <c r="Z35" s="33">
        <v>91.6</v>
      </c>
      <c r="AA35" s="10">
        <v>92.43</v>
      </c>
      <c r="AB35" s="87">
        <v>1287000</v>
      </c>
      <c r="AC35" s="178">
        <v>92.43</v>
      </c>
      <c r="AD35" s="2">
        <f t="shared" si="0"/>
        <v>0.96000000000000796</v>
      </c>
      <c r="AE35" s="128">
        <f t="shared" si="1"/>
        <v>3.2562683165093809E-3</v>
      </c>
    </row>
    <row r="36" spans="1:31" ht="20.25" thickBot="1" x14ac:dyDescent="0.35">
      <c r="B36" s="152">
        <v>42572</v>
      </c>
      <c r="C36" s="205">
        <v>90</v>
      </c>
      <c r="D36" s="210">
        <v>58.531399999999998</v>
      </c>
      <c r="E36" s="210">
        <v>70.92</v>
      </c>
      <c r="F36" s="33">
        <f t="shared" si="2"/>
        <v>1114.9740000000004</v>
      </c>
      <c r="G36" s="33">
        <f t="shared" si="3"/>
        <v>5267.826</v>
      </c>
      <c r="H36" s="167">
        <f t="shared" si="4"/>
        <v>0.21165733264538358</v>
      </c>
      <c r="I36" s="33" t="s">
        <v>185</v>
      </c>
      <c r="O36" s="11"/>
      <c r="P36" s="182" t="s">
        <v>54</v>
      </c>
      <c r="Q36" s="182"/>
      <c r="R36" s="27"/>
      <c r="W36" s="86">
        <v>42781</v>
      </c>
      <c r="X36" s="10">
        <v>92.02</v>
      </c>
      <c r="Y36" s="33">
        <v>92.61</v>
      </c>
      <c r="Z36" s="33">
        <v>91.25</v>
      </c>
      <c r="AA36" s="10">
        <v>92.13</v>
      </c>
      <c r="AB36" s="87">
        <v>1559300</v>
      </c>
      <c r="AC36" s="178">
        <v>92.13</v>
      </c>
      <c r="AD36" s="2">
        <f t="shared" si="0"/>
        <v>1.3599999999999994</v>
      </c>
      <c r="AE36" s="128">
        <f t="shared" si="1"/>
        <v>3.5947712418300526E-3</v>
      </c>
    </row>
    <row r="37" spans="1:31" ht="15.75" thickTop="1" x14ac:dyDescent="0.25">
      <c r="B37" s="152">
        <v>42575</v>
      </c>
      <c r="C37" s="205">
        <v>110</v>
      </c>
      <c r="D37" s="210">
        <v>59.467500000000001</v>
      </c>
      <c r="E37" s="210">
        <v>64.81</v>
      </c>
      <c r="F37" s="33">
        <f t="shared" si="2"/>
        <v>587.67500000000018</v>
      </c>
      <c r="G37" s="33">
        <f t="shared" si="3"/>
        <v>6541.4250000000002</v>
      </c>
      <c r="H37" s="167">
        <f t="shared" si="4"/>
        <v>8.9838987682347521E-2</v>
      </c>
      <c r="I37" s="33"/>
      <c r="O37" s="2"/>
      <c r="P37" s="75">
        <v>1.1000000000000001</v>
      </c>
      <c r="Q37" s="75">
        <f>P37*$Q$4</f>
        <v>0</v>
      </c>
      <c r="R37" s="27"/>
      <c r="W37" s="86">
        <v>42780</v>
      </c>
      <c r="X37" s="10">
        <v>92.32</v>
      </c>
      <c r="Y37" s="33">
        <v>92.48</v>
      </c>
      <c r="Z37" s="33">
        <v>90.53</v>
      </c>
      <c r="AA37" s="10">
        <v>91.8</v>
      </c>
      <c r="AB37" s="87">
        <v>1610400</v>
      </c>
      <c r="AC37" s="178">
        <v>91.8</v>
      </c>
      <c r="AD37" s="2">
        <f t="shared" si="0"/>
        <v>1.9500000000000028</v>
      </c>
      <c r="AE37" s="128">
        <f t="shared" si="1"/>
        <v>-8.9603800064773642E-3</v>
      </c>
    </row>
    <row r="38" spans="1:31" x14ac:dyDescent="0.25">
      <c r="B38" s="152">
        <v>42577</v>
      </c>
      <c r="C38" s="205">
        <v>110</v>
      </c>
      <c r="D38" s="210">
        <v>59.467500000000001</v>
      </c>
      <c r="E38" s="210">
        <v>65.87</v>
      </c>
      <c r="F38" s="33">
        <f t="shared" si="2"/>
        <v>704.27500000000032</v>
      </c>
      <c r="G38" s="33">
        <f t="shared" si="3"/>
        <v>6541.4250000000002</v>
      </c>
      <c r="H38" s="167">
        <f t="shared" si="4"/>
        <v>0.10766385000210205</v>
      </c>
      <c r="I38" s="33" t="s">
        <v>190</v>
      </c>
      <c r="O38" s="2"/>
      <c r="P38" s="75">
        <v>1.0900000000000001</v>
      </c>
      <c r="Q38" s="75">
        <f t="shared" ref="Q38:Q57" si="5">P38*$Q$4</f>
        <v>0</v>
      </c>
      <c r="R38" s="27"/>
      <c r="W38" s="86">
        <v>42779</v>
      </c>
      <c r="X38" s="10">
        <v>92.69</v>
      </c>
      <c r="Y38" s="33">
        <v>93.3</v>
      </c>
      <c r="Z38" s="33">
        <v>92.27</v>
      </c>
      <c r="AA38" s="10">
        <v>92.63</v>
      </c>
      <c r="AB38" s="87">
        <v>1290100</v>
      </c>
      <c r="AC38" s="178">
        <v>92.63</v>
      </c>
      <c r="AD38" s="2">
        <f t="shared" si="0"/>
        <v>1.0300000000000011</v>
      </c>
      <c r="AE38" s="128">
        <f t="shared" si="1"/>
        <v>4.5548205183820745E-3</v>
      </c>
    </row>
    <row r="39" spans="1:31" ht="20.25" thickBot="1" x14ac:dyDescent="0.35">
      <c r="B39" s="152">
        <v>42585</v>
      </c>
      <c r="C39" s="205">
        <v>110</v>
      </c>
      <c r="D39" s="210">
        <v>59.467500000000001</v>
      </c>
      <c r="E39" s="210">
        <v>65.040000000000006</v>
      </c>
      <c r="F39" s="33">
        <f t="shared" si="2"/>
        <v>612.97500000000059</v>
      </c>
      <c r="G39" s="33">
        <f t="shared" si="3"/>
        <v>6541.4250000000002</v>
      </c>
      <c r="H39" s="167">
        <f t="shared" si="4"/>
        <v>9.370664648757733E-2</v>
      </c>
      <c r="I39" s="33"/>
      <c r="O39" s="2"/>
      <c r="P39" s="75">
        <v>1.08</v>
      </c>
      <c r="Q39" s="75">
        <f t="shared" si="5"/>
        <v>0</v>
      </c>
      <c r="R39" s="27"/>
      <c r="T39" s="83" t="s">
        <v>84</v>
      </c>
      <c r="W39" s="86">
        <v>42776</v>
      </c>
      <c r="X39" s="10">
        <v>92.73</v>
      </c>
      <c r="Y39" s="33">
        <v>92.75</v>
      </c>
      <c r="Z39" s="33">
        <v>91.41</v>
      </c>
      <c r="AA39" s="10">
        <v>92.21</v>
      </c>
      <c r="AB39" s="87">
        <v>1947300</v>
      </c>
      <c r="AC39" s="178">
        <v>92.21</v>
      </c>
      <c r="AD39" s="2">
        <f t="shared" si="0"/>
        <v>1.3400000000000034</v>
      </c>
      <c r="AE39" s="128">
        <f t="shared" si="1"/>
        <v>-2.8117227208824813E-3</v>
      </c>
    </row>
    <row r="40" spans="1:31" ht="15.75" thickTop="1" x14ac:dyDescent="0.25">
      <c r="B40" s="152">
        <v>42586</v>
      </c>
      <c r="C40" s="7">
        <v>90</v>
      </c>
      <c r="D40" s="37">
        <v>58.038400000000003</v>
      </c>
      <c r="E40" s="33">
        <v>65.81</v>
      </c>
      <c r="F40" s="33">
        <f t="shared" si="2"/>
        <v>699.44399999999996</v>
      </c>
      <c r="G40" s="33">
        <f t="shared" si="3"/>
        <v>5223.4560000000001</v>
      </c>
      <c r="H40" s="167">
        <f t="shared" si="4"/>
        <v>0.13390444946793845</v>
      </c>
      <c r="I40" s="33"/>
      <c r="O40" s="2"/>
      <c r="P40" s="75">
        <v>1.07</v>
      </c>
      <c r="Q40" s="75">
        <f t="shared" si="5"/>
        <v>0</v>
      </c>
      <c r="R40" s="75"/>
      <c r="T40" s="89" t="s">
        <v>69</v>
      </c>
      <c r="U40" s="120">
        <v>99.35</v>
      </c>
      <c r="W40" s="86">
        <v>42775</v>
      </c>
      <c r="X40" s="10">
        <v>92.07</v>
      </c>
      <c r="Y40" s="33">
        <v>93.13</v>
      </c>
      <c r="Z40" s="33">
        <v>91.24</v>
      </c>
      <c r="AA40" s="10">
        <v>92.47</v>
      </c>
      <c r="AB40" s="87">
        <v>2753400</v>
      </c>
      <c r="AC40" s="178">
        <v>92.47</v>
      </c>
      <c r="AD40" s="2">
        <f t="shared" si="0"/>
        <v>1.8900000000000006</v>
      </c>
      <c r="AE40" s="128">
        <f t="shared" si="1"/>
        <v>8.5069255098702001E-3</v>
      </c>
    </row>
    <row r="41" spans="1:31" x14ac:dyDescent="0.25">
      <c r="B41" s="152">
        <v>42597</v>
      </c>
      <c r="C41" s="10">
        <v>20</v>
      </c>
      <c r="D41" s="33">
        <v>26.503</v>
      </c>
      <c r="E41" s="33">
        <v>69.5</v>
      </c>
      <c r="F41" s="33">
        <f t="shared" si="2"/>
        <v>859.94</v>
      </c>
      <c r="G41" s="33">
        <f t="shared" si="3"/>
        <v>530.05999999999995</v>
      </c>
      <c r="H41" s="167">
        <f t="shared" si="4"/>
        <v>1.6223446402294079</v>
      </c>
      <c r="I41" s="33"/>
      <c r="O41" s="2"/>
      <c r="P41" s="75">
        <v>1.06</v>
      </c>
      <c r="Q41" s="75">
        <f t="shared" si="5"/>
        <v>0</v>
      </c>
      <c r="R41" s="75"/>
      <c r="T41" s="79" t="s">
        <v>70</v>
      </c>
      <c r="U41" s="121">
        <v>99.56</v>
      </c>
      <c r="W41" s="86">
        <v>42774</v>
      </c>
      <c r="X41" s="10">
        <v>91.61</v>
      </c>
      <c r="Y41" s="33">
        <v>92.34</v>
      </c>
      <c r="Z41" s="33">
        <v>90.94</v>
      </c>
      <c r="AA41" s="10">
        <v>91.69</v>
      </c>
      <c r="AB41" s="87">
        <v>1861700</v>
      </c>
      <c r="AC41" s="178">
        <v>91.69</v>
      </c>
      <c r="AD41" s="2">
        <f t="shared" si="0"/>
        <v>1.4000000000000057</v>
      </c>
      <c r="AE41" s="128">
        <f t="shared" si="1"/>
        <v>-9.8060579646985779E-4</v>
      </c>
    </row>
    <row r="42" spans="1:31" x14ac:dyDescent="0.25">
      <c r="B42" s="152">
        <v>42600</v>
      </c>
      <c r="C42" s="10">
        <v>20</v>
      </c>
      <c r="D42" s="33">
        <v>26.503</v>
      </c>
      <c r="E42" s="33">
        <v>71.8</v>
      </c>
      <c r="F42" s="33">
        <f t="shared" si="2"/>
        <v>905.93999999999994</v>
      </c>
      <c r="G42" s="33">
        <f t="shared" si="3"/>
        <v>530.05999999999995</v>
      </c>
      <c r="H42" s="167">
        <f t="shared" si="4"/>
        <v>1.7091272686111005</v>
      </c>
      <c r="I42" s="33"/>
      <c r="O42" s="2"/>
      <c r="P42" s="75">
        <v>1.05</v>
      </c>
      <c r="Q42" s="75">
        <f t="shared" si="5"/>
        <v>0</v>
      </c>
      <c r="R42" s="75"/>
      <c r="T42" s="79" t="s">
        <v>71</v>
      </c>
      <c r="U42" s="121" t="s">
        <v>550</v>
      </c>
      <c r="W42" s="86">
        <v>42773</v>
      </c>
      <c r="X42" s="10">
        <v>91.4</v>
      </c>
      <c r="Y42" s="33">
        <v>92.2</v>
      </c>
      <c r="Z42" s="33">
        <v>91.17</v>
      </c>
      <c r="AA42" s="10">
        <v>91.78</v>
      </c>
      <c r="AB42" s="87">
        <v>1305600</v>
      </c>
      <c r="AC42" s="178">
        <v>91.78</v>
      </c>
      <c r="AD42" s="2">
        <f t="shared" si="0"/>
        <v>1.0300000000000011</v>
      </c>
      <c r="AE42" s="128">
        <f t="shared" si="1"/>
        <v>4.2674253200569723E-3</v>
      </c>
    </row>
    <row r="43" spans="1:31" x14ac:dyDescent="0.25">
      <c r="B43" s="152">
        <v>42604</v>
      </c>
      <c r="C43" s="10">
        <v>0</v>
      </c>
      <c r="D43" s="33"/>
      <c r="E43" s="33"/>
      <c r="F43" s="33">
        <v>923.51</v>
      </c>
      <c r="G43" s="33"/>
      <c r="H43" s="167"/>
      <c r="I43" s="33"/>
      <c r="O43" s="2"/>
      <c r="P43" s="75">
        <v>1.04</v>
      </c>
      <c r="Q43" s="75">
        <f t="shared" si="5"/>
        <v>0</v>
      </c>
      <c r="R43" s="75"/>
      <c r="T43" s="79" t="s">
        <v>72</v>
      </c>
      <c r="U43" s="121" t="s">
        <v>551</v>
      </c>
      <c r="W43" s="86">
        <v>42772</v>
      </c>
      <c r="X43" s="10">
        <v>91.45</v>
      </c>
      <c r="Y43" s="33">
        <v>91.58</v>
      </c>
      <c r="Z43" s="33">
        <v>90.71</v>
      </c>
      <c r="AA43" s="10">
        <v>91.39</v>
      </c>
      <c r="AB43" s="87">
        <v>1458800</v>
      </c>
      <c r="AC43" s="178">
        <v>91.39</v>
      </c>
      <c r="AD43" s="2">
        <f t="shared" si="0"/>
        <v>0.87000000000000455</v>
      </c>
      <c r="AE43" s="128">
        <f t="shared" si="1"/>
        <v>-1.8567059851464229E-3</v>
      </c>
    </row>
    <row r="44" spans="1:31" x14ac:dyDescent="0.25">
      <c r="B44" s="152"/>
      <c r="C44" s="10"/>
      <c r="D44" s="33"/>
      <c r="E44" s="33"/>
      <c r="F44" s="33"/>
      <c r="G44" s="33"/>
      <c r="H44" s="167"/>
      <c r="I44" s="33"/>
      <c r="O44" s="2"/>
      <c r="P44" s="75">
        <v>1.03</v>
      </c>
      <c r="Q44" s="75">
        <f t="shared" si="5"/>
        <v>0</v>
      </c>
      <c r="R44" s="75"/>
      <c r="T44" s="79" t="s">
        <v>73</v>
      </c>
      <c r="U44" s="121">
        <v>98.09</v>
      </c>
      <c r="W44" s="86">
        <v>42769</v>
      </c>
      <c r="X44" s="10">
        <v>91.32</v>
      </c>
      <c r="Y44" s="33">
        <v>91.91</v>
      </c>
      <c r="Z44" s="33">
        <v>90.88</v>
      </c>
      <c r="AA44" s="10">
        <v>91.56</v>
      </c>
      <c r="AB44" s="87">
        <v>1272500</v>
      </c>
      <c r="AC44" s="178">
        <v>91.56</v>
      </c>
      <c r="AD44" s="2">
        <f t="shared" si="0"/>
        <v>1.0300000000000011</v>
      </c>
      <c r="AE44" s="128">
        <f t="shared" si="1"/>
        <v>4.9390846229833141E-3</v>
      </c>
    </row>
    <row r="45" spans="1:31" x14ac:dyDescent="0.25">
      <c r="B45" s="152"/>
      <c r="C45" s="10"/>
      <c r="D45" s="33"/>
      <c r="E45" s="33"/>
      <c r="F45" s="33"/>
      <c r="G45" s="33"/>
      <c r="H45" s="167"/>
      <c r="I45" s="33"/>
      <c r="O45" s="2"/>
      <c r="P45" s="75">
        <v>1.02</v>
      </c>
      <c r="Q45" s="75">
        <f t="shared" si="5"/>
        <v>0</v>
      </c>
      <c r="R45" s="75"/>
      <c r="T45" s="79" t="s">
        <v>74</v>
      </c>
      <c r="U45" s="121">
        <v>0.72515300000000005</v>
      </c>
      <c r="W45" s="86">
        <v>42768</v>
      </c>
      <c r="X45" s="10">
        <v>90.8</v>
      </c>
      <c r="Y45" s="33">
        <v>91.54</v>
      </c>
      <c r="Z45" s="33">
        <v>90.06</v>
      </c>
      <c r="AA45" s="10">
        <v>91.11</v>
      </c>
      <c r="AB45" s="87">
        <v>2524600</v>
      </c>
      <c r="AC45" s="178">
        <v>91.11</v>
      </c>
      <c r="AD45" s="2">
        <f t="shared" si="0"/>
        <v>1.480000000000004</v>
      </c>
      <c r="AE45" s="128">
        <f t="shared" si="1"/>
        <v>-6.8672334859384287E-3</v>
      </c>
    </row>
    <row r="46" spans="1:31" x14ac:dyDescent="0.25">
      <c r="O46" s="2"/>
      <c r="P46" s="75">
        <v>1.01</v>
      </c>
      <c r="Q46" s="75">
        <f t="shared" si="5"/>
        <v>0</v>
      </c>
      <c r="R46" s="75"/>
      <c r="T46" s="79" t="s">
        <v>93</v>
      </c>
      <c r="U46" s="86" t="s">
        <v>296</v>
      </c>
      <c r="W46" s="86">
        <v>42767</v>
      </c>
      <c r="X46" s="10">
        <v>93.54</v>
      </c>
      <c r="Y46" s="33">
        <v>94.49</v>
      </c>
      <c r="Z46" s="33">
        <v>91.31</v>
      </c>
      <c r="AA46" s="10">
        <v>91.74</v>
      </c>
      <c r="AB46" s="87">
        <v>3804800</v>
      </c>
      <c r="AC46" s="178">
        <v>91.74</v>
      </c>
      <c r="AD46" s="2">
        <f t="shared" si="0"/>
        <v>3.1799999999999926</v>
      </c>
      <c r="AE46" s="128">
        <f t="shared" si="1"/>
        <v>0</v>
      </c>
    </row>
    <row r="47" spans="1:31" x14ac:dyDescent="0.25">
      <c r="O47" s="2"/>
      <c r="P47" s="75">
        <v>1</v>
      </c>
      <c r="Q47" s="75">
        <f t="shared" si="5"/>
        <v>0</v>
      </c>
      <c r="R47" s="75"/>
      <c r="T47" s="79"/>
      <c r="U47" s="121"/>
      <c r="W47" s="86">
        <v>42766</v>
      </c>
      <c r="X47" s="10">
        <v>92.32</v>
      </c>
      <c r="Y47" s="33">
        <v>92.48</v>
      </c>
      <c r="Z47" s="33">
        <v>90.28</v>
      </c>
      <c r="AA47" s="10">
        <v>91.74</v>
      </c>
      <c r="AB47" s="87">
        <v>2486500</v>
      </c>
      <c r="AC47" s="178">
        <v>91.74</v>
      </c>
      <c r="AD47" s="2">
        <f t="shared" si="0"/>
        <v>2.2000000000000028</v>
      </c>
      <c r="AE47" s="128" t="e">
        <f t="shared" si="1"/>
        <v>#DIV/0!</v>
      </c>
    </row>
    <row r="48" spans="1:31" x14ac:dyDescent="0.25">
      <c r="A48" s="184"/>
      <c r="B48" s="184"/>
      <c r="C48" s="184"/>
      <c r="D48" s="185"/>
      <c r="E48" s="185"/>
      <c r="F48" s="185"/>
      <c r="G48" s="184"/>
      <c r="H48" s="184"/>
      <c r="I48" s="185"/>
      <c r="J48" s="185"/>
      <c r="K48" s="185"/>
      <c r="L48" s="184" t="s">
        <v>43</v>
      </c>
      <c r="M48" s="227">
        <f>M74+K74-F74</f>
        <v>1368.9000000000015</v>
      </c>
      <c r="O48" s="2"/>
      <c r="P48" s="75">
        <v>0.99</v>
      </c>
      <c r="Q48" s="75">
        <f t="shared" si="5"/>
        <v>0</v>
      </c>
      <c r="R48" s="75"/>
      <c r="T48" s="79" t="s">
        <v>76</v>
      </c>
      <c r="U48" s="121" t="s">
        <v>552</v>
      </c>
      <c r="W48" s="86">
        <v>42766</v>
      </c>
      <c r="X48" s="10" t="s">
        <v>239</v>
      </c>
      <c r="Y48" s="33"/>
      <c r="Z48" s="33"/>
      <c r="AA48" s="10"/>
      <c r="AB48" s="87"/>
      <c r="AC48" s="178"/>
      <c r="AD48" s="2">
        <f t="shared" si="0"/>
        <v>0</v>
      </c>
      <c r="AE48" s="128">
        <f t="shared" si="1"/>
        <v>-1</v>
      </c>
    </row>
    <row r="49" spans="1:31" x14ac:dyDescent="0.25">
      <c r="A49" s="186" t="s">
        <v>1</v>
      </c>
      <c r="B49" s="186" t="s">
        <v>2</v>
      </c>
      <c r="C49" s="186" t="s">
        <v>4</v>
      </c>
      <c r="D49" s="187" t="s">
        <v>5</v>
      </c>
      <c r="E49" s="187" t="s">
        <v>63</v>
      </c>
      <c r="F49" s="187" t="s">
        <v>38</v>
      </c>
      <c r="G49" s="186" t="s">
        <v>3</v>
      </c>
      <c r="H49" s="186" t="s">
        <v>6</v>
      </c>
      <c r="I49" s="187" t="s">
        <v>7</v>
      </c>
      <c r="J49" s="187" t="s">
        <v>62</v>
      </c>
      <c r="K49" s="187" t="s">
        <v>39</v>
      </c>
      <c r="L49" s="186" t="s">
        <v>53</v>
      </c>
      <c r="M49" s="186" t="s">
        <v>22</v>
      </c>
      <c r="O49" s="2"/>
      <c r="P49" s="75">
        <v>0.98</v>
      </c>
      <c r="Q49" s="75">
        <f t="shared" si="5"/>
        <v>0</v>
      </c>
      <c r="R49" s="75"/>
      <c r="T49" s="79" t="s">
        <v>77</v>
      </c>
      <c r="U49" s="121" t="s">
        <v>553</v>
      </c>
      <c r="W49" s="86">
        <v>42765</v>
      </c>
      <c r="X49" s="10">
        <v>91.43</v>
      </c>
      <c r="Y49" s="33">
        <v>93.08</v>
      </c>
      <c r="Z49" s="33">
        <v>90.22</v>
      </c>
      <c r="AA49" s="10">
        <v>92.99</v>
      </c>
      <c r="AB49" s="87">
        <v>2482200</v>
      </c>
      <c r="AC49" s="178">
        <v>92.71</v>
      </c>
      <c r="AD49" s="2">
        <f t="shared" si="0"/>
        <v>2.8599999999999994</v>
      </c>
      <c r="AE49" s="128">
        <f t="shared" si="1"/>
        <v>1.0683527744467236E-2</v>
      </c>
    </row>
    <row r="50" spans="1:31" x14ac:dyDescent="0.25">
      <c r="A50" s="188" t="s">
        <v>127</v>
      </c>
      <c r="B50" s="189">
        <v>42374</v>
      </c>
      <c r="C50" s="184">
        <v>30</v>
      </c>
      <c r="D50" s="185">
        <v>73.8</v>
      </c>
      <c r="E50" s="185">
        <v>0</v>
      </c>
      <c r="F50" s="185">
        <f t="shared" ref="F50:F55" si="6">C50*D50+E50</f>
        <v>2214</v>
      </c>
      <c r="G50" s="189">
        <v>42398</v>
      </c>
      <c r="H50" s="190">
        <v>30</v>
      </c>
      <c r="I50" s="185">
        <v>68.8</v>
      </c>
      <c r="J50" s="185">
        <v>0.04</v>
      </c>
      <c r="K50" s="185">
        <f t="shared" ref="K50:K55" si="7">I50*H50-J50</f>
        <v>2063.96</v>
      </c>
      <c r="L50" s="189">
        <v>42432</v>
      </c>
      <c r="M50" s="185">
        <v>31.2</v>
      </c>
      <c r="O50" s="2"/>
      <c r="P50" s="75">
        <v>0.97</v>
      </c>
      <c r="Q50" s="75">
        <f t="shared" si="5"/>
        <v>0</v>
      </c>
      <c r="R50" s="75"/>
      <c r="T50" s="79" t="s">
        <v>78</v>
      </c>
      <c r="U50" s="122">
        <v>2024960</v>
      </c>
      <c r="W50" s="86">
        <v>42762</v>
      </c>
      <c r="X50" s="10">
        <v>91.55</v>
      </c>
      <c r="Y50" s="33">
        <v>92.44</v>
      </c>
      <c r="Z50" s="33">
        <v>91.25</v>
      </c>
      <c r="AA50" s="10">
        <v>92.01</v>
      </c>
      <c r="AB50" s="87">
        <v>1705900</v>
      </c>
      <c r="AC50" s="178">
        <v>91.73</v>
      </c>
      <c r="AD50" s="2">
        <f t="shared" si="0"/>
        <v>1.1899999999999977</v>
      </c>
      <c r="AE50" s="128">
        <f t="shared" si="1"/>
        <v>1.0910293145250272E-2</v>
      </c>
    </row>
    <row r="51" spans="1:31" x14ac:dyDescent="0.25">
      <c r="A51" s="191"/>
      <c r="B51" s="189">
        <v>42375</v>
      </c>
      <c r="C51" s="184">
        <v>30</v>
      </c>
      <c r="D51" s="185">
        <v>69.3</v>
      </c>
      <c r="E51" s="185">
        <v>0</v>
      </c>
      <c r="F51" s="185">
        <f t="shared" si="6"/>
        <v>2079</v>
      </c>
      <c r="G51" s="189">
        <v>42416</v>
      </c>
      <c r="H51" s="184">
        <v>30</v>
      </c>
      <c r="I51" s="185">
        <v>61.3</v>
      </c>
      <c r="J51" s="185">
        <v>0.04</v>
      </c>
      <c r="K51" s="185">
        <f t="shared" si="7"/>
        <v>1838.96</v>
      </c>
      <c r="L51" s="184"/>
      <c r="M51" s="184"/>
      <c r="O51" s="2"/>
      <c r="P51" s="75">
        <v>0.96</v>
      </c>
      <c r="Q51" s="75">
        <f t="shared" si="5"/>
        <v>0</v>
      </c>
      <c r="R51" s="75"/>
      <c r="T51" s="79" t="s">
        <v>81</v>
      </c>
      <c r="U51" s="122">
        <v>2406800</v>
      </c>
      <c r="W51" s="86">
        <v>42761</v>
      </c>
      <c r="X51" s="10">
        <v>92</v>
      </c>
      <c r="Y51" s="33">
        <v>92.64</v>
      </c>
      <c r="Z51" s="33">
        <v>90.94</v>
      </c>
      <c r="AA51" s="10">
        <v>91.01</v>
      </c>
      <c r="AB51" s="87">
        <v>2343900</v>
      </c>
      <c r="AC51" s="178">
        <v>90.74</v>
      </c>
      <c r="AD51" s="2">
        <f t="shared" si="0"/>
        <v>1.7000000000000028</v>
      </c>
      <c r="AE51" s="128">
        <f t="shared" si="1"/>
        <v>-9.280489136368697E-3</v>
      </c>
    </row>
    <row r="52" spans="1:31" x14ac:dyDescent="0.25">
      <c r="A52" s="184"/>
      <c r="B52" s="189">
        <v>42380</v>
      </c>
      <c r="C52" s="184">
        <v>30</v>
      </c>
      <c r="D52" s="185">
        <v>65.400000000000006</v>
      </c>
      <c r="E52" s="185">
        <v>0</v>
      </c>
      <c r="F52" s="185">
        <f t="shared" si="6"/>
        <v>1962.0000000000002</v>
      </c>
      <c r="G52" s="189">
        <v>42429</v>
      </c>
      <c r="H52" s="190">
        <v>30</v>
      </c>
      <c r="I52" s="185">
        <v>67.5</v>
      </c>
      <c r="J52" s="185">
        <v>0.04</v>
      </c>
      <c r="K52" s="185">
        <f t="shared" si="7"/>
        <v>2024.96</v>
      </c>
      <c r="L52" s="184"/>
      <c r="M52" s="184"/>
      <c r="O52" s="2"/>
      <c r="P52" s="75">
        <v>0.95</v>
      </c>
      <c r="Q52" s="75">
        <f t="shared" si="5"/>
        <v>0</v>
      </c>
      <c r="R52" s="75"/>
      <c r="T52" s="79" t="s">
        <v>79</v>
      </c>
      <c r="U52" s="121" t="s">
        <v>554</v>
      </c>
      <c r="W52" s="86">
        <v>42760</v>
      </c>
      <c r="X52" s="10">
        <v>93</v>
      </c>
      <c r="Y52" s="33">
        <v>93.78</v>
      </c>
      <c r="Z52" s="33">
        <v>91.32</v>
      </c>
      <c r="AA52" s="10">
        <v>91.87</v>
      </c>
      <c r="AB52" s="87">
        <v>3220300</v>
      </c>
      <c r="AC52" s="178">
        <v>91.59</v>
      </c>
      <c r="AD52" s="2">
        <f t="shared" si="0"/>
        <v>2.460000000000008</v>
      </c>
      <c r="AE52" s="128">
        <f t="shared" si="1"/>
        <v>-4.3482987281224794E-3</v>
      </c>
    </row>
    <row r="53" spans="1:31" x14ac:dyDescent="0.25">
      <c r="A53" s="184"/>
      <c r="B53" s="189">
        <v>42402</v>
      </c>
      <c r="C53" s="198">
        <v>30</v>
      </c>
      <c r="D53" s="226">
        <v>67.2</v>
      </c>
      <c r="E53" s="226">
        <v>0</v>
      </c>
      <c r="F53" s="226">
        <f t="shared" si="6"/>
        <v>2016</v>
      </c>
      <c r="G53" s="189">
        <v>42430</v>
      </c>
      <c r="H53" s="190">
        <v>30</v>
      </c>
      <c r="I53" s="185">
        <v>69.349999999999994</v>
      </c>
      <c r="J53" s="185">
        <v>0.05</v>
      </c>
      <c r="K53" s="185">
        <f t="shared" si="7"/>
        <v>2080.4499999999998</v>
      </c>
      <c r="L53" s="184"/>
      <c r="M53" s="184"/>
      <c r="O53" s="2"/>
      <c r="P53" s="75">
        <v>0.94</v>
      </c>
      <c r="Q53" s="75">
        <f t="shared" si="5"/>
        <v>0</v>
      </c>
      <c r="R53" s="75"/>
      <c r="T53" s="79" t="s">
        <v>82</v>
      </c>
      <c r="U53" s="121">
        <v>20.92</v>
      </c>
      <c r="W53" s="86">
        <v>42759</v>
      </c>
      <c r="X53" s="10">
        <v>90.31</v>
      </c>
      <c r="Y53" s="33">
        <v>92.74</v>
      </c>
      <c r="Z53" s="33">
        <v>90.31</v>
      </c>
      <c r="AA53" s="10">
        <v>92.27</v>
      </c>
      <c r="AB53" s="87">
        <v>4553300</v>
      </c>
      <c r="AC53" s="178">
        <v>91.99</v>
      </c>
      <c r="AD53" s="2">
        <f t="shared" si="0"/>
        <v>2.4299999999999926</v>
      </c>
      <c r="AE53" s="128">
        <f t="shared" si="1"/>
        <v>2.3248053392658452E-2</v>
      </c>
    </row>
    <row r="54" spans="1:31" x14ac:dyDescent="0.25">
      <c r="A54" s="184"/>
      <c r="B54" s="189">
        <v>42405</v>
      </c>
      <c r="C54" s="184">
        <v>30</v>
      </c>
      <c r="D54" s="185">
        <v>62.75</v>
      </c>
      <c r="E54" s="185">
        <v>0</v>
      </c>
      <c r="F54" s="185">
        <f t="shared" si="6"/>
        <v>1882.5</v>
      </c>
      <c r="G54" s="189">
        <v>42433</v>
      </c>
      <c r="H54" s="190">
        <v>30</v>
      </c>
      <c r="I54" s="185">
        <v>73.45</v>
      </c>
      <c r="J54" s="185">
        <v>0.05</v>
      </c>
      <c r="K54" s="185">
        <f t="shared" si="7"/>
        <v>2203.4499999999998</v>
      </c>
      <c r="L54" s="184"/>
      <c r="M54" s="184"/>
      <c r="O54" s="2"/>
      <c r="P54" s="75">
        <v>0.93</v>
      </c>
      <c r="Q54" s="75">
        <f t="shared" si="5"/>
        <v>0</v>
      </c>
      <c r="R54" s="75"/>
      <c r="T54" s="79" t="s">
        <v>83</v>
      </c>
      <c r="U54" s="121">
        <v>4.7300000000000004</v>
      </c>
      <c r="W54" s="86">
        <v>42758</v>
      </c>
      <c r="X54" s="10">
        <v>88.87</v>
      </c>
      <c r="Y54" s="33">
        <v>91.07</v>
      </c>
      <c r="Z54" s="33">
        <v>87.72</v>
      </c>
      <c r="AA54" s="10">
        <v>90.17</v>
      </c>
      <c r="AB54" s="87">
        <v>6523200</v>
      </c>
      <c r="AC54" s="178">
        <v>89.9</v>
      </c>
      <c r="AD54" s="2">
        <f t="shared" si="0"/>
        <v>3.3499999999999943</v>
      </c>
      <c r="AE54" s="128">
        <f t="shared" si="1"/>
        <v>1.6968325791855143E-2</v>
      </c>
    </row>
    <row r="55" spans="1:31" x14ac:dyDescent="0.25">
      <c r="A55" s="184"/>
      <c r="B55" s="189">
        <v>42429</v>
      </c>
      <c r="C55" s="184">
        <v>30</v>
      </c>
      <c r="D55" s="185">
        <v>66.75</v>
      </c>
      <c r="E55" s="185">
        <v>0</v>
      </c>
      <c r="F55" s="185">
        <f t="shared" si="6"/>
        <v>2002.5</v>
      </c>
      <c r="G55" s="189">
        <v>42440</v>
      </c>
      <c r="H55" s="190">
        <v>30</v>
      </c>
      <c r="I55" s="185">
        <v>72.55</v>
      </c>
      <c r="J55" s="185">
        <v>0.05</v>
      </c>
      <c r="K55" s="185">
        <f t="shared" si="7"/>
        <v>2176.4499999999998</v>
      </c>
      <c r="L55" s="184"/>
      <c r="M55" s="184"/>
      <c r="O55" s="2"/>
      <c r="P55" s="75">
        <v>0.92</v>
      </c>
      <c r="Q55" s="75">
        <f t="shared" si="5"/>
        <v>0</v>
      </c>
      <c r="R55" s="75"/>
      <c r="T55" s="79" t="s">
        <v>80</v>
      </c>
      <c r="U55" s="121" t="s">
        <v>454</v>
      </c>
      <c r="W55" s="86">
        <v>42755</v>
      </c>
      <c r="X55" s="10">
        <v>85</v>
      </c>
      <c r="Y55" s="33">
        <v>88.9</v>
      </c>
      <c r="Z55" s="33">
        <v>84.69</v>
      </c>
      <c r="AA55" s="10">
        <v>88.67</v>
      </c>
      <c r="AB55" s="87">
        <v>15776700</v>
      </c>
      <c r="AC55" s="178">
        <v>88.4</v>
      </c>
      <c r="AD55" s="2">
        <f t="shared" si="0"/>
        <v>4.210000000000008</v>
      </c>
      <c r="AE55" s="128">
        <f t="shared" si="1"/>
        <v>0.13014574277678359</v>
      </c>
    </row>
    <row r="56" spans="1:31" x14ac:dyDescent="0.25">
      <c r="A56" s="184"/>
      <c r="B56" s="189">
        <v>42502</v>
      </c>
      <c r="C56" s="184">
        <v>30</v>
      </c>
      <c r="D56" s="185">
        <v>61.79</v>
      </c>
      <c r="E56" s="185">
        <v>0</v>
      </c>
      <c r="F56" s="185">
        <v>1853.7</v>
      </c>
      <c r="G56" s="184">
        <v>42544</v>
      </c>
      <c r="H56" s="184">
        <v>30</v>
      </c>
      <c r="I56" s="185">
        <v>66.83</v>
      </c>
      <c r="J56" s="185">
        <v>0.04</v>
      </c>
      <c r="K56" s="185">
        <v>2004.86</v>
      </c>
      <c r="L56" s="184"/>
      <c r="M56" s="184"/>
      <c r="O56" s="2"/>
      <c r="P56" s="75">
        <v>0.91</v>
      </c>
      <c r="Q56" s="75">
        <f t="shared" si="5"/>
        <v>0</v>
      </c>
      <c r="R56" s="75"/>
      <c r="W56" s="86">
        <v>42754</v>
      </c>
      <c r="X56" s="10">
        <v>78.87</v>
      </c>
      <c r="Y56" s="33">
        <v>79.45</v>
      </c>
      <c r="Z56" s="33">
        <v>78.180000000000007</v>
      </c>
      <c r="AA56" s="10">
        <v>78.459999999999994</v>
      </c>
      <c r="AB56" s="87">
        <v>4062400</v>
      </c>
      <c r="AC56" s="178">
        <v>78.22</v>
      </c>
      <c r="AD56" s="2">
        <f t="shared" si="0"/>
        <v>1.269999999999996</v>
      </c>
      <c r="AE56" s="128">
        <f t="shared" si="1"/>
        <v>-1.0249272428191847E-2</v>
      </c>
    </row>
    <row r="57" spans="1:31" x14ac:dyDescent="0.25">
      <c r="A57" s="184"/>
      <c r="B57" s="184"/>
      <c r="C57" s="184"/>
      <c r="D57" s="185"/>
      <c r="E57" s="185"/>
      <c r="F57" s="185"/>
      <c r="G57" s="184"/>
      <c r="H57" s="184"/>
      <c r="I57" s="185"/>
      <c r="J57" s="185"/>
      <c r="K57" s="185"/>
      <c r="L57" s="184"/>
      <c r="M57" s="184"/>
      <c r="O57" s="2"/>
      <c r="P57" s="75">
        <v>0.9</v>
      </c>
      <c r="Q57" s="75">
        <f t="shared" si="5"/>
        <v>0</v>
      </c>
      <c r="R57" s="75"/>
      <c r="W57" s="86">
        <v>42753</v>
      </c>
      <c r="X57" s="10">
        <v>77.39</v>
      </c>
      <c r="Y57" s="33">
        <v>79.27</v>
      </c>
      <c r="Z57" s="33">
        <v>77.16</v>
      </c>
      <c r="AA57" s="10">
        <v>79.27</v>
      </c>
      <c r="AB57" s="87">
        <v>3106100</v>
      </c>
      <c r="AC57" s="178">
        <v>79.03</v>
      </c>
      <c r="AD57" s="2">
        <f t="shared" si="0"/>
        <v>2.1099999999999994</v>
      </c>
      <c r="AE57" s="128">
        <f t="shared" si="1"/>
        <v>3.0915731802765523E-2</v>
      </c>
    </row>
    <row r="58" spans="1:31" x14ac:dyDescent="0.25">
      <c r="A58" s="188"/>
      <c r="B58" s="189">
        <v>42545</v>
      </c>
      <c r="C58" s="184">
        <v>60</v>
      </c>
      <c r="D58" s="185">
        <v>63.32</v>
      </c>
      <c r="E58" s="185">
        <v>0</v>
      </c>
      <c r="F58" s="185">
        <f>C58*D58+E58</f>
        <v>3799.2</v>
      </c>
      <c r="G58" s="189">
        <v>42551</v>
      </c>
      <c r="H58" s="190">
        <v>60</v>
      </c>
      <c r="I58" s="185">
        <v>62.98</v>
      </c>
      <c r="J58" s="185">
        <v>7.03</v>
      </c>
      <c r="K58" s="185">
        <f>I58*H58-J58</f>
        <v>3771.7699999999995</v>
      </c>
      <c r="L58" s="189">
        <v>42607</v>
      </c>
      <c r="M58" s="185">
        <v>30.8</v>
      </c>
      <c r="W58" s="86">
        <v>42752</v>
      </c>
      <c r="X58" s="10">
        <v>77.64</v>
      </c>
      <c r="Y58" s="33">
        <v>78.430000000000007</v>
      </c>
      <c r="Z58" s="33">
        <v>76.489999999999995</v>
      </c>
      <c r="AA58" s="10">
        <v>76.89</v>
      </c>
      <c r="AB58" s="87">
        <v>2391300</v>
      </c>
      <c r="AC58" s="178">
        <v>76.66</v>
      </c>
      <c r="AD58" s="2">
        <f t="shared" si="0"/>
        <v>1.9400000000000119</v>
      </c>
      <c r="AE58" s="128">
        <f t="shared" si="1"/>
        <v>-1.8312203867332677E-2</v>
      </c>
    </row>
    <row r="59" spans="1:31" x14ac:dyDescent="0.25">
      <c r="A59" s="191"/>
      <c r="B59" s="189">
        <v>42548</v>
      </c>
      <c r="C59" s="184">
        <v>60</v>
      </c>
      <c r="D59" s="185">
        <v>58.55</v>
      </c>
      <c r="E59" s="185">
        <v>0</v>
      </c>
      <c r="F59" s="185">
        <f>C59*D59+E59</f>
        <v>3513</v>
      </c>
      <c r="G59" s="189">
        <v>42587</v>
      </c>
      <c r="H59" s="190">
        <v>20</v>
      </c>
      <c r="I59" s="185">
        <v>65.900000000000006</v>
      </c>
      <c r="J59" s="185">
        <v>0.03</v>
      </c>
      <c r="K59" s="185">
        <f>I59*H59-J59</f>
        <v>1317.97</v>
      </c>
      <c r="L59" s="184"/>
      <c r="M59" s="184"/>
      <c r="W59" s="86">
        <v>42748</v>
      </c>
      <c r="X59" s="10">
        <v>76.91</v>
      </c>
      <c r="Y59" s="33">
        <v>78.489999999999995</v>
      </c>
      <c r="Z59" s="33">
        <v>76.69</v>
      </c>
      <c r="AA59" s="10">
        <v>78.33</v>
      </c>
      <c r="AB59" s="87">
        <v>1963400</v>
      </c>
      <c r="AC59" s="178">
        <v>78.09</v>
      </c>
      <c r="AD59" s="2">
        <f t="shared" si="0"/>
        <v>1.7999999999999972</v>
      </c>
      <c r="AE59" s="128">
        <f t="shared" si="1"/>
        <v>2.0517511761630969E-2</v>
      </c>
    </row>
    <row r="60" spans="1:31" x14ac:dyDescent="0.25">
      <c r="A60" s="184"/>
      <c r="B60" s="189">
        <v>42557</v>
      </c>
      <c r="C60" s="184">
        <v>30</v>
      </c>
      <c r="D60" s="185">
        <v>57.58</v>
      </c>
      <c r="E60" s="185">
        <v>0</v>
      </c>
      <c r="F60" s="185">
        <f>C60*D60+E60</f>
        <v>1727.3999999999999</v>
      </c>
      <c r="G60" s="189">
        <v>42593</v>
      </c>
      <c r="H60" s="190">
        <v>70</v>
      </c>
      <c r="I60" s="185">
        <v>67.05</v>
      </c>
      <c r="J60" s="185">
        <v>0.1</v>
      </c>
      <c r="K60" s="185">
        <f>I60*H60-J60</f>
        <v>4693.3999999999996</v>
      </c>
      <c r="L60" s="184"/>
      <c r="M60" s="184"/>
      <c r="W60" s="86">
        <v>42747</v>
      </c>
      <c r="X60" s="10">
        <v>76.2</v>
      </c>
      <c r="Y60" s="33">
        <v>76.91</v>
      </c>
      <c r="Z60" s="33">
        <v>74.67</v>
      </c>
      <c r="AA60" s="10">
        <v>76.75</v>
      </c>
      <c r="AB60" s="87">
        <v>4264800</v>
      </c>
      <c r="AC60" s="178">
        <v>76.52</v>
      </c>
      <c r="AD60" s="2">
        <f t="shared" si="0"/>
        <v>2.2399999999999949</v>
      </c>
      <c r="AE60" s="128">
        <f t="shared" si="1"/>
        <v>-2.1107841883075462E-2</v>
      </c>
    </row>
    <row r="61" spans="1:31" x14ac:dyDescent="0.25">
      <c r="A61" s="184"/>
      <c r="B61" s="189">
        <v>42573</v>
      </c>
      <c r="C61" s="198">
        <v>20</v>
      </c>
      <c r="D61" s="226">
        <v>63.68</v>
      </c>
      <c r="E61" s="226">
        <v>0</v>
      </c>
      <c r="F61" s="185">
        <f>C61*D61+E61</f>
        <v>1273.5999999999999</v>
      </c>
      <c r="G61" s="189">
        <v>42604</v>
      </c>
      <c r="H61" s="190">
        <v>20</v>
      </c>
      <c r="I61" s="185">
        <v>72.680000000000007</v>
      </c>
      <c r="J61" s="185">
        <v>0.03</v>
      </c>
      <c r="K61" s="185">
        <f>I61*H61-J61</f>
        <v>1453.5700000000002</v>
      </c>
      <c r="L61" s="184"/>
      <c r="M61" s="184"/>
      <c r="W61" s="86">
        <v>42746</v>
      </c>
      <c r="X61" s="10">
        <v>77.33</v>
      </c>
      <c r="Y61" s="33">
        <v>78.72</v>
      </c>
      <c r="Z61" s="33">
        <v>76.510000000000005</v>
      </c>
      <c r="AA61" s="10">
        <v>78.41</v>
      </c>
      <c r="AB61" s="87">
        <v>2119900</v>
      </c>
      <c r="AC61" s="178">
        <v>78.17</v>
      </c>
      <c r="AD61" s="2">
        <f t="shared" si="0"/>
        <v>2.2099999999999937</v>
      </c>
      <c r="AE61" s="128">
        <f t="shared" si="1"/>
        <v>1.4141152049818473E-2</v>
      </c>
    </row>
    <row r="62" spans="1:31" x14ac:dyDescent="0.25">
      <c r="A62" s="184"/>
      <c r="B62" s="189"/>
      <c r="C62" s="184"/>
      <c r="D62" s="185"/>
      <c r="E62" s="185"/>
      <c r="F62" s="185"/>
      <c r="G62" s="189"/>
      <c r="H62" s="190"/>
      <c r="I62" s="185"/>
      <c r="J62" s="185"/>
      <c r="K62" s="185"/>
      <c r="L62" s="184"/>
      <c r="M62" s="184"/>
      <c r="W62" s="86">
        <v>42745</v>
      </c>
      <c r="X62" s="10">
        <v>75.69</v>
      </c>
      <c r="Y62" s="33">
        <v>77.52</v>
      </c>
      <c r="Z62" s="33">
        <v>75.66</v>
      </c>
      <c r="AA62" s="10">
        <v>77.31</v>
      </c>
      <c r="AB62" s="87">
        <v>1768600</v>
      </c>
      <c r="AC62" s="178">
        <v>77.08</v>
      </c>
      <c r="AD62" s="2">
        <f t="shared" si="0"/>
        <v>1.8599999999999994</v>
      </c>
      <c r="AE62" s="128">
        <f t="shared" si="1"/>
        <v>2.2010076902678311E-2</v>
      </c>
    </row>
    <row r="63" spans="1:31" x14ac:dyDescent="0.25">
      <c r="A63" s="184"/>
      <c r="B63" s="189"/>
      <c r="C63" s="184"/>
      <c r="D63" s="185"/>
      <c r="E63" s="185"/>
      <c r="F63" s="185"/>
      <c r="G63" s="189"/>
      <c r="H63" s="190"/>
      <c r="I63" s="185"/>
      <c r="J63" s="185"/>
      <c r="K63" s="185"/>
      <c r="L63" s="184"/>
      <c r="M63" s="184"/>
      <c r="W63" s="86">
        <v>42744</v>
      </c>
      <c r="X63" s="10">
        <v>75.959999999999994</v>
      </c>
      <c r="Y63" s="33">
        <v>76.959999999999994</v>
      </c>
      <c r="Z63" s="33">
        <v>75.23</v>
      </c>
      <c r="AA63" s="10">
        <v>75.650000000000006</v>
      </c>
      <c r="AB63" s="87">
        <v>2331200</v>
      </c>
      <c r="AC63" s="178">
        <v>75.42</v>
      </c>
      <c r="AD63" s="2">
        <f t="shared" si="0"/>
        <v>1.7299999999999898</v>
      </c>
      <c r="AE63" s="128">
        <f t="shared" si="1"/>
        <v>9.233239662786108E-3</v>
      </c>
    </row>
    <row r="64" spans="1:31" x14ac:dyDescent="0.25">
      <c r="A64" s="184"/>
      <c r="B64" s="184"/>
      <c r="C64" s="184"/>
      <c r="D64" s="185"/>
      <c r="E64" s="185"/>
      <c r="F64" s="185"/>
      <c r="G64" s="184"/>
      <c r="H64" s="190"/>
      <c r="I64" s="185"/>
      <c r="J64" s="185"/>
      <c r="K64" s="185"/>
      <c r="L64" s="184"/>
      <c r="M64" s="184"/>
      <c r="W64" s="86">
        <v>42741</v>
      </c>
      <c r="X64" s="10">
        <v>74.819999999999993</v>
      </c>
      <c r="Y64" s="33">
        <v>75.48</v>
      </c>
      <c r="Z64" s="33">
        <v>74.319999999999993</v>
      </c>
      <c r="AA64" s="10">
        <v>74.959999999999994</v>
      </c>
      <c r="AB64" s="87">
        <v>1608700</v>
      </c>
      <c r="AC64" s="178">
        <v>74.73</v>
      </c>
      <c r="AD64" s="2">
        <f t="shared" si="0"/>
        <v>1.1600000000000108</v>
      </c>
      <c r="AE64" s="128">
        <f t="shared" si="1"/>
        <v>5.1109616677875724E-3</v>
      </c>
    </row>
    <row r="65" spans="1:31" x14ac:dyDescent="0.25">
      <c r="A65" s="184"/>
      <c r="B65" s="184"/>
      <c r="C65" s="184"/>
      <c r="D65" s="185"/>
      <c r="E65" s="185"/>
      <c r="F65" s="185"/>
      <c r="G65" s="184"/>
      <c r="H65" s="190"/>
      <c r="I65" s="185"/>
      <c r="J65" s="185"/>
      <c r="K65" s="185"/>
      <c r="L65" s="184"/>
      <c r="M65" s="184"/>
      <c r="W65" s="86">
        <v>42740</v>
      </c>
      <c r="X65" s="10">
        <v>74.66</v>
      </c>
      <c r="Y65" s="33">
        <v>75.38</v>
      </c>
      <c r="Z65" s="33">
        <v>73.94</v>
      </c>
      <c r="AA65" s="10">
        <v>74.569999999999993</v>
      </c>
      <c r="AB65" s="87">
        <v>1832600</v>
      </c>
      <c r="AC65" s="178">
        <v>74.349999999999994</v>
      </c>
      <c r="AD65" s="2">
        <f t="shared" si="0"/>
        <v>1.4399999999999977</v>
      </c>
      <c r="AE65" s="128">
        <f t="shared" si="1"/>
        <v>-5.4842161583735782E-3</v>
      </c>
    </row>
    <row r="66" spans="1:31" x14ac:dyDescent="0.25">
      <c r="A66" s="184"/>
      <c r="B66" s="184"/>
      <c r="C66" s="184"/>
      <c r="D66" s="185"/>
      <c r="E66" s="185"/>
      <c r="F66" s="185"/>
      <c r="G66" s="184"/>
      <c r="H66" s="190"/>
      <c r="I66" s="185"/>
      <c r="J66" s="185"/>
      <c r="K66" s="185"/>
      <c r="L66" s="184"/>
      <c r="M66" s="184"/>
      <c r="W66" s="86">
        <v>42739</v>
      </c>
      <c r="X66" s="10">
        <v>75.459999999999994</v>
      </c>
      <c r="Y66" s="33">
        <v>75.66</v>
      </c>
      <c r="Z66" s="33">
        <v>74.5</v>
      </c>
      <c r="AA66" s="10">
        <v>74.989999999999995</v>
      </c>
      <c r="AB66" s="87">
        <v>1683900</v>
      </c>
      <c r="AC66" s="178">
        <v>74.760000000000005</v>
      </c>
      <c r="AD66" s="2">
        <f t="shared" si="0"/>
        <v>1.1599999999999966</v>
      </c>
      <c r="AE66" s="128">
        <f t="shared" si="1"/>
        <v>-2.1356113187399606E-3</v>
      </c>
    </row>
    <row r="67" spans="1:31" x14ac:dyDescent="0.25">
      <c r="A67" s="184"/>
      <c r="B67" s="184"/>
      <c r="C67" s="184"/>
      <c r="D67" s="185"/>
      <c r="E67" s="185"/>
      <c r="F67" s="185"/>
      <c r="G67" s="184"/>
      <c r="H67" s="190"/>
      <c r="I67" s="185"/>
      <c r="J67" s="185"/>
      <c r="K67" s="185"/>
      <c r="L67" s="184"/>
      <c r="M67" s="184"/>
      <c r="W67" s="86">
        <v>42738</v>
      </c>
      <c r="X67" s="10">
        <v>75.22</v>
      </c>
      <c r="Y67" s="33">
        <v>76.239999999999995</v>
      </c>
      <c r="Z67" s="33">
        <v>74.400000000000006</v>
      </c>
      <c r="AA67" s="10">
        <v>75.150000000000006</v>
      </c>
      <c r="AB67" s="87">
        <v>2609400</v>
      </c>
      <c r="AC67" s="178">
        <v>74.92</v>
      </c>
      <c r="AD67" s="2">
        <f t="shared" si="0"/>
        <v>1.8399999999999892</v>
      </c>
      <c r="AE67" s="128" t="e">
        <f>AC67/#REF!-1</f>
        <v>#REF!</v>
      </c>
    </row>
    <row r="68" spans="1:31" x14ac:dyDescent="0.25">
      <c r="A68" s="184"/>
      <c r="B68" s="184"/>
      <c r="C68" s="184"/>
      <c r="D68" s="185"/>
      <c r="E68" s="185"/>
      <c r="F68" s="185"/>
      <c r="G68" s="184"/>
      <c r="H68" s="190"/>
      <c r="I68" s="185"/>
      <c r="J68" s="185"/>
      <c r="K68" s="185"/>
      <c r="L68" s="184"/>
      <c r="M68" s="184"/>
      <c r="W68" s="86">
        <v>42734</v>
      </c>
      <c r="X68" s="10">
        <v>76.83</v>
      </c>
      <c r="Y68" s="33">
        <v>76.83</v>
      </c>
      <c r="Z68" s="33">
        <v>74.319999999999993</v>
      </c>
      <c r="AA68" s="10">
        <v>74.66</v>
      </c>
      <c r="AB68" s="87">
        <v>1844400</v>
      </c>
      <c r="AC68" s="178">
        <v>74.44</v>
      </c>
      <c r="AD68" s="2" t="e">
        <f>#REF!-#REF!</f>
        <v>#REF!</v>
      </c>
      <c r="AE68" s="128" t="e">
        <f>#REF!/#REF!-1</f>
        <v>#REF!</v>
      </c>
    </row>
    <row r="69" spans="1:31" x14ac:dyDescent="0.25">
      <c r="A69" s="184"/>
      <c r="B69" s="184"/>
      <c r="C69" s="184"/>
      <c r="D69" s="185"/>
      <c r="E69" s="185"/>
      <c r="F69" s="185"/>
      <c r="G69" s="184"/>
      <c r="H69" s="190"/>
      <c r="I69" s="185"/>
      <c r="J69" s="185"/>
      <c r="K69" s="185"/>
      <c r="L69" s="184"/>
      <c r="M69" s="184"/>
      <c r="W69" s="86" t="s">
        <v>92</v>
      </c>
      <c r="X69" s="10"/>
      <c r="Y69" s="33"/>
      <c r="Z69" s="33"/>
      <c r="AA69" s="10"/>
      <c r="AB69" s="87"/>
      <c r="AC69" s="178"/>
      <c r="AD69" s="2" t="e">
        <f>#REF!-#REF!</f>
        <v>#REF!</v>
      </c>
      <c r="AE69" s="128" t="e">
        <f>#REF!/AC69-1</f>
        <v>#REF!</v>
      </c>
    </row>
    <row r="70" spans="1:31" x14ac:dyDescent="0.25">
      <c r="A70" s="184"/>
      <c r="B70" s="184"/>
      <c r="C70" s="184"/>
      <c r="D70" s="185"/>
      <c r="E70" s="185"/>
      <c r="F70" s="185"/>
      <c r="G70" s="184"/>
      <c r="H70" s="190"/>
      <c r="I70" s="185"/>
      <c r="J70" s="185"/>
      <c r="K70" s="185"/>
      <c r="L70" s="184"/>
      <c r="M70" s="184"/>
    </row>
    <row r="71" spans="1:31" x14ac:dyDescent="0.25">
      <c r="A71" s="184"/>
      <c r="B71" s="184"/>
      <c r="C71" s="184"/>
      <c r="D71" s="185"/>
      <c r="E71" s="185"/>
      <c r="F71" s="185"/>
      <c r="G71" s="184"/>
      <c r="H71" s="190"/>
      <c r="I71" s="185"/>
      <c r="J71" s="185"/>
      <c r="K71" s="185"/>
      <c r="L71" s="184"/>
      <c r="M71" s="184"/>
    </row>
    <row r="72" spans="1:31" x14ac:dyDescent="0.25">
      <c r="A72" s="184"/>
      <c r="B72" s="184"/>
      <c r="C72" s="184"/>
      <c r="D72" s="185"/>
      <c r="E72" s="185"/>
      <c r="F72" s="185"/>
      <c r="G72" s="184"/>
      <c r="H72" s="190"/>
      <c r="I72" s="185"/>
      <c r="J72" s="185"/>
      <c r="K72" s="185"/>
      <c r="L72" s="184"/>
      <c r="M72" s="184"/>
    </row>
    <row r="73" spans="1:31" x14ac:dyDescent="0.25">
      <c r="A73" s="184"/>
      <c r="B73" s="184"/>
      <c r="C73" s="184"/>
      <c r="D73" s="185"/>
      <c r="E73" s="185"/>
      <c r="F73" s="185"/>
      <c r="G73" s="184"/>
      <c r="H73" s="190"/>
      <c r="I73" s="185"/>
      <c r="J73" s="185"/>
      <c r="K73" s="185"/>
      <c r="L73" s="184"/>
      <c r="M73" s="184"/>
    </row>
    <row r="74" spans="1:31" x14ac:dyDescent="0.25">
      <c r="A74" s="25" t="s">
        <v>57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65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06" t="s">
        <v>143</v>
      </c>
      <c r="B75" s="307"/>
      <c r="C75" s="308">
        <f>SumByColor($A$19,C58:C73)</f>
        <v>0</v>
      </c>
      <c r="D75" s="308"/>
      <c r="E75" s="308"/>
      <c r="F75" s="309">
        <f>SumByColor($A$19,F58:F73)</f>
        <v>0</v>
      </c>
      <c r="G75" s="308"/>
      <c r="H75" s="308">
        <f>SumByColor($A$19,H58:H73)</f>
        <v>0</v>
      </c>
      <c r="I75" s="308"/>
      <c r="J75" s="308"/>
      <c r="K75" s="309">
        <f>SumByColor($A$19,K58:K73)</f>
        <v>0</v>
      </c>
      <c r="L75" s="308"/>
      <c r="M75" s="309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29" priority="29">
      <formula>F40&gt;0</formula>
    </cfRule>
    <cfRule type="expression" dxfId="528" priority="30">
      <formula>F40&lt;0</formula>
    </cfRule>
  </conditionalFormatting>
  <conditionalFormatting sqref="F40:F45">
    <cfRule type="expression" dxfId="527" priority="31">
      <formula>F40&gt;0</formula>
    </cfRule>
    <cfRule type="expression" dxfId="526" priority="32">
      <formula>F40&lt;0</formula>
    </cfRule>
  </conditionalFormatting>
  <conditionalFormatting sqref="H40:H45">
    <cfRule type="expression" dxfId="525" priority="27">
      <formula>H40&gt;0</formula>
    </cfRule>
    <cfRule type="expression" dxfId="524" priority="28">
      <formula>H40&lt;0</formula>
    </cfRule>
  </conditionalFormatting>
  <conditionalFormatting sqref="F23:F39">
    <cfRule type="expression" dxfId="523" priority="13">
      <formula>F23&gt;0</formula>
    </cfRule>
    <cfRule type="expression" dxfId="522" priority="14">
      <formula>F23&lt;0</formula>
    </cfRule>
  </conditionalFormatting>
  <conditionalFormatting sqref="H23:H39">
    <cfRule type="expression" dxfId="521" priority="11">
      <formula>H23&gt;0</formula>
    </cfRule>
    <cfRule type="expression" dxfId="520" priority="12">
      <formula>H23&lt;0</formula>
    </cfRule>
  </conditionalFormatting>
  <conditionalFormatting sqref="Q7">
    <cfRule type="expression" dxfId="519" priority="9">
      <formula>Q7&gt;0</formula>
    </cfRule>
    <cfRule type="expression" dxfId="518" priority="10">
      <formula>Q7&lt;0</formula>
    </cfRule>
  </conditionalFormatting>
  <conditionalFormatting sqref="Q8">
    <cfRule type="expression" dxfId="517" priority="7">
      <formula>Q8&gt;0</formula>
    </cfRule>
    <cfRule type="expression" dxfId="516" priority="8">
      <formula>Q8&lt;0</formula>
    </cfRule>
  </conditionalFormatting>
  <conditionalFormatting sqref="Q10">
    <cfRule type="expression" dxfId="515" priority="1">
      <formula>Q10&gt;0</formula>
    </cfRule>
    <cfRule type="expression" dxfId="51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2"/>
    <col min="5" max="5" width="9.140625" style="2"/>
    <col min="6" max="6" width="9.85546875" style="2" bestFit="1" customWidth="1"/>
    <col min="7" max="7" width="9.5703125" bestFit="1" customWidth="1"/>
    <col min="9" max="9" width="9.140625" style="72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27" customWidth="1"/>
    <col min="23" max="23" width="11.7109375" style="2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70" t="s">
        <v>7</v>
      </c>
      <c r="J1" s="20" t="s">
        <v>68</v>
      </c>
      <c r="K1" s="20" t="s">
        <v>39</v>
      </c>
      <c r="L1" s="15" t="s">
        <v>21</v>
      </c>
      <c r="M1" s="15" t="s">
        <v>22</v>
      </c>
      <c r="T1" s="11" t="s">
        <v>66</v>
      </c>
      <c r="U1" s="26"/>
      <c r="W1" s="113" t="s">
        <v>85</v>
      </c>
      <c r="X1" s="103" t="s">
        <v>86</v>
      </c>
      <c r="Y1" s="103" t="s">
        <v>87</v>
      </c>
      <c r="Z1" s="103" t="s">
        <v>88</v>
      </c>
      <c r="AA1" s="103" t="s">
        <v>89</v>
      </c>
      <c r="AB1" s="100" t="s">
        <v>90</v>
      </c>
      <c r="AC1" s="100" t="s">
        <v>91</v>
      </c>
      <c r="AD1" s="11" t="s">
        <v>97</v>
      </c>
      <c r="AE1" s="11" t="s">
        <v>99</v>
      </c>
    </row>
    <row r="2" spans="1:42" x14ac:dyDescent="0.25">
      <c r="A2" s="6" t="s">
        <v>8</v>
      </c>
      <c r="B2" s="66"/>
      <c r="C2" s="149"/>
      <c r="D2" s="175"/>
      <c r="E2" s="3"/>
      <c r="F2" s="3"/>
      <c r="G2" s="66"/>
      <c r="H2" s="149"/>
      <c r="I2" s="175"/>
      <c r="J2" s="3"/>
      <c r="K2" s="3"/>
      <c r="L2" s="4"/>
      <c r="O2" s="11" t="s">
        <v>35</v>
      </c>
      <c r="Q2" s="64">
        <f>C18-H18</f>
        <v>0</v>
      </c>
      <c r="T2" s="11"/>
      <c r="W2" s="114">
        <v>42830</v>
      </c>
      <c r="X2" s="34">
        <v>74.11</v>
      </c>
      <c r="Y2" s="34">
        <v>75.05</v>
      </c>
      <c r="Z2" s="34">
        <v>73.13</v>
      </c>
      <c r="AA2" s="34">
        <v>73.430000000000007</v>
      </c>
      <c r="AB2" s="96">
        <v>1452000</v>
      </c>
      <c r="AC2" s="9">
        <v>73.430000000000007</v>
      </c>
      <c r="AD2" s="2">
        <f>Y2-Z2</f>
        <v>1.9200000000000017</v>
      </c>
      <c r="AE2" s="128">
        <f>AC2/AC3-1</f>
        <v>-5.2831211053913085E-3</v>
      </c>
    </row>
    <row r="3" spans="1:42" x14ac:dyDescent="0.25">
      <c r="A3" s="22" t="s">
        <v>48</v>
      </c>
      <c r="B3" s="66"/>
      <c r="C3" s="149"/>
      <c r="D3" s="175"/>
      <c r="E3" s="3"/>
      <c r="F3" s="3"/>
      <c r="G3" s="66"/>
      <c r="H3" s="149"/>
      <c r="I3" s="175"/>
      <c r="J3" s="3"/>
      <c r="K3" s="3"/>
      <c r="L3" s="4"/>
      <c r="O3" s="11" t="s">
        <v>52</v>
      </c>
      <c r="Q3" s="166">
        <f>IF(Q2=0, Q4, (F18-K18-M18)/Q2)</f>
        <v>0</v>
      </c>
      <c r="W3" s="114">
        <v>42829</v>
      </c>
      <c r="X3" s="34">
        <v>72.69</v>
      </c>
      <c r="Y3" s="34">
        <v>74.010000000000005</v>
      </c>
      <c r="Z3" s="34">
        <v>72.61</v>
      </c>
      <c r="AA3" s="34">
        <v>73.819999999999993</v>
      </c>
      <c r="AB3" s="96">
        <v>1038600</v>
      </c>
      <c r="AC3" s="9">
        <v>73.819999999999993</v>
      </c>
      <c r="AD3" s="2">
        <f t="shared" ref="AD3:AD66" si="0">Y3-Z3</f>
        <v>1.4000000000000057</v>
      </c>
      <c r="AE3" s="128">
        <f t="shared" ref="AE3:AE66" si="1">AC3/AC4-1</f>
        <v>9.9876864140100441E-3</v>
      </c>
      <c r="AJ3" s="171"/>
      <c r="AL3" s="170"/>
      <c r="AO3" s="170"/>
    </row>
    <row r="4" spans="1:42" x14ac:dyDescent="0.25">
      <c r="B4" s="66"/>
      <c r="C4" s="149"/>
      <c r="D4" s="175"/>
      <c r="E4" s="3"/>
      <c r="F4" s="3"/>
      <c r="G4" s="66"/>
      <c r="H4" s="149"/>
      <c r="I4" s="175"/>
      <c r="J4" s="3"/>
      <c r="K4" s="3"/>
      <c r="L4" s="4"/>
      <c r="O4" s="11" t="s">
        <v>44</v>
      </c>
      <c r="Q4" s="48">
        <v>0</v>
      </c>
      <c r="R4" s="336">
        <v>0</v>
      </c>
      <c r="T4" s="1"/>
      <c r="W4" s="114">
        <v>42828</v>
      </c>
      <c r="X4" s="34">
        <v>73.89</v>
      </c>
      <c r="Y4" s="34">
        <v>74.099999999999994</v>
      </c>
      <c r="Z4" s="34">
        <v>72.510000000000005</v>
      </c>
      <c r="AA4" s="34">
        <v>73.09</v>
      </c>
      <c r="AB4" s="96">
        <v>1038500</v>
      </c>
      <c r="AC4" s="9">
        <v>73.09</v>
      </c>
      <c r="AD4" s="2">
        <f t="shared" si="0"/>
        <v>1.5899999999999892</v>
      </c>
      <c r="AE4" s="128">
        <f t="shared" si="1"/>
        <v>-1.136209928310572E-2</v>
      </c>
      <c r="AL4" s="170"/>
      <c r="AO4" s="170"/>
    </row>
    <row r="5" spans="1:42" x14ac:dyDescent="0.25">
      <c r="B5" s="66"/>
      <c r="C5" s="149"/>
      <c r="D5" s="175"/>
      <c r="E5" s="3"/>
      <c r="F5" s="3"/>
      <c r="G5" s="66"/>
      <c r="H5" s="149"/>
      <c r="I5" s="175"/>
      <c r="J5" s="3"/>
      <c r="K5" s="3"/>
      <c r="L5" s="4"/>
      <c r="O5" s="11" t="s">
        <v>45</v>
      </c>
      <c r="Q5" s="3">
        <f>Q4*Q2</f>
        <v>0</v>
      </c>
      <c r="T5" s="1"/>
      <c r="W5" s="114">
        <v>42825</v>
      </c>
      <c r="X5" s="34">
        <v>73.95</v>
      </c>
      <c r="Y5" s="34">
        <v>74.459999999999994</v>
      </c>
      <c r="Z5" s="34">
        <v>73.739999999999995</v>
      </c>
      <c r="AA5" s="34">
        <v>73.930000000000007</v>
      </c>
      <c r="AB5" s="96">
        <v>967200</v>
      </c>
      <c r="AC5" s="9">
        <v>73.930000000000007</v>
      </c>
      <c r="AD5" s="2">
        <f t="shared" si="0"/>
        <v>0.71999999999999886</v>
      </c>
      <c r="AE5" s="128">
        <f t="shared" si="1"/>
        <v>-4.0562466197924252E-4</v>
      </c>
      <c r="AL5" s="170"/>
      <c r="AO5" s="170"/>
    </row>
    <row r="6" spans="1:42" x14ac:dyDescent="0.25">
      <c r="B6" s="66"/>
      <c r="C6" s="149"/>
      <c r="D6" s="175"/>
      <c r="E6" s="3"/>
      <c r="F6" s="3"/>
      <c r="G6" s="66"/>
      <c r="H6" s="149"/>
      <c r="I6" s="175"/>
      <c r="J6" s="3"/>
      <c r="K6" s="3"/>
      <c r="L6" s="4"/>
      <c r="O6" s="11" t="s">
        <v>42</v>
      </c>
      <c r="Q6" s="2">
        <f>Q3*Q2</f>
        <v>0</v>
      </c>
      <c r="W6" s="114">
        <v>42824</v>
      </c>
      <c r="X6" s="34">
        <v>74.08</v>
      </c>
      <c r="Y6" s="34">
        <v>74.67</v>
      </c>
      <c r="Z6" s="34">
        <v>73.94</v>
      </c>
      <c r="AA6" s="34">
        <v>73.959999999999994</v>
      </c>
      <c r="AB6" s="96">
        <v>544300</v>
      </c>
      <c r="AC6" s="9">
        <v>73.959999999999994</v>
      </c>
      <c r="AD6" s="2">
        <f t="shared" si="0"/>
        <v>0.73000000000000398</v>
      </c>
      <c r="AE6" s="128">
        <f t="shared" si="1"/>
        <v>2.4396855516399807E-3</v>
      </c>
      <c r="AL6" s="170"/>
      <c r="AO6" s="170"/>
    </row>
    <row r="7" spans="1:42" x14ac:dyDescent="0.25">
      <c r="B7" s="66"/>
      <c r="C7" s="149"/>
      <c r="D7" s="175"/>
      <c r="E7" s="3"/>
      <c r="F7" s="3"/>
      <c r="G7" s="66"/>
      <c r="H7" s="149"/>
      <c r="I7" s="175"/>
      <c r="J7" s="3"/>
      <c r="K7" s="3"/>
      <c r="L7" s="4"/>
      <c r="O7" s="11" t="s">
        <v>136</v>
      </c>
      <c r="Q7" s="2">
        <f>Q10+Q8</f>
        <v>121.94999999999982</v>
      </c>
      <c r="R7">
        <v>0</v>
      </c>
      <c r="W7" s="114">
        <v>42823</v>
      </c>
      <c r="X7" s="34">
        <v>73.67</v>
      </c>
      <c r="Y7" s="34">
        <v>73.819999999999993</v>
      </c>
      <c r="Z7" s="34">
        <v>73.27</v>
      </c>
      <c r="AA7" s="34">
        <v>73.78</v>
      </c>
      <c r="AB7" s="96">
        <v>443000</v>
      </c>
      <c r="AC7" s="9">
        <v>73.78</v>
      </c>
      <c r="AD7" s="2">
        <f t="shared" si="0"/>
        <v>0.54999999999999716</v>
      </c>
      <c r="AE7" s="128">
        <f t="shared" si="1"/>
        <v>-8.1256771397619776E-4</v>
      </c>
      <c r="AL7" s="170"/>
      <c r="AO7" s="170"/>
    </row>
    <row r="8" spans="1:42" x14ac:dyDescent="0.25">
      <c r="B8" s="66"/>
      <c r="C8" s="149"/>
      <c r="D8" s="175"/>
      <c r="E8" s="3"/>
      <c r="F8" s="3"/>
      <c r="G8" s="66"/>
      <c r="H8" s="149"/>
      <c r="I8" s="175"/>
      <c r="J8" s="3"/>
      <c r="K8" s="3"/>
      <c r="L8" s="4"/>
      <c r="O8" s="11" t="s">
        <v>137</v>
      </c>
      <c r="P8" s="27"/>
      <c r="Q8" s="2">
        <f>K18+M18-F18+Q2*Q4</f>
        <v>0</v>
      </c>
      <c r="R8" s="146"/>
      <c r="W8" s="114">
        <v>42822</v>
      </c>
      <c r="X8" s="34">
        <v>72.739999999999995</v>
      </c>
      <c r="Y8" s="34">
        <v>74.099999999999994</v>
      </c>
      <c r="Z8" s="34">
        <v>72.739999999999995</v>
      </c>
      <c r="AA8" s="34">
        <v>73.84</v>
      </c>
      <c r="AB8" s="96">
        <v>934100</v>
      </c>
      <c r="AC8" s="9">
        <v>73.84</v>
      </c>
      <c r="AD8" s="2">
        <f t="shared" si="0"/>
        <v>1.3599999999999994</v>
      </c>
      <c r="AE8" s="128">
        <f t="shared" si="1"/>
        <v>1.6519823788546217E-2</v>
      </c>
      <c r="AL8" s="170"/>
      <c r="AO8" s="170"/>
    </row>
    <row r="9" spans="1:42" x14ac:dyDescent="0.25">
      <c r="O9" s="11" t="s">
        <v>156</v>
      </c>
      <c r="Q9" s="128">
        <f>IF(Q2=0, 0, Q8/Q6)</f>
        <v>0</v>
      </c>
      <c r="W9" s="114">
        <v>42821</v>
      </c>
      <c r="X9" s="34">
        <v>71.66</v>
      </c>
      <c r="Y9" s="34">
        <v>72.91</v>
      </c>
      <c r="Z9" s="34">
        <v>71.58</v>
      </c>
      <c r="AA9" s="34">
        <v>72.64</v>
      </c>
      <c r="AB9" s="96">
        <v>800600</v>
      </c>
      <c r="AC9" s="9">
        <v>72.64</v>
      </c>
      <c r="AD9" s="2">
        <f t="shared" si="0"/>
        <v>1.3299999999999983</v>
      </c>
      <c r="AE9" s="128">
        <f t="shared" si="1"/>
        <v>4.5636841377403314E-3</v>
      </c>
      <c r="AL9" s="170"/>
      <c r="AO9" s="170"/>
    </row>
    <row r="10" spans="1:42" x14ac:dyDescent="0.25">
      <c r="O10" s="11" t="s">
        <v>155</v>
      </c>
      <c r="P10" s="27"/>
      <c r="Q10" s="2">
        <f>M36</f>
        <v>121.94999999999982</v>
      </c>
      <c r="W10" s="114">
        <v>42818</v>
      </c>
      <c r="X10" s="34">
        <v>72.430000000000007</v>
      </c>
      <c r="Y10" s="34">
        <v>72.91</v>
      </c>
      <c r="Z10" s="34">
        <v>72.010000000000005</v>
      </c>
      <c r="AA10" s="34">
        <v>72.31</v>
      </c>
      <c r="AB10" s="96">
        <v>488700</v>
      </c>
      <c r="AC10" s="9">
        <v>72.31</v>
      </c>
      <c r="AD10" s="2">
        <f t="shared" si="0"/>
        <v>0.89999999999999147</v>
      </c>
      <c r="AE10" s="128">
        <f t="shared" si="1"/>
        <v>-1.7945886250689824E-3</v>
      </c>
      <c r="AL10" s="170"/>
      <c r="AO10" s="170"/>
    </row>
    <row r="11" spans="1:42" x14ac:dyDescent="0.25">
      <c r="O11" s="11" t="s">
        <v>133</v>
      </c>
      <c r="P11" s="27"/>
      <c r="Q11" s="128">
        <f>IF(U58="N/A (N/A)", 0, VALUE(TRIM(CLEAN(MID(U58, FIND("(", U58)+1, 5)))))</f>
        <v>1.67E-2</v>
      </c>
      <c r="T11" s="11"/>
      <c r="W11" s="114">
        <v>42817</v>
      </c>
      <c r="X11" s="34">
        <v>71.86</v>
      </c>
      <c r="Y11" s="34">
        <v>72.88</v>
      </c>
      <c r="Z11" s="34">
        <v>71.42</v>
      </c>
      <c r="AA11" s="34">
        <v>72.44</v>
      </c>
      <c r="AB11" s="96">
        <v>993000</v>
      </c>
      <c r="AC11" s="9">
        <v>72.44</v>
      </c>
      <c r="AD11" s="2">
        <f t="shared" si="0"/>
        <v>1.4599999999999937</v>
      </c>
      <c r="AE11" s="128">
        <f t="shared" si="1"/>
        <v>9.4760312151616066E-3</v>
      </c>
      <c r="AL11" s="170"/>
      <c r="AO11" s="170"/>
    </row>
    <row r="12" spans="1:42" x14ac:dyDescent="0.25">
      <c r="W12" s="114">
        <v>42816</v>
      </c>
      <c r="X12" s="34">
        <v>71.06</v>
      </c>
      <c r="Y12" s="34">
        <v>72.12</v>
      </c>
      <c r="Z12" s="34">
        <v>71.02</v>
      </c>
      <c r="AA12" s="34">
        <v>71.760000000000005</v>
      </c>
      <c r="AB12" s="96">
        <v>852400</v>
      </c>
      <c r="AC12" s="9">
        <v>71.760000000000005</v>
      </c>
      <c r="AD12" s="2">
        <f t="shared" si="0"/>
        <v>1.1000000000000085</v>
      </c>
      <c r="AE12" s="128">
        <f t="shared" si="1"/>
        <v>5.7463209530486115E-3</v>
      </c>
      <c r="AL12" s="170"/>
      <c r="AO12" s="170"/>
    </row>
    <row r="13" spans="1:42" x14ac:dyDescent="0.25">
      <c r="W13" s="114">
        <v>42815</v>
      </c>
      <c r="X13" s="34">
        <v>72.3</v>
      </c>
      <c r="Y13" s="34">
        <v>73</v>
      </c>
      <c r="Z13" s="34">
        <v>71.28</v>
      </c>
      <c r="AA13" s="34">
        <v>71.349999999999994</v>
      </c>
      <c r="AB13" s="96">
        <v>1922100</v>
      </c>
      <c r="AC13" s="9">
        <v>71.349999999999994</v>
      </c>
      <c r="AD13" s="2">
        <f t="shared" si="0"/>
        <v>1.7199999999999989</v>
      </c>
      <c r="AE13" s="128">
        <f t="shared" si="1"/>
        <v>-9.0277777777778567E-3</v>
      </c>
    </row>
    <row r="14" spans="1:42" x14ac:dyDescent="0.25">
      <c r="W14" s="114">
        <v>42814</v>
      </c>
      <c r="X14" s="34">
        <v>72.09</v>
      </c>
      <c r="Y14" s="34">
        <v>72.41</v>
      </c>
      <c r="Z14" s="34">
        <v>71.72</v>
      </c>
      <c r="AA14" s="34">
        <v>72</v>
      </c>
      <c r="AB14" s="96">
        <v>1526800</v>
      </c>
      <c r="AC14" s="9">
        <v>72</v>
      </c>
      <c r="AD14" s="2">
        <f t="shared" si="0"/>
        <v>0.68999999999999773</v>
      </c>
      <c r="AE14" s="128">
        <f t="shared" si="1"/>
        <v>-2.2172949002217113E-3</v>
      </c>
    </row>
    <row r="15" spans="1:42" x14ac:dyDescent="0.25">
      <c r="V15" s="2"/>
      <c r="W15" s="114">
        <v>42811</v>
      </c>
      <c r="X15" s="34">
        <v>72.52</v>
      </c>
      <c r="Y15" s="34">
        <v>72.87</v>
      </c>
      <c r="Z15" s="34">
        <v>72.14</v>
      </c>
      <c r="AA15" s="34">
        <v>72.16</v>
      </c>
      <c r="AB15" s="96">
        <v>1291700</v>
      </c>
      <c r="AC15" s="9">
        <v>72.16</v>
      </c>
      <c r="AD15" s="2">
        <f t="shared" si="0"/>
        <v>0.73000000000000398</v>
      </c>
      <c r="AE15" s="128">
        <f t="shared" si="1"/>
        <v>-6.9242487190135371E-4</v>
      </c>
      <c r="AL15" s="170"/>
      <c r="AO15" s="170"/>
      <c r="AP15" s="170"/>
    </row>
    <row r="16" spans="1:42" x14ac:dyDescent="0.25">
      <c r="V16" s="2"/>
      <c r="W16" s="114">
        <v>42810</v>
      </c>
      <c r="X16" s="34">
        <v>72.81</v>
      </c>
      <c r="Y16" s="34">
        <v>73.28</v>
      </c>
      <c r="Z16" s="34">
        <v>72.180000000000007</v>
      </c>
      <c r="AA16" s="34">
        <v>72.209999999999994</v>
      </c>
      <c r="AB16" s="96">
        <v>841800</v>
      </c>
      <c r="AC16" s="9">
        <v>72.209999999999994</v>
      </c>
      <c r="AD16" s="2">
        <f t="shared" si="0"/>
        <v>1.0999999999999943</v>
      </c>
      <c r="AE16" s="128">
        <f t="shared" si="1"/>
        <v>-5.5088830739568051E-3</v>
      </c>
    </row>
    <row r="17" spans="1:42" x14ac:dyDescent="0.25">
      <c r="V17" s="2"/>
      <c r="W17" s="114">
        <v>42809</v>
      </c>
      <c r="X17" s="34">
        <v>71.91</v>
      </c>
      <c r="Y17" s="34">
        <v>72.72</v>
      </c>
      <c r="Z17" s="34">
        <v>71.400000000000006</v>
      </c>
      <c r="AA17" s="34">
        <v>72.61</v>
      </c>
      <c r="AB17" s="96">
        <v>918100</v>
      </c>
      <c r="AC17" s="9">
        <v>72.61</v>
      </c>
      <c r="AD17" s="2">
        <f t="shared" si="0"/>
        <v>1.3199999999999932</v>
      </c>
      <c r="AE17" s="128">
        <f t="shared" si="1"/>
        <v>1.8087492989343978E-2</v>
      </c>
      <c r="AL17" s="170"/>
      <c r="AO17" s="170"/>
      <c r="AP17" s="170"/>
    </row>
    <row r="18" spans="1:42" x14ac:dyDescent="0.25">
      <c r="A18" s="25" t="s">
        <v>57</v>
      </c>
      <c r="B18" s="14"/>
      <c r="C18" s="65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65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14">
        <v>42808</v>
      </c>
      <c r="X18" s="34">
        <v>72.22</v>
      </c>
      <c r="Y18" s="34">
        <v>72.58</v>
      </c>
      <c r="Z18" s="34">
        <v>71.239999999999995</v>
      </c>
      <c r="AA18" s="34">
        <v>71.319999999999993</v>
      </c>
      <c r="AB18" s="96">
        <v>1017700</v>
      </c>
      <c r="AC18" s="9">
        <v>71.319999999999993</v>
      </c>
      <c r="AD18" s="2">
        <f t="shared" si="0"/>
        <v>1.3400000000000034</v>
      </c>
      <c r="AE18" s="128">
        <f t="shared" si="1"/>
        <v>-2.0464221947534833E-2</v>
      </c>
    </row>
    <row r="19" spans="1:42" x14ac:dyDescent="0.25">
      <c r="B19" s="66"/>
      <c r="C19" s="4"/>
      <c r="D19" s="175"/>
      <c r="E19" s="3"/>
      <c r="F19" s="3"/>
      <c r="G19" s="66"/>
      <c r="H19" s="149"/>
      <c r="I19" s="175"/>
      <c r="J19" s="3"/>
      <c r="K19" s="3"/>
      <c r="L19" s="4"/>
      <c r="W19" s="114">
        <v>42807</v>
      </c>
      <c r="X19" s="34">
        <v>72.44</v>
      </c>
      <c r="Y19" s="34">
        <v>73.040000000000006</v>
      </c>
      <c r="Z19" s="34">
        <v>72.27</v>
      </c>
      <c r="AA19" s="34">
        <v>72.81</v>
      </c>
      <c r="AB19" s="96">
        <v>802400</v>
      </c>
      <c r="AC19" s="9">
        <v>72.81</v>
      </c>
      <c r="AD19" s="2">
        <f t="shared" si="0"/>
        <v>0.77000000000001023</v>
      </c>
      <c r="AE19" s="128">
        <f t="shared" si="1"/>
        <v>6.3579820317900548E-3</v>
      </c>
      <c r="AL19" s="170"/>
      <c r="AO19" s="170"/>
    </row>
    <row r="20" spans="1:42" x14ac:dyDescent="0.25">
      <c r="B20" s="66"/>
      <c r="C20" s="4"/>
      <c r="D20" s="175"/>
      <c r="E20" s="3"/>
      <c r="F20" s="3"/>
      <c r="G20" s="66"/>
      <c r="H20" s="149"/>
      <c r="I20" s="175"/>
      <c r="J20" s="3"/>
      <c r="K20" s="3"/>
      <c r="L20" s="4"/>
      <c r="W20" s="114">
        <v>42804</v>
      </c>
      <c r="X20" s="34">
        <v>72.16</v>
      </c>
      <c r="Y20" s="34">
        <v>72.98</v>
      </c>
      <c r="Z20" s="34">
        <v>71.89</v>
      </c>
      <c r="AA20" s="34">
        <v>72.349999999999994</v>
      </c>
      <c r="AB20" s="96">
        <v>933900</v>
      </c>
      <c r="AC20" s="9">
        <v>72.349999999999994</v>
      </c>
      <c r="AD20" s="2">
        <f t="shared" si="0"/>
        <v>1.0900000000000034</v>
      </c>
      <c r="AE20" s="128">
        <f t="shared" si="1"/>
        <v>9.06555090655492E-3</v>
      </c>
    </row>
    <row r="21" spans="1:42" x14ac:dyDescent="0.25">
      <c r="B21" s="66"/>
      <c r="C21" s="4"/>
      <c r="D21" s="175"/>
      <c r="E21" s="3"/>
      <c r="F21" s="3"/>
      <c r="G21" s="66"/>
      <c r="H21" s="149"/>
      <c r="I21" s="175"/>
      <c r="J21" s="3"/>
      <c r="K21" s="3"/>
      <c r="L21" s="4"/>
      <c r="W21" s="114">
        <v>42803</v>
      </c>
      <c r="X21" s="34">
        <v>71.41</v>
      </c>
      <c r="Y21" s="34">
        <v>72.08</v>
      </c>
      <c r="Z21" s="34">
        <v>71.19</v>
      </c>
      <c r="AA21" s="34">
        <v>71.7</v>
      </c>
      <c r="AB21" s="96">
        <v>801100</v>
      </c>
      <c r="AC21" s="9">
        <v>71.7</v>
      </c>
      <c r="AD21" s="2">
        <f t="shared" si="0"/>
        <v>0.89000000000000057</v>
      </c>
      <c r="AE21" s="128">
        <f t="shared" si="1"/>
        <v>2.0964360587003572E-3</v>
      </c>
    </row>
    <row r="22" spans="1:42" x14ac:dyDescent="0.25">
      <c r="B22" s="150" t="s">
        <v>85</v>
      </c>
      <c r="C22" s="150" t="s">
        <v>106</v>
      </c>
      <c r="D22" s="158" t="s">
        <v>105</v>
      </c>
      <c r="E22" s="154" t="s">
        <v>107</v>
      </c>
      <c r="F22" s="154" t="s">
        <v>43</v>
      </c>
      <c r="G22" s="165" t="s">
        <v>110</v>
      </c>
      <c r="H22" s="154" t="s">
        <v>61</v>
      </c>
      <c r="I22" s="176" t="s">
        <v>111</v>
      </c>
      <c r="J22" s="3"/>
      <c r="K22" s="3"/>
      <c r="L22" s="4"/>
      <c r="W22" s="114">
        <v>42802</v>
      </c>
      <c r="X22" s="34">
        <v>72.040000000000006</v>
      </c>
      <c r="Y22" s="34">
        <v>72.260000000000005</v>
      </c>
      <c r="Z22" s="34">
        <v>71.459999999999994</v>
      </c>
      <c r="AA22" s="34">
        <v>71.55</v>
      </c>
      <c r="AB22" s="96">
        <v>1046800</v>
      </c>
      <c r="AC22" s="9">
        <v>71.55</v>
      </c>
      <c r="AD22" s="2">
        <f t="shared" si="0"/>
        <v>0.80000000000001137</v>
      </c>
      <c r="AE22" s="128" t="e">
        <f t="shared" si="1"/>
        <v>#DIV/0!</v>
      </c>
    </row>
    <row r="23" spans="1:42" x14ac:dyDescent="0.25">
      <c r="B23" s="152">
        <v>42375</v>
      </c>
      <c r="C23" s="10">
        <v>40</v>
      </c>
      <c r="D23" s="159">
        <v>52.4</v>
      </c>
      <c r="E23" s="33">
        <v>52.17</v>
      </c>
      <c r="F23" s="33">
        <f>C23*(E23-D23)</f>
        <v>-9.1999999999998749</v>
      </c>
      <c r="G23" s="33">
        <f>D23*C23</f>
        <v>2096</v>
      </c>
      <c r="H23" s="167">
        <f>(E23-D23)/D23</f>
        <v>-4.389312977099177E-3</v>
      </c>
      <c r="I23" s="33"/>
      <c r="J23" s="3"/>
      <c r="K23" s="3"/>
      <c r="L23" s="4"/>
      <c r="W23" s="114">
        <v>42802</v>
      </c>
      <c r="X23" s="34" t="s">
        <v>394</v>
      </c>
      <c r="Y23" s="34"/>
      <c r="Z23" s="34"/>
      <c r="AA23" s="34"/>
      <c r="AB23" s="96"/>
      <c r="AC23" s="9"/>
      <c r="AD23" s="2">
        <f t="shared" si="0"/>
        <v>0</v>
      </c>
      <c r="AE23" s="128">
        <f t="shared" si="1"/>
        <v>-1</v>
      </c>
    </row>
    <row r="24" spans="1:42" x14ac:dyDescent="0.25">
      <c r="B24" s="152">
        <v>42403</v>
      </c>
      <c r="C24" s="10">
        <v>40</v>
      </c>
      <c r="D24" s="159">
        <v>52.4</v>
      </c>
      <c r="E24" s="33">
        <v>53.31</v>
      </c>
      <c r="F24" s="33">
        <f>C24*(E24-D24)</f>
        <v>36.400000000000148</v>
      </c>
      <c r="G24" s="33">
        <f>D24*C24</f>
        <v>2096</v>
      </c>
      <c r="H24" s="167">
        <f>(E24-D24)/D24</f>
        <v>1.736641221374053E-2</v>
      </c>
      <c r="I24" s="33"/>
      <c r="J24" s="3"/>
      <c r="K24" s="3"/>
      <c r="L24" s="4"/>
      <c r="W24" s="114">
        <v>42801</v>
      </c>
      <c r="X24" s="34">
        <v>72.12</v>
      </c>
      <c r="Y24" s="34">
        <v>72.73</v>
      </c>
      <c r="Z24" s="34">
        <v>72.12</v>
      </c>
      <c r="AA24" s="34">
        <v>72.430000000000007</v>
      </c>
      <c r="AB24" s="96">
        <v>1201100</v>
      </c>
      <c r="AC24" s="9">
        <v>72.12</v>
      </c>
      <c r="AD24" s="2">
        <f t="shared" si="0"/>
        <v>0.60999999999999943</v>
      </c>
      <c r="AE24" s="128">
        <f t="shared" si="1"/>
        <v>1.110494169905607E-3</v>
      </c>
    </row>
    <row r="25" spans="1:42" x14ac:dyDescent="0.25">
      <c r="B25" s="152">
        <v>42416</v>
      </c>
      <c r="C25" s="10">
        <v>0</v>
      </c>
      <c r="D25" s="159">
        <v>0</v>
      </c>
      <c r="E25" s="33">
        <v>0</v>
      </c>
      <c r="F25" s="33">
        <v>121.95</v>
      </c>
      <c r="G25" s="33"/>
      <c r="H25" s="168"/>
      <c r="I25" s="159"/>
      <c r="J25" s="3"/>
      <c r="K25" s="3"/>
      <c r="L25" s="4"/>
      <c r="W25" s="114">
        <v>42800</v>
      </c>
      <c r="X25" s="34">
        <v>71.59</v>
      </c>
      <c r="Y25" s="34">
        <v>72.45</v>
      </c>
      <c r="Z25" s="34">
        <v>71.56</v>
      </c>
      <c r="AA25" s="34">
        <v>72.349999999999994</v>
      </c>
      <c r="AB25" s="96">
        <v>1058700</v>
      </c>
      <c r="AC25" s="9">
        <v>72.040000000000006</v>
      </c>
      <c r="AD25" s="2">
        <f t="shared" si="0"/>
        <v>0.89000000000000057</v>
      </c>
      <c r="AE25" s="128">
        <f t="shared" si="1"/>
        <v>4.7419804741981597E-3</v>
      </c>
      <c r="AL25" s="170"/>
      <c r="AO25" s="170"/>
    </row>
    <row r="26" spans="1:42" x14ac:dyDescent="0.25">
      <c r="B26" s="152"/>
      <c r="C26" s="10"/>
      <c r="D26" s="159"/>
      <c r="E26" s="33"/>
      <c r="F26" s="33"/>
      <c r="G26" s="33"/>
      <c r="H26" s="168"/>
      <c r="I26" s="159"/>
      <c r="J26" s="3"/>
      <c r="K26" s="3"/>
      <c r="L26" s="4"/>
      <c r="W26" s="114">
        <v>42797</v>
      </c>
      <c r="X26" s="34">
        <v>70.849999999999994</v>
      </c>
      <c r="Y26" s="34">
        <v>72.040000000000006</v>
      </c>
      <c r="Z26" s="34">
        <v>70.81</v>
      </c>
      <c r="AA26" s="34">
        <v>72.010000000000005</v>
      </c>
      <c r="AB26" s="96">
        <v>976000</v>
      </c>
      <c r="AC26" s="9">
        <v>71.7</v>
      </c>
      <c r="AD26" s="2">
        <f t="shared" si="0"/>
        <v>1.230000000000004</v>
      </c>
      <c r="AE26" s="128">
        <f t="shared" si="1"/>
        <v>1.5005662514156359E-2</v>
      </c>
    </row>
    <row r="27" spans="1:42" x14ac:dyDescent="0.25">
      <c r="B27" s="152"/>
      <c r="C27" s="10"/>
      <c r="D27" s="159"/>
      <c r="E27" s="33"/>
      <c r="F27" s="33"/>
      <c r="G27" s="33"/>
      <c r="H27" s="168"/>
      <c r="I27" s="159"/>
      <c r="J27" s="3"/>
      <c r="K27" s="3"/>
      <c r="L27" s="4"/>
      <c r="W27" s="114">
        <v>42796</v>
      </c>
      <c r="X27" s="34">
        <v>70.34</v>
      </c>
      <c r="Y27" s="34">
        <v>71.150000000000006</v>
      </c>
      <c r="Z27" s="34">
        <v>70.25</v>
      </c>
      <c r="AA27" s="34">
        <v>70.94</v>
      </c>
      <c r="AB27" s="96">
        <v>1064100</v>
      </c>
      <c r="AC27" s="9">
        <v>70.64</v>
      </c>
      <c r="AD27" s="2">
        <f t="shared" si="0"/>
        <v>0.90000000000000568</v>
      </c>
      <c r="AE27" s="128">
        <f t="shared" si="1"/>
        <v>-2.2598870056497189E-3</v>
      </c>
      <c r="AL27" s="170"/>
      <c r="AO27" s="170"/>
    </row>
    <row r="28" spans="1:42" x14ac:dyDescent="0.25">
      <c r="B28" s="152"/>
      <c r="C28" s="10"/>
      <c r="D28" s="159"/>
      <c r="E28" s="33"/>
      <c r="F28" s="33"/>
      <c r="G28" s="33"/>
      <c r="H28" s="168"/>
      <c r="I28" s="159"/>
      <c r="J28" s="3"/>
      <c r="K28" s="3"/>
      <c r="L28" s="4"/>
      <c r="W28" s="114">
        <v>42795</v>
      </c>
      <c r="X28" s="34">
        <v>70.12</v>
      </c>
      <c r="Y28" s="34">
        <v>71.27</v>
      </c>
      <c r="Z28" s="34">
        <v>70.03</v>
      </c>
      <c r="AA28" s="34">
        <v>71.099999999999994</v>
      </c>
      <c r="AB28" s="96">
        <v>1409400</v>
      </c>
      <c r="AC28" s="9">
        <v>70.8</v>
      </c>
      <c r="AD28" s="2">
        <f t="shared" si="0"/>
        <v>1.2399999999999949</v>
      </c>
      <c r="AE28" s="128">
        <f t="shared" si="1"/>
        <v>1.9144954656686419E-2</v>
      </c>
    </row>
    <row r="29" spans="1:42" x14ac:dyDescent="0.25">
      <c r="B29" s="152"/>
      <c r="C29" s="10"/>
      <c r="D29" s="159"/>
      <c r="E29" s="33"/>
      <c r="F29" s="33"/>
      <c r="G29" s="33"/>
      <c r="H29" s="168"/>
      <c r="I29" s="159"/>
      <c r="J29" s="3"/>
      <c r="K29" s="3"/>
      <c r="L29" s="4"/>
      <c r="W29" s="114">
        <v>42794</v>
      </c>
      <c r="X29" s="34">
        <v>70.97</v>
      </c>
      <c r="Y29" s="34">
        <v>71.3</v>
      </c>
      <c r="Z29" s="34">
        <v>69.73</v>
      </c>
      <c r="AA29" s="34">
        <v>69.77</v>
      </c>
      <c r="AB29" s="96">
        <v>1335800</v>
      </c>
      <c r="AC29" s="9">
        <v>69.47</v>
      </c>
      <c r="AD29" s="2">
        <f t="shared" si="0"/>
        <v>1.5699999999999932</v>
      </c>
      <c r="AE29" s="128">
        <f t="shared" si="1"/>
        <v>-1.7814223101937032E-2</v>
      </c>
    </row>
    <row r="30" spans="1:42" x14ac:dyDescent="0.25">
      <c r="B30" s="152"/>
      <c r="C30" s="10"/>
      <c r="D30" s="159"/>
      <c r="E30" s="33"/>
      <c r="F30" s="33"/>
      <c r="G30" s="33"/>
      <c r="H30" s="168"/>
      <c r="I30" s="159"/>
      <c r="J30" s="3"/>
      <c r="K30" s="3"/>
      <c r="L30" s="4"/>
      <c r="W30" s="114">
        <v>42793</v>
      </c>
      <c r="X30" s="34">
        <v>70.430000000000007</v>
      </c>
      <c r="Y30" s="34">
        <v>71.180000000000007</v>
      </c>
      <c r="Z30" s="34">
        <v>69.94</v>
      </c>
      <c r="AA30" s="34">
        <v>71.03</v>
      </c>
      <c r="AB30" s="96">
        <v>1452900</v>
      </c>
      <c r="AC30" s="9">
        <v>70.73</v>
      </c>
      <c r="AD30" s="2">
        <f t="shared" si="0"/>
        <v>1.2400000000000091</v>
      </c>
      <c r="AE30" s="128">
        <f t="shared" si="1"/>
        <v>7.9806184979336336E-3</v>
      </c>
    </row>
    <row r="31" spans="1:42" x14ac:dyDescent="0.25">
      <c r="B31" s="152"/>
      <c r="C31" s="10"/>
      <c r="D31" s="159"/>
      <c r="E31" s="33"/>
      <c r="F31" s="33"/>
      <c r="G31" s="33"/>
      <c r="H31" s="168"/>
      <c r="I31" s="159"/>
      <c r="Q31" s="2"/>
      <c r="W31" s="114">
        <v>42790</v>
      </c>
      <c r="X31" s="34">
        <v>70.88</v>
      </c>
      <c r="Y31" s="34">
        <v>71.28</v>
      </c>
      <c r="Z31" s="34">
        <v>70.06</v>
      </c>
      <c r="AA31" s="34">
        <v>70.47</v>
      </c>
      <c r="AB31" s="96">
        <v>1556400</v>
      </c>
      <c r="AC31" s="9">
        <v>70.17</v>
      </c>
      <c r="AD31" s="2">
        <f t="shared" si="0"/>
        <v>1.2199999999999989</v>
      </c>
      <c r="AE31" s="128">
        <f t="shared" si="1"/>
        <v>-1.0156580617858624E-2</v>
      </c>
      <c r="AL31" s="170"/>
      <c r="AO31" s="170"/>
    </row>
    <row r="32" spans="1:42" x14ac:dyDescent="0.25">
      <c r="B32" s="152"/>
      <c r="C32" s="10"/>
      <c r="D32" s="159"/>
      <c r="E32" s="33"/>
      <c r="F32" s="33"/>
      <c r="G32" s="33"/>
      <c r="H32" s="168"/>
      <c r="I32" s="159"/>
      <c r="J32" s="3"/>
      <c r="K32" s="3"/>
      <c r="L32" s="4"/>
      <c r="Q32" s="2"/>
      <c r="W32" s="114">
        <v>42789</v>
      </c>
      <c r="X32" s="34">
        <v>72.67</v>
      </c>
      <c r="Y32" s="34">
        <v>72.73</v>
      </c>
      <c r="Z32" s="34">
        <v>71.13</v>
      </c>
      <c r="AA32" s="34">
        <v>71.19</v>
      </c>
      <c r="AB32" s="96">
        <v>1180600</v>
      </c>
      <c r="AC32" s="9">
        <v>70.89</v>
      </c>
      <c r="AD32" s="2">
        <f t="shared" si="0"/>
        <v>1.6000000000000085</v>
      </c>
      <c r="AE32" s="128">
        <f t="shared" si="1"/>
        <v>-1.3498469245755595E-2</v>
      </c>
    </row>
    <row r="33" spans="1:41" x14ac:dyDescent="0.25">
      <c r="B33" s="66"/>
      <c r="C33" s="4"/>
      <c r="D33" s="175"/>
      <c r="E33" s="3"/>
      <c r="F33" s="3"/>
      <c r="G33" s="3"/>
      <c r="H33" s="169"/>
      <c r="I33" s="175"/>
      <c r="J33" s="3"/>
      <c r="K33" s="3"/>
      <c r="L33" s="4"/>
      <c r="Q33" s="2"/>
      <c r="W33" s="114">
        <v>42788</v>
      </c>
      <c r="X33" s="34">
        <v>71.540000000000006</v>
      </c>
      <c r="Y33" s="34">
        <v>72.58</v>
      </c>
      <c r="Z33" s="34">
        <v>71.400000000000006</v>
      </c>
      <c r="AA33" s="34">
        <v>72.17</v>
      </c>
      <c r="AB33" s="96">
        <v>1583200</v>
      </c>
      <c r="AC33" s="9">
        <v>71.86</v>
      </c>
      <c r="AD33" s="2">
        <f t="shared" si="0"/>
        <v>1.1799999999999926</v>
      </c>
      <c r="AE33" s="128">
        <f t="shared" si="1"/>
        <v>2.9309141660851523E-3</v>
      </c>
      <c r="AL33" s="170"/>
      <c r="AO33" s="170"/>
    </row>
    <row r="34" spans="1:41" x14ac:dyDescent="0.25">
      <c r="B34" s="66"/>
      <c r="C34" s="4"/>
      <c r="D34" s="175"/>
      <c r="E34" s="3"/>
      <c r="F34" s="3"/>
      <c r="G34" s="3"/>
      <c r="H34" s="169"/>
      <c r="I34" s="175"/>
      <c r="J34" s="3"/>
      <c r="K34" s="3"/>
      <c r="L34" s="4"/>
      <c r="W34" s="114">
        <v>42787</v>
      </c>
      <c r="X34" s="34">
        <v>71.209999999999994</v>
      </c>
      <c r="Y34" s="34">
        <v>72</v>
      </c>
      <c r="Z34" s="34">
        <v>71.150000000000006</v>
      </c>
      <c r="AA34" s="34">
        <v>71.959999999999994</v>
      </c>
      <c r="AB34" s="96">
        <v>658900</v>
      </c>
      <c r="AC34" s="9">
        <v>71.650000000000006</v>
      </c>
      <c r="AD34" s="2">
        <f t="shared" si="0"/>
        <v>0.84999999999999432</v>
      </c>
      <c r="AE34" s="128">
        <f t="shared" si="1"/>
        <v>4.063901345291665E-3</v>
      </c>
    </row>
    <row r="35" spans="1:41" x14ac:dyDescent="0.25">
      <c r="B35" s="66"/>
      <c r="C35" s="4"/>
      <c r="D35" s="175"/>
      <c r="E35" s="3"/>
      <c r="F35" s="3"/>
      <c r="G35" s="3"/>
      <c r="H35" s="169"/>
      <c r="I35" s="175"/>
      <c r="J35" s="3"/>
      <c r="K35" s="3"/>
      <c r="L35" s="4"/>
      <c r="W35" s="114">
        <v>42783</v>
      </c>
      <c r="X35" s="34">
        <v>71.3</v>
      </c>
      <c r="Y35" s="34">
        <v>71.66</v>
      </c>
      <c r="Z35" s="34">
        <v>71.16</v>
      </c>
      <c r="AA35" s="34">
        <v>71.66</v>
      </c>
      <c r="AB35" s="96">
        <v>559800</v>
      </c>
      <c r="AC35" s="9">
        <v>71.36</v>
      </c>
      <c r="AD35" s="2">
        <f t="shared" si="0"/>
        <v>0.5</v>
      </c>
      <c r="AE35" s="128">
        <f t="shared" si="1"/>
        <v>1.4033118158853775E-3</v>
      </c>
      <c r="AL35" s="170"/>
      <c r="AO35" s="170"/>
    </row>
    <row r="36" spans="1:41" x14ac:dyDescent="0.25">
      <c r="B36" s="66"/>
      <c r="C36" s="4"/>
      <c r="D36" s="175"/>
      <c r="E36" s="3"/>
      <c r="F36" s="3"/>
      <c r="G36" s="3"/>
      <c r="H36" s="169"/>
      <c r="I36" s="66"/>
      <c r="L36" t="s">
        <v>155</v>
      </c>
      <c r="M36" s="2">
        <f>K54+M54-F54</f>
        <v>121.94999999999982</v>
      </c>
      <c r="W36" s="114">
        <v>42782</v>
      </c>
      <c r="X36" s="34">
        <v>71.45</v>
      </c>
      <c r="Y36" s="34">
        <v>71.83</v>
      </c>
      <c r="Z36" s="34">
        <v>71.14</v>
      </c>
      <c r="AA36" s="34">
        <v>71.56</v>
      </c>
      <c r="AB36" s="96">
        <v>1220800</v>
      </c>
      <c r="AC36" s="9">
        <v>71.260000000000005</v>
      </c>
      <c r="AD36" s="2">
        <f t="shared" si="0"/>
        <v>0.68999999999999773</v>
      </c>
      <c r="AE36" s="128">
        <f t="shared" si="1"/>
        <v>9.8328416912507599E-4</v>
      </c>
    </row>
    <row r="37" spans="1:41" x14ac:dyDescent="0.25">
      <c r="A37" s="242" t="s">
        <v>1</v>
      </c>
      <c r="B37" s="242" t="s">
        <v>2</v>
      </c>
      <c r="C37" s="242" t="s">
        <v>4</v>
      </c>
      <c r="D37" s="243" t="s">
        <v>5</v>
      </c>
      <c r="E37" s="244" t="s">
        <v>67</v>
      </c>
      <c r="F37" s="244" t="s">
        <v>38</v>
      </c>
      <c r="G37" s="242" t="s">
        <v>3</v>
      </c>
      <c r="H37" s="242" t="s">
        <v>6</v>
      </c>
      <c r="I37" s="243" t="s">
        <v>7</v>
      </c>
      <c r="J37" s="244" t="s">
        <v>68</v>
      </c>
      <c r="K37" s="244" t="s">
        <v>39</v>
      </c>
      <c r="L37" s="21" t="s">
        <v>21</v>
      </c>
      <c r="M37" s="21" t="s">
        <v>22</v>
      </c>
      <c r="W37" s="114">
        <v>42781</v>
      </c>
      <c r="X37" s="34">
        <v>71.19</v>
      </c>
      <c r="Y37" s="34">
        <v>71.59</v>
      </c>
      <c r="Z37" s="34">
        <v>70.88</v>
      </c>
      <c r="AA37" s="34">
        <v>71.489999999999995</v>
      </c>
      <c r="AB37" s="96">
        <v>1070300</v>
      </c>
      <c r="AC37" s="9">
        <v>71.19</v>
      </c>
      <c r="AD37" s="2">
        <f t="shared" si="0"/>
        <v>0.71000000000000796</v>
      </c>
      <c r="AE37" s="128">
        <f t="shared" si="1"/>
        <v>-5.615611399691911E-4</v>
      </c>
    </row>
    <row r="38" spans="1:41" x14ac:dyDescent="0.25">
      <c r="A38" s="245" t="s">
        <v>8</v>
      </c>
      <c r="B38" s="235">
        <v>42375</v>
      </c>
      <c r="C38" s="240">
        <v>40</v>
      </c>
      <c r="D38" s="241">
        <v>52.4</v>
      </c>
      <c r="E38" s="237">
        <v>0</v>
      </c>
      <c r="F38" s="237">
        <f>C38*D38+E38</f>
        <v>2096</v>
      </c>
      <c r="G38" s="235">
        <v>42416</v>
      </c>
      <c r="H38" s="240">
        <v>40</v>
      </c>
      <c r="I38" s="241">
        <v>55.45</v>
      </c>
      <c r="J38" s="237">
        <v>0.05</v>
      </c>
      <c r="K38" s="237">
        <f>H38*I38-J38</f>
        <v>2217.9499999999998</v>
      </c>
      <c r="L38" s="236"/>
      <c r="M38" s="236"/>
      <c r="W38" s="114">
        <v>42780</v>
      </c>
      <c r="X38" s="34">
        <v>71.319999999999993</v>
      </c>
      <c r="Y38" s="34">
        <v>71.55</v>
      </c>
      <c r="Z38" s="34">
        <v>71.06</v>
      </c>
      <c r="AA38" s="34">
        <v>71.53</v>
      </c>
      <c r="AB38" s="96">
        <v>645500</v>
      </c>
      <c r="AC38" s="9">
        <v>71.23</v>
      </c>
      <c r="AD38" s="2">
        <f t="shared" si="0"/>
        <v>0.48999999999999488</v>
      </c>
      <c r="AE38" s="128">
        <f t="shared" si="1"/>
        <v>7.0244450688394799E-4</v>
      </c>
    </row>
    <row r="39" spans="1:41" x14ac:dyDescent="0.25">
      <c r="A39" s="246"/>
      <c r="B39" s="235"/>
      <c r="C39" s="240"/>
      <c r="D39" s="241"/>
      <c r="E39" s="237"/>
      <c r="F39" s="237"/>
      <c r="G39" s="235"/>
      <c r="H39" s="240"/>
      <c r="I39" s="241"/>
      <c r="J39" s="237"/>
      <c r="K39" s="237"/>
      <c r="L39" s="236"/>
      <c r="M39" s="236"/>
      <c r="W39" s="114">
        <v>42779</v>
      </c>
      <c r="X39" s="34">
        <v>70.790000000000006</v>
      </c>
      <c r="Y39" s="34">
        <v>71.5</v>
      </c>
      <c r="Z39" s="34">
        <v>70.63</v>
      </c>
      <c r="AA39" s="34">
        <v>71.48</v>
      </c>
      <c r="AB39" s="96">
        <v>706100</v>
      </c>
      <c r="AC39" s="9">
        <v>71.180000000000007</v>
      </c>
      <c r="AD39" s="2">
        <f t="shared" si="0"/>
        <v>0.87000000000000455</v>
      </c>
      <c r="AE39" s="128">
        <f t="shared" si="1"/>
        <v>1.3382687927107284E-2</v>
      </c>
    </row>
    <row r="40" spans="1:41" x14ac:dyDescent="0.25">
      <c r="A40" s="236"/>
      <c r="B40" s="235"/>
      <c r="C40" s="240"/>
      <c r="D40" s="241"/>
      <c r="E40" s="237"/>
      <c r="F40" s="237"/>
      <c r="G40" s="235"/>
      <c r="H40" s="240"/>
      <c r="I40" s="241"/>
      <c r="J40" s="237"/>
      <c r="K40" s="237"/>
      <c r="L40" s="236"/>
      <c r="M40" s="236"/>
      <c r="W40" s="114">
        <v>42776</v>
      </c>
      <c r="X40" s="34">
        <v>70.27</v>
      </c>
      <c r="Y40" s="34">
        <v>70.75</v>
      </c>
      <c r="Z40" s="34">
        <v>70.14</v>
      </c>
      <c r="AA40" s="34">
        <v>70.540000000000006</v>
      </c>
      <c r="AB40" s="96">
        <v>533200</v>
      </c>
      <c r="AC40" s="9">
        <v>70.239999999999995</v>
      </c>
      <c r="AD40" s="2">
        <f t="shared" si="0"/>
        <v>0.60999999999999943</v>
      </c>
      <c r="AE40" s="128">
        <f t="shared" si="1"/>
        <v>1.2103746397694293E-2</v>
      </c>
    </row>
    <row r="41" spans="1:41" x14ac:dyDescent="0.25">
      <c r="A41" s="236"/>
      <c r="B41" s="235"/>
      <c r="C41" s="240"/>
      <c r="D41" s="241"/>
      <c r="E41" s="237"/>
      <c r="F41" s="237"/>
      <c r="G41" s="235"/>
      <c r="H41" s="240"/>
      <c r="I41" s="241"/>
      <c r="J41" s="237"/>
      <c r="K41" s="237"/>
      <c r="L41" s="236"/>
      <c r="M41" s="236"/>
      <c r="W41" s="114">
        <v>42775</v>
      </c>
      <c r="X41" s="34">
        <v>69.319999999999993</v>
      </c>
      <c r="Y41" s="34">
        <v>70.099999999999994</v>
      </c>
      <c r="Z41" s="34">
        <v>69.319999999999993</v>
      </c>
      <c r="AA41" s="34">
        <v>69.7</v>
      </c>
      <c r="AB41" s="96">
        <v>717700</v>
      </c>
      <c r="AC41" s="9">
        <v>69.400000000000006</v>
      </c>
      <c r="AD41" s="2">
        <f t="shared" si="0"/>
        <v>0.78000000000000114</v>
      </c>
      <c r="AE41" s="128">
        <f t="shared" si="1"/>
        <v>5.3599884108359586E-3</v>
      </c>
      <c r="AL41" s="170"/>
      <c r="AO41" s="170"/>
    </row>
    <row r="42" spans="1:41" ht="20.25" thickBot="1" x14ac:dyDescent="0.35">
      <c r="A42" s="236"/>
      <c r="B42" s="235"/>
      <c r="C42" s="240"/>
      <c r="D42" s="241"/>
      <c r="E42" s="237"/>
      <c r="F42" s="237"/>
      <c r="G42" s="235"/>
      <c r="H42" s="240"/>
      <c r="I42" s="241"/>
      <c r="J42" s="237"/>
      <c r="K42" s="237"/>
      <c r="L42" s="236"/>
      <c r="M42" s="236"/>
      <c r="O42" s="229" t="s">
        <v>54</v>
      </c>
      <c r="P42" s="229"/>
      <c r="T42" s="97" t="s">
        <v>65</v>
      </c>
      <c r="U42" s="101"/>
      <c r="W42" s="114">
        <v>42774</v>
      </c>
      <c r="X42" s="34">
        <v>69.19</v>
      </c>
      <c r="Y42" s="34">
        <v>69.41</v>
      </c>
      <c r="Z42" s="34">
        <v>68.400000000000006</v>
      </c>
      <c r="AA42" s="34">
        <v>69.319999999999993</v>
      </c>
      <c r="AB42" s="96">
        <v>678900</v>
      </c>
      <c r="AC42" s="9">
        <v>69.03</v>
      </c>
      <c r="AD42" s="2">
        <f t="shared" si="0"/>
        <v>1.0099999999999909</v>
      </c>
      <c r="AE42" s="128">
        <f t="shared" si="1"/>
        <v>3.1972097078911688E-3</v>
      </c>
    </row>
    <row r="43" spans="1:41" ht="15.75" thickTop="1" x14ac:dyDescent="0.25">
      <c r="A43" s="236"/>
      <c r="B43" s="235"/>
      <c r="C43" s="240"/>
      <c r="D43" s="241"/>
      <c r="E43" s="237"/>
      <c r="F43" s="237"/>
      <c r="G43" s="235"/>
      <c r="H43" s="240"/>
      <c r="I43" s="241"/>
      <c r="J43" s="237"/>
      <c r="K43" s="237"/>
      <c r="L43" s="236"/>
      <c r="M43" s="236"/>
      <c r="O43" s="75">
        <v>1.1000000000000001</v>
      </c>
      <c r="P43" s="75">
        <f t="shared" ref="P43:P63" si="2">O43*$Q$4</f>
        <v>0</v>
      </c>
      <c r="T43" s="129" t="s">
        <v>69</v>
      </c>
      <c r="U43" s="130">
        <v>73.819999999999993</v>
      </c>
      <c r="W43" s="114">
        <v>42773</v>
      </c>
      <c r="X43" s="34">
        <v>68.53</v>
      </c>
      <c r="Y43" s="34">
        <v>69.25</v>
      </c>
      <c r="Z43" s="34">
        <v>68.53</v>
      </c>
      <c r="AA43" s="34">
        <v>69.099999999999994</v>
      </c>
      <c r="AB43" s="96">
        <v>770700</v>
      </c>
      <c r="AC43" s="9">
        <v>68.81</v>
      </c>
      <c r="AD43" s="2">
        <f t="shared" si="0"/>
        <v>0.71999999999999886</v>
      </c>
      <c r="AE43" s="128">
        <f t="shared" si="1"/>
        <v>7.1721311475412275E-3</v>
      </c>
    </row>
    <row r="44" spans="1:41" x14ac:dyDescent="0.25">
      <c r="A44" s="236"/>
      <c r="B44" s="235"/>
      <c r="C44" s="240"/>
      <c r="D44" s="241"/>
      <c r="E44" s="237"/>
      <c r="F44" s="237"/>
      <c r="G44" s="235"/>
      <c r="H44" s="240"/>
      <c r="I44" s="241"/>
      <c r="J44" s="237"/>
      <c r="K44" s="237"/>
      <c r="L44" s="236"/>
      <c r="M44" s="236"/>
      <c r="O44" s="75">
        <v>1.0900000000000001</v>
      </c>
      <c r="P44" s="75">
        <f t="shared" si="2"/>
        <v>0</v>
      </c>
      <c r="T44" s="100" t="s">
        <v>70</v>
      </c>
      <c r="U44" s="98">
        <v>74.11</v>
      </c>
      <c r="W44" s="114">
        <v>42772</v>
      </c>
      <c r="X44" s="34">
        <v>68.989999999999995</v>
      </c>
      <c r="Y44" s="34">
        <v>69.17</v>
      </c>
      <c r="Z44" s="34">
        <v>68.27</v>
      </c>
      <c r="AA44" s="34">
        <v>68.61</v>
      </c>
      <c r="AB44" s="96">
        <v>874400</v>
      </c>
      <c r="AC44" s="9">
        <v>68.319999999999993</v>
      </c>
      <c r="AD44" s="2">
        <f t="shared" si="0"/>
        <v>0.90000000000000568</v>
      </c>
      <c r="AE44" s="128">
        <f t="shared" si="1"/>
        <v>-1.0285383166739215E-2</v>
      </c>
    </row>
    <row r="45" spans="1:41" x14ac:dyDescent="0.25">
      <c r="A45" s="236"/>
      <c r="B45" s="236"/>
      <c r="C45" s="236"/>
      <c r="D45" s="241"/>
      <c r="E45" s="237"/>
      <c r="F45" s="237"/>
      <c r="G45" s="236"/>
      <c r="H45" s="236"/>
      <c r="I45" s="241"/>
      <c r="J45" s="237"/>
      <c r="K45" s="237"/>
      <c r="L45" s="236"/>
      <c r="M45" s="236"/>
      <c r="O45" s="75">
        <v>1.08</v>
      </c>
      <c r="P45" s="75">
        <f t="shared" si="2"/>
        <v>0</v>
      </c>
      <c r="Q45" s="2"/>
      <c r="T45" s="100" t="s">
        <v>71</v>
      </c>
      <c r="U45" s="98" t="s">
        <v>100</v>
      </c>
      <c r="W45" s="114">
        <v>42769</v>
      </c>
      <c r="X45" s="34">
        <v>69.25</v>
      </c>
      <c r="Y45" s="34">
        <v>69.72</v>
      </c>
      <c r="Z45" s="34">
        <v>68.849999999999994</v>
      </c>
      <c r="AA45" s="34">
        <v>69.319999999999993</v>
      </c>
      <c r="AB45" s="96">
        <v>942900</v>
      </c>
      <c r="AC45" s="9">
        <v>69.03</v>
      </c>
      <c r="AD45" s="2">
        <f t="shared" si="0"/>
        <v>0.87000000000000455</v>
      </c>
      <c r="AE45" s="128">
        <f t="shared" si="1"/>
        <v>5.8283549468163276E-3</v>
      </c>
      <c r="AL45" s="170"/>
      <c r="AO45" s="170"/>
    </row>
    <row r="46" spans="1:41" x14ac:dyDescent="0.25">
      <c r="A46" s="236"/>
      <c r="B46" s="236"/>
      <c r="C46" s="236"/>
      <c r="D46" s="241"/>
      <c r="E46" s="237"/>
      <c r="F46" s="237"/>
      <c r="G46" s="236"/>
      <c r="H46" s="236"/>
      <c r="I46" s="241"/>
      <c r="J46" s="237"/>
      <c r="K46" s="237"/>
      <c r="L46" s="236"/>
      <c r="M46" s="236"/>
      <c r="O46" s="75">
        <v>1.07</v>
      </c>
      <c r="P46" s="75">
        <f t="shared" si="2"/>
        <v>0</v>
      </c>
      <c r="Q46" s="2"/>
      <c r="T46" s="100" t="s">
        <v>72</v>
      </c>
      <c r="U46" s="98" t="s">
        <v>100</v>
      </c>
      <c r="W46" s="114">
        <v>42768</v>
      </c>
      <c r="X46" s="34">
        <v>69.239999999999995</v>
      </c>
      <c r="Y46" s="34">
        <v>69.31</v>
      </c>
      <c r="Z46" s="34">
        <v>68.59</v>
      </c>
      <c r="AA46" s="34">
        <v>68.92</v>
      </c>
      <c r="AB46" s="96">
        <v>1278700</v>
      </c>
      <c r="AC46" s="9">
        <v>68.63</v>
      </c>
      <c r="AD46" s="2">
        <f t="shared" si="0"/>
        <v>0.71999999999999886</v>
      </c>
      <c r="AE46" s="128">
        <f t="shared" si="1"/>
        <v>-2.1808665309683839E-3</v>
      </c>
    </row>
    <row r="47" spans="1:41" x14ac:dyDescent="0.25">
      <c r="A47" s="236"/>
      <c r="B47" s="236"/>
      <c r="C47" s="236"/>
      <c r="D47" s="241"/>
      <c r="E47" s="237"/>
      <c r="F47" s="237"/>
      <c r="G47" s="236"/>
      <c r="H47" s="236"/>
      <c r="I47" s="241"/>
      <c r="J47" s="237"/>
      <c r="K47" s="237"/>
      <c r="L47" s="236"/>
      <c r="M47" s="236"/>
      <c r="O47" s="75">
        <v>1.06</v>
      </c>
      <c r="P47" s="75">
        <f t="shared" si="2"/>
        <v>0</v>
      </c>
      <c r="Q47" s="2"/>
      <c r="T47" s="100" t="s">
        <v>73</v>
      </c>
      <c r="U47" s="98">
        <v>71.97</v>
      </c>
      <c r="W47" s="114">
        <v>42767</v>
      </c>
      <c r="X47" s="34">
        <v>69.45</v>
      </c>
      <c r="Y47" s="34">
        <v>69.78</v>
      </c>
      <c r="Z47" s="34">
        <v>68.73</v>
      </c>
      <c r="AA47" s="34">
        <v>69.069999999999993</v>
      </c>
      <c r="AB47" s="96">
        <v>1300400</v>
      </c>
      <c r="AC47" s="9">
        <v>68.78</v>
      </c>
      <c r="AD47" s="2">
        <f t="shared" si="0"/>
        <v>1.0499999999999972</v>
      </c>
      <c r="AE47" s="128">
        <f t="shared" si="1"/>
        <v>-6.3565443513434738E-3</v>
      </c>
    </row>
    <row r="48" spans="1:41" x14ac:dyDescent="0.25">
      <c r="A48" s="236"/>
      <c r="B48" s="236"/>
      <c r="C48" s="236"/>
      <c r="D48" s="241"/>
      <c r="E48" s="237"/>
      <c r="F48" s="237"/>
      <c r="G48" s="236"/>
      <c r="H48" s="236"/>
      <c r="I48" s="241"/>
      <c r="J48" s="237"/>
      <c r="K48" s="237"/>
      <c r="L48" s="236"/>
      <c r="M48" s="236"/>
      <c r="O48" s="75">
        <v>1.05</v>
      </c>
      <c r="P48" s="75">
        <f t="shared" si="2"/>
        <v>0</v>
      </c>
      <c r="Q48" s="2"/>
      <c r="T48" s="100" t="s">
        <v>74</v>
      </c>
      <c r="U48" s="98">
        <v>1.18781</v>
      </c>
      <c r="W48" s="114">
        <v>42766</v>
      </c>
      <c r="X48" s="34">
        <v>69.95</v>
      </c>
      <c r="Y48" s="34">
        <v>70.319999999999993</v>
      </c>
      <c r="Z48" s="34">
        <v>69.38</v>
      </c>
      <c r="AA48" s="34">
        <v>69.52</v>
      </c>
      <c r="AB48" s="96">
        <v>1401800</v>
      </c>
      <c r="AC48" s="9">
        <v>69.22</v>
      </c>
      <c r="AD48" s="2">
        <f t="shared" si="0"/>
        <v>0.93999999999999773</v>
      </c>
      <c r="AE48" s="128">
        <f t="shared" si="1"/>
        <v>-3.5986756873470638E-3</v>
      </c>
    </row>
    <row r="49" spans="1:42" x14ac:dyDescent="0.25">
      <c r="A49" s="236"/>
      <c r="B49" s="236"/>
      <c r="C49" s="236"/>
      <c r="D49" s="241"/>
      <c r="E49" s="237"/>
      <c r="F49" s="237"/>
      <c r="G49" s="236"/>
      <c r="H49" s="236"/>
      <c r="I49" s="241"/>
      <c r="J49" s="237"/>
      <c r="K49" s="237"/>
      <c r="L49" s="236"/>
      <c r="M49" s="236"/>
      <c r="O49" s="75">
        <v>1.04</v>
      </c>
      <c r="P49" s="75">
        <f t="shared" si="2"/>
        <v>0</v>
      </c>
      <c r="Q49" s="2"/>
      <c r="T49" s="100" t="s">
        <v>75</v>
      </c>
      <c r="U49" s="98" t="s">
        <v>100</v>
      </c>
      <c r="W49" s="114">
        <v>42765</v>
      </c>
      <c r="X49" s="34">
        <v>69.92</v>
      </c>
      <c r="Y49" s="34">
        <v>70.16</v>
      </c>
      <c r="Z49" s="34">
        <v>69.28</v>
      </c>
      <c r="AA49" s="34">
        <v>69.77</v>
      </c>
      <c r="AB49" s="96">
        <v>980800</v>
      </c>
      <c r="AC49" s="9">
        <v>69.47</v>
      </c>
      <c r="AD49" s="2">
        <f t="shared" si="0"/>
        <v>0.87999999999999545</v>
      </c>
      <c r="AE49" s="128">
        <f t="shared" si="1"/>
        <v>-7.5714285714285623E-3</v>
      </c>
    </row>
    <row r="50" spans="1:42" x14ac:dyDescent="0.25">
      <c r="A50" s="236"/>
      <c r="B50" s="236"/>
      <c r="C50" s="236"/>
      <c r="D50" s="241"/>
      <c r="E50" s="237"/>
      <c r="F50" s="237"/>
      <c r="G50" s="236"/>
      <c r="H50" s="236"/>
      <c r="I50" s="241"/>
      <c r="J50" s="237"/>
      <c r="K50" s="237"/>
      <c r="L50" s="236"/>
      <c r="M50" s="236"/>
      <c r="O50" s="75">
        <v>1.03</v>
      </c>
      <c r="P50" s="75">
        <f t="shared" si="2"/>
        <v>0</v>
      </c>
      <c r="Q50" s="2"/>
      <c r="T50" s="100"/>
      <c r="U50" s="98"/>
      <c r="W50" s="114">
        <v>42762</v>
      </c>
      <c r="X50" s="34">
        <v>70.25</v>
      </c>
      <c r="Y50" s="34">
        <v>70.75</v>
      </c>
      <c r="Z50" s="34">
        <v>69.989999999999995</v>
      </c>
      <c r="AA50" s="34">
        <v>70.3</v>
      </c>
      <c r="AB50" s="96">
        <v>761100</v>
      </c>
      <c r="AC50" s="9">
        <v>70</v>
      </c>
      <c r="AD50" s="2">
        <f t="shared" si="0"/>
        <v>0.76000000000000512</v>
      </c>
      <c r="AE50" s="128">
        <f t="shared" si="1"/>
        <v>2.4344837462408897E-3</v>
      </c>
    </row>
    <row r="51" spans="1:42" x14ac:dyDescent="0.25">
      <c r="A51" s="236"/>
      <c r="B51" s="236"/>
      <c r="C51" s="236"/>
      <c r="D51" s="241"/>
      <c r="E51" s="237"/>
      <c r="F51" s="237"/>
      <c r="G51" s="236"/>
      <c r="H51" s="236"/>
      <c r="I51" s="241"/>
      <c r="J51" s="237"/>
      <c r="K51" s="237"/>
      <c r="L51" s="236"/>
      <c r="M51" s="236"/>
      <c r="O51" s="75">
        <v>1.02</v>
      </c>
      <c r="P51" s="75">
        <f t="shared" si="2"/>
        <v>0</v>
      </c>
      <c r="Q51" s="2"/>
      <c r="T51" s="100" t="s">
        <v>76</v>
      </c>
      <c r="U51" s="98" t="s">
        <v>555</v>
      </c>
      <c r="W51" s="114">
        <v>42761</v>
      </c>
      <c r="X51" s="34">
        <v>69.930000000000007</v>
      </c>
      <c r="Y51" s="34">
        <v>70.36</v>
      </c>
      <c r="Z51" s="34">
        <v>69.540000000000006</v>
      </c>
      <c r="AA51" s="34">
        <v>70.13</v>
      </c>
      <c r="AB51" s="96">
        <v>1287300</v>
      </c>
      <c r="AC51" s="9">
        <v>69.83</v>
      </c>
      <c r="AD51" s="2">
        <f t="shared" si="0"/>
        <v>0.81999999999999318</v>
      </c>
      <c r="AE51" s="128">
        <f>AC51/AC52-1</f>
        <v>2.0088965418281202E-3</v>
      </c>
    </row>
    <row r="52" spans="1:42" x14ac:dyDescent="0.25">
      <c r="A52" s="236"/>
      <c r="B52" s="236"/>
      <c r="C52" s="236"/>
      <c r="D52" s="241"/>
      <c r="E52" s="237"/>
      <c r="F52" s="237"/>
      <c r="G52" s="236"/>
      <c r="H52" s="236"/>
      <c r="I52" s="241"/>
      <c r="J52" s="237"/>
      <c r="K52" s="237"/>
      <c r="L52" s="236"/>
      <c r="M52" s="236"/>
      <c r="O52" s="75">
        <v>1.01</v>
      </c>
      <c r="P52" s="75">
        <f t="shared" si="2"/>
        <v>0</v>
      </c>
      <c r="Q52" s="2"/>
      <c r="T52" s="100" t="s">
        <v>77</v>
      </c>
      <c r="U52" s="98" t="s">
        <v>556</v>
      </c>
      <c r="W52" s="114">
        <v>42760</v>
      </c>
      <c r="X52" s="34">
        <v>71.11</v>
      </c>
      <c r="Y52" s="34">
        <v>71.48</v>
      </c>
      <c r="Z52" s="34">
        <v>69.94</v>
      </c>
      <c r="AA52" s="34">
        <v>69.989999999999995</v>
      </c>
      <c r="AB52" s="96">
        <v>2649400</v>
      </c>
      <c r="AC52" s="9">
        <v>69.69</v>
      </c>
      <c r="AD52" s="2">
        <f t="shared" si="0"/>
        <v>1.5400000000000063</v>
      </c>
      <c r="AE52" s="128">
        <f t="shared" si="1"/>
        <v>-1.6094875052943713E-2</v>
      </c>
    </row>
    <row r="53" spans="1:42" x14ac:dyDescent="0.25">
      <c r="A53" s="236"/>
      <c r="B53" s="236"/>
      <c r="C53" s="236"/>
      <c r="D53" s="241"/>
      <c r="E53" s="237"/>
      <c r="F53" s="237"/>
      <c r="G53" s="236"/>
      <c r="H53" s="236"/>
      <c r="I53" s="241"/>
      <c r="J53" s="237"/>
      <c r="K53" s="237"/>
      <c r="L53" s="236"/>
      <c r="M53" s="236"/>
      <c r="O53" s="75">
        <v>1</v>
      </c>
      <c r="P53" s="75">
        <f t="shared" si="2"/>
        <v>0</v>
      </c>
      <c r="Q53" s="2"/>
      <c r="T53" s="100" t="s">
        <v>78</v>
      </c>
      <c r="U53" s="99">
        <v>1452972</v>
      </c>
      <c r="W53" s="114">
        <v>42759</v>
      </c>
      <c r="X53" s="34">
        <v>70.45</v>
      </c>
      <c r="Y53" s="34">
        <v>71.41</v>
      </c>
      <c r="Z53" s="34">
        <v>70.25</v>
      </c>
      <c r="AA53" s="34">
        <v>71.13</v>
      </c>
      <c r="AB53" s="96">
        <v>2110700</v>
      </c>
      <c r="AC53" s="9">
        <v>70.83</v>
      </c>
      <c r="AD53" s="2">
        <f t="shared" si="0"/>
        <v>1.1599999999999966</v>
      </c>
      <c r="AE53" s="128">
        <f t="shared" si="1"/>
        <v>1.214632752214917E-2</v>
      </c>
      <c r="AL53" s="170"/>
      <c r="AO53" s="170"/>
    </row>
    <row r="54" spans="1:42" x14ac:dyDescent="0.25">
      <c r="A54" s="21" t="s">
        <v>57</v>
      </c>
      <c r="B54" s="12"/>
      <c r="C54" s="69">
        <f>SUM(C38:C44)</f>
        <v>40</v>
      </c>
      <c r="D54" s="13"/>
      <c r="E54" s="13"/>
      <c r="F54" s="13">
        <f>SUM(F38:F44)</f>
        <v>2096</v>
      </c>
      <c r="G54" s="13"/>
      <c r="H54" s="69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75">
        <v>0.99</v>
      </c>
      <c r="P54" s="75">
        <f t="shared" si="2"/>
        <v>0</v>
      </c>
      <c r="Q54" s="2"/>
      <c r="T54" s="100" t="s">
        <v>81</v>
      </c>
      <c r="U54" s="99">
        <v>1089500</v>
      </c>
      <c r="W54" s="114">
        <v>42758</v>
      </c>
      <c r="X54" s="34">
        <v>69.7</v>
      </c>
      <c r="Y54" s="34">
        <v>70.47</v>
      </c>
      <c r="Z54" s="34">
        <v>69.38</v>
      </c>
      <c r="AA54" s="34">
        <v>70.28</v>
      </c>
      <c r="AB54" s="96">
        <v>1077000</v>
      </c>
      <c r="AC54" s="9">
        <v>69.98</v>
      </c>
      <c r="AD54" s="2">
        <f t="shared" si="0"/>
        <v>1.0900000000000034</v>
      </c>
      <c r="AE54" s="128">
        <f t="shared" si="1"/>
        <v>2.2916069894014512E-3</v>
      </c>
    </row>
    <row r="55" spans="1:42" x14ac:dyDescent="0.25">
      <c r="O55" s="75">
        <v>0.98</v>
      </c>
      <c r="P55" s="75">
        <f t="shared" si="2"/>
        <v>0</v>
      </c>
      <c r="T55" s="100" t="s">
        <v>79</v>
      </c>
      <c r="U55" s="98" t="s">
        <v>557</v>
      </c>
      <c r="W55" s="114">
        <v>42755</v>
      </c>
      <c r="X55" s="34">
        <v>69</v>
      </c>
      <c r="Y55" s="34">
        <v>70.19</v>
      </c>
      <c r="Z55" s="34">
        <v>68.89</v>
      </c>
      <c r="AA55" s="34">
        <v>70.12</v>
      </c>
      <c r="AB55" s="96">
        <v>1328100</v>
      </c>
      <c r="AC55" s="9">
        <v>69.819999999999993</v>
      </c>
      <c r="AD55" s="2">
        <f t="shared" si="0"/>
        <v>1.2999999999999972</v>
      </c>
      <c r="AE55" s="128">
        <f t="shared" si="1"/>
        <v>1.8823872756456916E-2</v>
      </c>
    </row>
    <row r="56" spans="1:42" x14ac:dyDescent="0.25">
      <c r="O56" s="75">
        <v>0.97</v>
      </c>
      <c r="P56" s="75">
        <f t="shared" si="2"/>
        <v>0</v>
      </c>
      <c r="T56" s="100" t="s">
        <v>82</v>
      </c>
      <c r="U56" s="98">
        <v>20.99</v>
      </c>
      <c r="W56" s="114">
        <v>42754</v>
      </c>
      <c r="X56" s="34">
        <v>70.41</v>
      </c>
      <c r="Y56" s="34">
        <v>70.41</v>
      </c>
      <c r="Z56" s="34">
        <v>68.680000000000007</v>
      </c>
      <c r="AA56" s="34">
        <v>68.819999999999993</v>
      </c>
      <c r="AB56" s="96">
        <v>2520300</v>
      </c>
      <c r="AC56" s="9">
        <v>68.53</v>
      </c>
      <c r="AD56" s="2">
        <f t="shared" si="0"/>
        <v>1.7299999999999898</v>
      </c>
      <c r="AE56" s="128">
        <f t="shared" si="1"/>
        <v>-1.3246940244780459E-2</v>
      </c>
    </row>
    <row r="57" spans="1:42" x14ac:dyDescent="0.25">
      <c r="O57" s="75">
        <v>0.96</v>
      </c>
      <c r="P57" s="75">
        <f t="shared" si="2"/>
        <v>0</v>
      </c>
      <c r="T57" s="100" t="s">
        <v>83</v>
      </c>
      <c r="U57" s="98">
        <v>3.5</v>
      </c>
      <c r="W57" s="114">
        <v>42753</v>
      </c>
      <c r="X57" s="34">
        <v>69.84</v>
      </c>
      <c r="Y57" s="34">
        <v>70.319999999999993</v>
      </c>
      <c r="Z57" s="34">
        <v>69.430000000000007</v>
      </c>
      <c r="AA57" s="34">
        <v>69.75</v>
      </c>
      <c r="AB57" s="96">
        <v>1349700</v>
      </c>
      <c r="AC57" s="9">
        <v>69.45</v>
      </c>
      <c r="AD57" s="2">
        <f t="shared" si="0"/>
        <v>0.88999999999998636</v>
      </c>
      <c r="AE57" s="128">
        <f t="shared" si="1"/>
        <v>-7.8571428571427848E-3</v>
      </c>
      <c r="AL57" s="170"/>
      <c r="AO57" s="170"/>
    </row>
    <row r="58" spans="1:42" x14ac:dyDescent="0.25">
      <c r="O58" s="75">
        <v>0.95</v>
      </c>
      <c r="P58" s="75">
        <f t="shared" si="2"/>
        <v>0</v>
      </c>
      <c r="T58" s="100" t="s">
        <v>80</v>
      </c>
      <c r="U58" s="98" t="s">
        <v>436</v>
      </c>
      <c r="W58" s="114">
        <v>42752</v>
      </c>
      <c r="X58" s="34">
        <v>70.989999999999995</v>
      </c>
      <c r="Y58" s="34">
        <v>71.569999999999993</v>
      </c>
      <c r="Z58" s="34">
        <v>70.14</v>
      </c>
      <c r="AA58" s="34">
        <v>70.3</v>
      </c>
      <c r="AB58" s="96">
        <v>1201000</v>
      </c>
      <c r="AC58" s="9">
        <v>70</v>
      </c>
      <c r="AD58" s="2">
        <f t="shared" si="0"/>
        <v>1.4299999999999926</v>
      </c>
      <c r="AE58" s="128">
        <f t="shared" si="1"/>
        <v>-9.9009900990099098E-3</v>
      </c>
    </row>
    <row r="59" spans="1:42" x14ac:dyDescent="0.25">
      <c r="O59" s="75">
        <v>0.94</v>
      </c>
      <c r="P59" s="75">
        <f t="shared" si="2"/>
        <v>0</v>
      </c>
      <c r="W59" s="114">
        <v>42748</v>
      </c>
      <c r="X59" s="34">
        <v>70.64</v>
      </c>
      <c r="Y59" s="34">
        <v>71.5</v>
      </c>
      <c r="Z59" s="34">
        <v>70.44</v>
      </c>
      <c r="AA59" s="34">
        <v>71</v>
      </c>
      <c r="AB59" s="96">
        <v>629600</v>
      </c>
      <c r="AC59" s="9">
        <v>70.7</v>
      </c>
      <c r="AD59" s="2">
        <f t="shared" si="0"/>
        <v>1.0600000000000023</v>
      </c>
      <c r="AE59" s="128">
        <f t="shared" si="1"/>
        <v>6.1192543048242953E-3</v>
      </c>
      <c r="AL59" s="170"/>
    </row>
    <row r="60" spans="1:42" x14ac:dyDescent="0.25">
      <c r="O60" s="75">
        <v>0.93</v>
      </c>
      <c r="P60" s="75">
        <f t="shared" si="2"/>
        <v>0</v>
      </c>
      <c r="W60" s="114">
        <v>42747</v>
      </c>
      <c r="X60" s="34">
        <v>71.03</v>
      </c>
      <c r="Y60" s="34">
        <v>71.150000000000006</v>
      </c>
      <c r="Z60" s="34">
        <v>70.09</v>
      </c>
      <c r="AA60" s="34">
        <v>70.569999999999993</v>
      </c>
      <c r="AB60" s="96">
        <v>1208200</v>
      </c>
      <c r="AC60" s="9">
        <v>70.27</v>
      </c>
      <c r="AD60" s="2">
        <f t="shared" si="0"/>
        <v>1.0600000000000023</v>
      </c>
      <c r="AE60" s="128">
        <f t="shared" si="1"/>
        <v>9.9715099715091959E-4</v>
      </c>
    </row>
    <row r="61" spans="1:42" x14ac:dyDescent="0.25">
      <c r="O61" s="75">
        <v>0.92</v>
      </c>
      <c r="P61" s="75">
        <f t="shared" si="2"/>
        <v>0</v>
      </c>
      <c r="W61" s="114">
        <v>42746</v>
      </c>
      <c r="X61" s="34">
        <v>69.400000000000006</v>
      </c>
      <c r="Y61" s="34">
        <v>70.67</v>
      </c>
      <c r="Z61" s="34">
        <v>69.209999999999994</v>
      </c>
      <c r="AA61" s="34">
        <v>70.5</v>
      </c>
      <c r="AB61" s="96">
        <v>891100</v>
      </c>
      <c r="AC61" s="9">
        <v>70.2</v>
      </c>
      <c r="AD61" s="2">
        <f t="shared" si="0"/>
        <v>1.460000000000008</v>
      </c>
      <c r="AE61" s="128">
        <f t="shared" si="1"/>
        <v>1.7391304347826209E-2</v>
      </c>
      <c r="AL61" s="170"/>
      <c r="AO61" s="170"/>
    </row>
    <row r="62" spans="1:42" x14ac:dyDescent="0.25">
      <c r="O62" s="75">
        <v>0.91</v>
      </c>
      <c r="P62" s="75">
        <f t="shared" si="2"/>
        <v>0</v>
      </c>
      <c r="W62" s="114">
        <v>42745</v>
      </c>
      <c r="X62" s="34">
        <v>68.94</v>
      </c>
      <c r="Y62" s="34">
        <v>69.73</v>
      </c>
      <c r="Z62" s="34">
        <v>68.89</v>
      </c>
      <c r="AA62" s="34">
        <v>69.290000000000006</v>
      </c>
      <c r="AB62" s="96">
        <v>757700</v>
      </c>
      <c r="AC62" s="9">
        <v>69</v>
      </c>
      <c r="AD62" s="2">
        <f t="shared" si="0"/>
        <v>0.84000000000000341</v>
      </c>
      <c r="AE62" s="128">
        <f t="shared" si="1"/>
        <v>7.5934579439251859E-3</v>
      </c>
    </row>
    <row r="63" spans="1:42" x14ac:dyDescent="0.25">
      <c r="O63" s="75">
        <v>0.9</v>
      </c>
      <c r="P63" s="75">
        <f t="shared" si="2"/>
        <v>0</v>
      </c>
      <c r="W63" s="114">
        <v>42744</v>
      </c>
      <c r="X63" s="34">
        <v>68.95</v>
      </c>
      <c r="Y63" s="34">
        <v>69.08</v>
      </c>
      <c r="Z63" s="34">
        <v>68.41</v>
      </c>
      <c r="AA63" s="34">
        <v>68.77</v>
      </c>
      <c r="AB63" s="96">
        <v>947500</v>
      </c>
      <c r="AC63" s="9">
        <v>68.48</v>
      </c>
      <c r="AD63" s="2">
        <f t="shared" si="0"/>
        <v>0.67000000000000171</v>
      </c>
      <c r="AE63" s="128">
        <f t="shared" si="1"/>
        <v>-5.0849920092982392E-3</v>
      </c>
      <c r="AL63" s="170"/>
      <c r="AO63" s="170"/>
      <c r="AP63" s="170"/>
    </row>
    <row r="64" spans="1:42" x14ac:dyDescent="0.25">
      <c r="W64" s="114">
        <v>42741</v>
      </c>
      <c r="X64" s="34">
        <v>69.400000000000006</v>
      </c>
      <c r="Y64" s="34">
        <v>69.94</v>
      </c>
      <c r="Z64" s="34">
        <v>69.06</v>
      </c>
      <c r="AA64" s="34">
        <v>69.12</v>
      </c>
      <c r="AB64" s="96">
        <v>961800</v>
      </c>
      <c r="AC64" s="9">
        <v>68.83</v>
      </c>
      <c r="AD64" s="2">
        <f t="shared" si="0"/>
        <v>0.87999999999999545</v>
      </c>
      <c r="AE64" s="128">
        <f t="shared" si="1"/>
        <v>-4.6276211135214407E-3</v>
      </c>
    </row>
    <row r="65" spans="23:41" x14ac:dyDescent="0.25">
      <c r="W65" s="114">
        <v>42740</v>
      </c>
      <c r="X65" s="34">
        <v>68.959999999999994</v>
      </c>
      <c r="Y65" s="34">
        <v>69.989999999999995</v>
      </c>
      <c r="Z65" s="34">
        <v>68.53</v>
      </c>
      <c r="AA65" s="34">
        <v>69.45</v>
      </c>
      <c r="AB65" s="96">
        <v>925400</v>
      </c>
      <c r="AC65" s="9">
        <v>69.150000000000006</v>
      </c>
      <c r="AD65" s="2">
        <f t="shared" si="0"/>
        <v>1.4599999999999937</v>
      </c>
      <c r="AE65" s="128">
        <f t="shared" si="1"/>
        <v>7.5768614308613369E-3</v>
      </c>
      <c r="AL65" s="170"/>
      <c r="AO65" s="170"/>
    </row>
    <row r="66" spans="23:41" x14ac:dyDescent="0.25">
      <c r="W66" s="114">
        <v>42739</v>
      </c>
      <c r="X66" s="34">
        <v>68.47</v>
      </c>
      <c r="Y66" s="34">
        <v>69.06</v>
      </c>
      <c r="Z66" s="34">
        <v>68.13</v>
      </c>
      <c r="AA66" s="34">
        <v>68.92</v>
      </c>
      <c r="AB66" s="96">
        <v>1193700</v>
      </c>
      <c r="AC66" s="9">
        <v>68.63</v>
      </c>
      <c r="AD66" s="2">
        <f t="shared" si="0"/>
        <v>0.93000000000000682</v>
      </c>
      <c r="AE66" s="128">
        <f t="shared" si="1"/>
        <v>2.3411869967193466E-2</v>
      </c>
    </row>
    <row r="67" spans="23:41" x14ac:dyDescent="0.25">
      <c r="W67" s="114">
        <v>42738</v>
      </c>
      <c r="X67" s="34">
        <v>67.709999999999994</v>
      </c>
      <c r="Y67" s="34">
        <v>68.430000000000007</v>
      </c>
      <c r="Z67" s="34">
        <v>67.08</v>
      </c>
      <c r="AA67" s="34">
        <v>67.349999999999994</v>
      </c>
      <c r="AB67" s="96">
        <v>766200</v>
      </c>
      <c r="AC67" s="9">
        <v>67.06</v>
      </c>
      <c r="AD67" s="2">
        <f>Y67-Z67</f>
        <v>1.3500000000000085</v>
      </c>
      <c r="AE67" s="128">
        <f>AC67/AC68-1</f>
        <v>-7.4504544777231896E-4</v>
      </c>
      <c r="AL67" s="170"/>
    </row>
    <row r="68" spans="23:41" x14ac:dyDescent="0.25">
      <c r="W68" s="114">
        <v>42734</v>
      </c>
      <c r="X68" s="34">
        <v>68.150000000000006</v>
      </c>
      <c r="Y68" s="34">
        <v>68.37</v>
      </c>
      <c r="Z68" s="34">
        <v>67.180000000000007</v>
      </c>
      <c r="AA68" s="34">
        <v>67.400000000000006</v>
      </c>
      <c r="AB68" s="96">
        <v>526400</v>
      </c>
      <c r="AC68" s="9">
        <v>67.11</v>
      </c>
      <c r="AD68" s="2">
        <f>Y68-Z68</f>
        <v>1.1899999999999977</v>
      </c>
      <c r="AE68" s="128" t="e">
        <f>AC68/AC69-1</f>
        <v>#DIV/0!</v>
      </c>
    </row>
    <row r="69" spans="23:41" x14ac:dyDescent="0.25">
      <c r="W69" s="23" t="s">
        <v>92</v>
      </c>
      <c r="AB69" s="17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3" priority="39">
      <formula>Q12&gt;0</formula>
    </cfRule>
    <cfRule type="expression" dxfId="51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1" priority="33">
      <formula>F25&gt;0</formula>
    </cfRule>
    <cfRule type="expression" dxfId="510" priority="34">
      <formula>F25&lt;0</formula>
    </cfRule>
  </conditionalFormatting>
  <conditionalFormatting sqref="F30">
    <cfRule type="expression" dxfId="509" priority="31">
      <formula>F30&gt;0</formula>
    </cfRule>
    <cfRule type="expression" dxfId="508" priority="32">
      <formula>F30&lt;0</formula>
    </cfRule>
  </conditionalFormatting>
  <conditionalFormatting sqref="F31">
    <cfRule type="expression" dxfId="507" priority="29">
      <formula>F31&gt;0</formula>
    </cfRule>
    <cfRule type="expression" dxfId="506" priority="30">
      <formula>F31&lt;0</formula>
    </cfRule>
  </conditionalFormatting>
  <conditionalFormatting sqref="F32:F34">
    <cfRule type="expression" dxfId="505" priority="27">
      <formula>F32&gt;0</formula>
    </cfRule>
    <cfRule type="expression" dxfId="504" priority="28">
      <formula>F32&lt;0</formula>
    </cfRule>
  </conditionalFormatting>
  <conditionalFormatting sqref="H25:H29">
    <cfRule type="expression" dxfId="503" priority="25">
      <formula>H25&gt;0</formula>
    </cfRule>
    <cfRule type="expression" dxfId="502" priority="26">
      <formula>H25&lt;0</formula>
    </cfRule>
  </conditionalFormatting>
  <conditionalFormatting sqref="H30">
    <cfRule type="expression" dxfId="501" priority="23">
      <formula>H30&gt;0</formula>
    </cfRule>
    <cfRule type="expression" dxfId="500" priority="24">
      <formula>H30&lt;0</formula>
    </cfRule>
  </conditionalFormatting>
  <conditionalFormatting sqref="H31">
    <cfRule type="expression" dxfId="499" priority="21">
      <formula>H31&gt;0</formula>
    </cfRule>
    <cfRule type="expression" dxfId="498" priority="22">
      <formula>H31&lt;0</formula>
    </cfRule>
  </conditionalFormatting>
  <conditionalFormatting sqref="H32:H34">
    <cfRule type="expression" dxfId="497" priority="19">
      <formula>H32&gt;0</formula>
    </cfRule>
    <cfRule type="expression" dxfId="496" priority="20">
      <formula>H32&lt;0</formula>
    </cfRule>
  </conditionalFormatting>
  <conditionalFormatting sqref="F35">
    <cfRule type="expression" dxfId="495" priority="17">
      <formula>F35&gt;0</formula>
    </cfRule>
    <cfRule type="expression" dxfId="494" priority="18">
      <formula>F35&lt;0</formula>
    </cfRule>
  </conditionalFormatting>
  <conditionalFormatting sqref="H35">
    <cfRule type="expression" dxfId="493" priority="15">
      <formula>H35&gt;0</formula>
    </cfRule>
    <cfRule type="expression" dxfId="492" priority="16">
      <formula>H35&lt;0</formula>
    </cfRule>
  </conditionalFormatting>
  <conditionalFormatting sqref="F36">
    <cfRule type="expression" dxfId="491" priority="13">
      <formula>F36&gt;0</formula>
    </cfRule>
    <cfRule type="expression" dxfId="490" priority="14">
      <formula>F36&lt;0</formula>
    </cfRule>
  </conditionalFormatting>
  <conditionalFormatting sqref="H36">
    <cfRule type="expression" dxfId="489" priority="11">
      <formula>H36&gt;0</formula>
    </cfRule>
    <cfRule type="expression" dxfId="488" priority="12">
      <formula>H36&lt;0</formula>
    </cfRule>
  </conditionalFormatting>
  <conditionalFormatting sqref="H23:H24">
    <cfRule type="expression" dxfId="487" priority="5">
      <formula>H23&gt;0</formula>
    </cfRule>
    <cfRule type="expression" dxfId="486" priority="6">
      <formula>H23&lt;0</formula>
    </cfRule>
  </conditionalFormatting>
  <conditionalFormatting sqref="F23:F24">
    <cfRule type="expression" dxfId="485" priority="7">
      <formula>F23&gt;0</formula>
    </cfRule>
    <cfRule type="expression" dxfId="484" priority="8">
      <formula>F23&lt;0</formula>
    </cfRule>
  </conditionalFormatting>
  <conditionalFormatting sqref="Q7">
    <cfRule type="expression" dxfId="483" priority="3">
      <formula>Q7&gt;0</formula>
    </cfRule>
    <cfRule type="expression" dxfId="482" priority="4">
      <formula>Q7&lt;0</formula>
    </cfRule>
  </conditionalFormatting>
  <conditionalFormatting sqref="Q8">
    <cfRule type="expression" dxfId="481" priority="1">
      <formula>Q8&gt;0</formula>
    </cfRule>
    <cfRule type="expression" dxfId="48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27" bestFit="1" customWidth="1"/>
    <col min="17" max="17" width="12.7109375" bestFit="1" customWidth="1"/>
    <col min="18" max="18" width="16" customWidth="1"/>
    <col min="20" max="20" width="18.5703125" style="78" customWidth="1"/>
    <col min="21" max="21" width="36.140625" customWidth="1"/>
    <col min="23" max="23" width="11.85546875" style="27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63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62</v>
      </c>
      <c r="K1" s="20" t="s">
        <v>39</v>
      </c>
      <c r="L1" s="11" t="s">
        <v>53</v>
      </c>
      <c r="M1" s="11" t="s">
        <v>22</v>
      </c>
      <c r="P1" s="27"/>
      <c r="Q1"/>
      <c r="T1" s="76" t="s">
        <v>66</v>
      </c>
      <c r="W1" s="84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40" x14ac:dyDescent="0.25">
      <c r="A2" s="6" t="s">
        <v>130</v>
      </c>
      <c r="B2" s="301">
        <v>43006</v>
      </c>
      <c r="C2" s="7">
        <v>40</v>
      </c>
      <c r="D2" s="37">
        <v>53.78</v>
      </c>
      <c r="E2" s="37">
        <v>0</v>
      </c>
      <c r="F2" s="37">
        <f>C2*D2+E2</f>
        <v>2151.1999999999998</v>
      </c>
      <c r="G2" s="301">
        <v>43069</v>
      </c>
      <c r="H2" s="7">
        <v>40</v>
      </c>
      <c r="I2" s="37">
        <v>57.28</v>
      </c>
      <c r="J2" s="37">
        <v>0.05</v>
      </c>
      <c r="K2" s="37">
        <f>H2*I2-J2</f>
        <v>2291.1499999999996</v>
      </c>
      <c r="L2" s="66">
        <v>43070</v>
      </c>
      <c r="M2" s="37">
        <v>46.8</v>
      </c>
      <c r="O2" s="11" t="s">
        <v>35</v>
      </c>
      <c r="Q2">
        <f>C18-H18</f>
        <v>80</v>
      </c>
      <c r="T2" s="77">
        <v>42566</v>
      </c>
      <c r="U2" t="s">
        <v>173</v>
      </c>
      <c r="W2" s="86">
        <v>42830</v>
      </c>
      <c r="X2" s="10">
        <v>55.79</v>
      </c>
      <c r="Y2" s="10">
        <v>56.2</v>
      </c>
      <c r="Z2" s="10">
        <v>54.93</v>
      </c>
      <c r="AA2" s="10">
        <v>54.98</v>
      </c>
      <c r="AB2" s="87">
        <v>17349900</v>
      </c>
      <c r="AC2" s="10">
        <v>54.98</v>
      </c>
      <c r="AD2" s="2">
        <f>Y2-Z2</f>
        <v>1.2700000000000031</v>
      </c>
      <c r="AE2" s="128">
        <f>AC2/AC3-1</f>
        <v>-3.9855072463769181E-3</v>
      </c>
    </row>
    <row r="3" spans="1:40" x14ac:dyDescent="0.25">
      <c r="A3" s="22" t="s">
        <v>48</v>
      </c>
      <c r="B3" s="66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50.675625000000004</v>
      </c>
      <c r="T3" s="112"/>
      <c r="W3" s="86">
        <v>42829</v>
      </c>
      <c r="X3" s="10">
        <v>55.3</v>
      </c>
      <c r="Y3" s="10">
        <v>55.33</v>
      </c>
      <c r="Z3" s="10">
        <v>54.98</v>
      </c>
      <c r="AA3" s="10">
        <v>55.2</v>
      </c>
      <c r="AB3" s="87">
        <v>11914400</v>
      </c>
      <c r="AC3" s="10">
        <v>55.2</v>
      </c>
      <c r="AD3" s="2">
        <f>Y3-Z3</f>
        <v>0.35000000000000142</v>
      </c>
      <c r="AE3" s="128">
        <f>AC3/AC4-1</f>
        <v>-5.2261668769147951E-3</v>
      </c>
      <c r="AN3" s="170"/>
    </row>
    <row r="4" spans="1:40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66"/>
      <c r="M4" s="4"/>
      <c r="O4" s="11" t="s">
        <v>44</v>
      </c>
      <c r="Q4" s="48">
        <v>59.31</v>
      </c>
      <c r="R4" s="336">
        <v>0</v>
      </c>
      <c r="T4" s="112"/>
      <c r="W4" s="86">
        <v>42828</v>
      </c>
      <c r="X4" s="10">
        <v>55.7</v>
      </c>
      <c r="Y4" s="10">
        <v>55.82</v>
      </c>
      <c r="Z4" s="10">
        <v>54.79</v>
      </c>
      <c r="AA4" s="10">
        <v>55.49</v>
      </c>
      <c r="AB4" s="87">
        <v>14496300</v>
      </c>
      <c r="AC4" s="10">
        <v>55.49</v>
      </c>
      <c r="AD4" s="2">
        <f t="shared" ref="AD4:AD67" si="0">Y4-Z4</f>
        <v>1.0300000000000011</v>
      </c>
      <c r="AE4" s="128">
        <f t="shared" ref="AE4:AE66" si="1">AC4/AC5-1</f>
        <v>-3.0542579949693893E-3</v>
      </c>
      <c r="AK4" s="170"/>
      <c r="AN4" s="170"/>
    </row>
    <row r="5" spans="1:40" x14ac:dyDescent="0.25">
      <c r="B5" s="66"/>
      <c r="C5" s="4"/>
      <c r="D5" s="3"/>
      <c r="E5" s="3"/>
      <c r="F5" s="3"/>
      <c r="G5" s="66"/>
      <c r="H5" s="248"/>
      <c r="I5" s="67"/>
      <c r="J5" s="67"/>
      <c r="K5" s="3"/>
      <c r="L5" s="4"/>
      <c r="M5" s="4"/>
      <c r="O5" s="11" t="s">
        <v>45</v>
      </c>
      <c r="Q5" s="3">
        <f>Q4*Q2</f>
        <v>4744.8</v>
      </c>
      <c r="W5" s="86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87">
        <v>11844900</v>
      </c>
      <c r="AC5" s="10">
        <v>55.66</v>
      </c>
      <c r="AD5" s="2">
        <f t="shared" si="0"/>
        <v>0.56000000000000227</v>
      </c>
      <c r="AE5" s="128">
        <f t="shared" si="1"/>
        <v>-1.0312944523470979E-2</v>
      </c>
      <c r="AK5" s="170"/>
      <c r="AN5" s="170"/>
    </row>
    <row r="6" spans="1:40" x14ac:dyDescent="0.25">
      <c r="B6" s="66"/>
      <c r="C6" s="4"/>
      <c r="D6" s="3"/>
      <c r="E6" s="3"/>
      <c r="F6" s="3"/>
      <c r="G6" s="66"/>
      <c r="H6" s="149"/>
      <c r="I6" s="3"/>
      <c r="J6" s="3"/>
      <c r="K6" s="67"/>
      <c r="L6" s="4"/>
      <c r="M6" s="4"/>
      <c r="O6" s="11" t="s">
        <v>42</v>
      </c>
      <c r="Q6" s="2">
        <f>Q3*Q2</f>
        <v>4054.05</v>
      </c>
      <c r="W6" s="86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87">
        <v>12091200</v>
      </c>
      <c r="AC6" s="10">
        <v>56.24</v>
      </c>
      <c r="AD6" s="2">
        <f t="shared" si="0"/>
        <v>0.82000000000000028</v>
      </c>
      <c r="AE6" s="128">
        <f t="shared" si="1"/>
        <v>1.0238907849829282E-2</v>
      </c>
    </row>
    <row r="7" spans="1:40" x14ac:dyDescent="0.25">
      <c r="B7" s="66"/>
      <c r="C7" s="4"/>
      <c r="D7" s="3"/>
      <c r="E7" s="3"/>
      <c r="F7" s="3"/>
      <c r="G7" s="66"/>
      <c r="H7" s="149"/>
      <c r="I7" s="3"/>
      <c r="J7" s="3"/>
      <c r="K7" s="67"/>
      <c r="L7" s="4"/>
      <c r="M7" s="4"/>
      <c r="O7" s="11" t="s">
        <v>136</v>
      </c>
      <c r="P7"/>
      <c r="Q7" s="2">
        <f>Q10+Q8</f>
        <v>2295.3300000000017</v>
      </c>
      <c r="R7">
        <v>80</v>
      </c>
      <c r="T7" s="77"/>
      <c r="W7" s="86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87">
        <v>10205800</v>
      </c>
      <c r="AC7" s="10">
        <v>55.67</v>
      </c>
      <c r="AD7" s="2">
        <f t="shared" si="0"/>
        <v>0.54000000000000625</v>
      </c>
      <c r="AE7" s="128">
        <f t="shared" si="1"/>
        <v>-5.1822730521801086E-3</v>
      </c>
      <c r="AK7" s="170"/>
      <c r="AN7" s="170"/>
    </row>
    <row r="8" spans="1:40" x14ac:dyDescent="0.25">
      <c r="G8" s="66"/>
      <c r="H8" s="149"/>
      <c r="I8" s="3"/>
      <c r="J8" s="3"/>
      <c r="K8" s="3"/>
      <c r="L8" s="4"/>
      <c r="M8" s="4"/>
      <c r="O8" s="11" t="s">
        <v>137</v>
      </c>
      <c r="Q8" s="2">
        <f>K18+M18-F18+Q2*Q4</f>
        <v>690.75</v>
      </c>
      <c r="W8" s="86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87">
        <v>14746300</v>
      </c>
      <c r="AC8" s="10">
        <v>55.96</v>
      </c>
      <c r="AD8" s="2">
        <f t="shared" si="0"/>
        <v>1.009999999999998</v>
      </c>
      <c r="AE8" s="128">
        <f t="shared" si="1"/>
        <v>1.0290666185232E-2</v>
      </c>
    </row>
    <row r="9" spans="1:40" x14ac:dyDescent="0.25">
      <c r="B9" s="66"/>
      <c r="C9" s="4"/>
      <c r="D9" s="3"/>
      <c r="E9" s="3"/>
      <c r="F9" s="3"/>
      <c r="G9" s="66"/>
      <c r="H9" s="149"/>
      <c r="I9" s="3"/>
      <c r="J9" s="3"/>
      <c r="K9" s="3"/>
      <c r="L9" s="4"/>
      <c r="M9" s="4"/>
      <c r="O9" s="11" t="s">
        <v>156</v>
      </c>
      <c r="P9"/>
      <c r="Q9" s="128">
        <f>IF(Q2=0, 0, Q8/Q6)</f>
        <v>0.17038517038517037</v>
      </c>
      <c r="W9" s="86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87">
        <v>16733700</v>
      </c>
      <c r="AC9" s="10">
        <v>55.39</v>
      </c>
      <c r="AD9" s="2">
        <f t="shared" si="0"/>
        <v>1.3399999999999963</v>
      </c>
      <c r="AE9" s="128">
        <f t="shared" si="1"/>
        <v>-7.8810675264194829E-3</v>
      </c>
      <c r="AK9" s="170"/>
      <c r="AN9" s="170"/>
    </row>
    <row r="10" spans="1:40" x14ac:dyDescent="0.25">
      <c r="B10" s="66"/>
      <c r="C10" s="4"/>
      <c r="D10" s="3"/>
      <c r="E10" s="3"/>
      <c r="F10" s="3"/>
      <c r="G10" s="4"/>
      <c r="H10" s="149"/>
      <c r="I10" s="3"/>
      <c r="J10" s="3"/>
      <c r="K10" s="3"/>
      <c r="L10" s="4"/>
      <c r="M10" s="4"/>
      <c r="O10" s="11" t="s">
        <v>155</v>
      </c>
      <c r="Q10" s="2">
        <f>M50</f>
        <v>1604.5800000000017</v>
      </c>
      <c r="W10" s="86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87">
        <v>20962000</v>
      </c>
      <c r="AC10" s="10">
        <v>55.83</v>
      </c>
      <c r="AD10" s="2">
        <f t="shared" si="0"/>
        <v>0.82999999999999829</v>
      </c>
      <c r="AE10" s="128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49"/>
      <c r="I11" s="3"/>
      <c r="J11" s="3"/>
      <c r="K11" s="3"/>
      <c r="L11" s="4"/>
      <c r="M11" s="4"/>
      <c r="O11" s="11" t="s">
        <v>133</v>
      </c>
      <c r="Q11" s="128">
        <f>IF(U58="N/A (N/A)", 0, VALUE(TRIM(CLEAN(MID(U58, FIND("(", U58)+1, 5)))))</f>
        <v>2.7300000000000001E-2</v>
      </c>
      <c r="W11" s="86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87">
        <v>18288100</v>
      </c>
      <c r="AC11" s="10">
        <v>55.25</v>
      </c>
      <c r="AD11" s="2">
        <f t="shared" si="0"/>
        <v>1.0100000000000051</v>
      </c>
      <c r="AE11" s="128">
        <f t="shared" si="1"/>
        <v>-1.4458702331465734E-3</v>
      </c>
      <c r="AK11" s="170"/>
      <c r="AN11" s="170"/>
    </row>
    <row r="12" spans="1:40" x14ac:dyDescent="0.25">
      <c r="B12" s="4"/>
      <c r="C12" s="4"/>
      <c r="D12" s="3"/>
      <c r="E12" s="3"/>
      <c r="F12" s="3"/>
      <c r="G12" s="4"/>
      <c r="H12" s="149"/>
      <c r="I12" s="3"/>
      <c r="J12" s="3"/>
      <c r="K12" s="3"/>
      <c r="L12" s="4"/>
      <c r="M12" s="4"/>
      <c r="W12" s="86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87">
        <v>27699900</v>
      </c>
      <c r="AC12" s="10">
        <v>55.33</v>
      </c>
      <c r="AD12" s="2">
        <f t="shared" si="0"/>
        <v>0.71999999999999886</v>
      </c>
      <c r="AE12" s="128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49"/>
      <c r="I13" s="3"/>
      <c r="J13" s="3"/>
      <c r="K13" s="3"/>
      <c r="L13" s="4"/>
      <c r="M13" s="4"/>
      <c r="W13" s="86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87">
        <v>31562000</v>
      </c>
      <c r="AC13" s="10">
        <v>55.85</v>
      </c>
      <c r="AD13" s="2">
        <f t="shared" si="0"/>
        <v>2.3299999999999983</v>
      </c>
      <c r="AE13" s="128">
        <f t="shared" si="1"/>
        <v>-3.088669095956964E-2</v>
      </c>
      <c r="AK13" s="170"/>
      <c r="AN13" s="170"/>
    </row>
    <row r="14" spans="1:40" x14ac:dyDescent="0.25">
      <c r="B14" s="4"/>
      <c r="C14" s="4"/>
      <c r="D14" s="3"/>
      <c r="E14" s="3"/>
      <c r="F14" s="3"/>
      <c r="G14" s="4"/>
      <c r="H14" s="149"/>
      <c r="I14" s="3"/>
      <c r="J14" s="3"/>
      <c r="K14" s="3"/>
      <c r="L14" s="4"/>
      <c r="M14" s="4"/>
      <c r="T14" s="76"/>
      <c r="U14" s="11"/>
      <c r="W14" s="86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87">
        <v>17209900</v>
      </c>
      <c r="AC14" s="10">
        <v>57.63</v>
      </c>
      <c r="AD14" s="2">
        <f t="shared" si="0"/>
        <v>0.85000000000000142</v>
      </c>
      <c r="AE14" s="128">
        <f t="shared" si="1"/>
        <v>-1.7726265553093534E-2</v>
      </c>
    </row>
    <row r="15" spans="1:40" x14ac:dyDescent="0.25">
      <c r="H15" s="64"/>
      <c r="W15" s="86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87">
        <v>20669000</v>
      </c>
      <c r="AC15" s="10">
        <v>58.67</v>
      </c>
      <c r="AD15" s="2">
        <f t="shared" si="0"/>
        <v>0.88999999999999346</v>
      </c>
      <c r="AE15" s="128">
        <f t="shared" si="1"/>
        <v>-1.0957518543492917E-2</v>
      </c>
      <c r="AK15" s="170"/>
      <c r="AN15" s="170"/>
    </row>
    <row r="16" spans="1:40" x14ac:dyDescent="0.25">
      <c r="H16" s="64"/>
      <c r="W16" s="86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87">
        <v>18185800</v>
      </c>
      <c r="AC16" s="10">
        <v>59.32</v>
      </c>
      <c r="AD16" s="2">
        <f t="shared" si="0"/>
        <v>0.64999999999999858</v>
      </c>
      <c r="AE16" s="128">
        <f t="shared" si="1"/>
        <v>1.0390052801907634E-2</v>
      </c>
    </row>
    <row r="17" spans="1:40" x14ac:dyDescent="0.25">
      <c r="H17" s="64"/>
      <c r="W17" s="86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87">
        <v>17419100</v>
      </c>
      <c r="AC17" s="10">
        <v>58.71</v>
      </c>
      <c r="AD17" s="2">
        <f t="shared" si="0"/>
        <v>0.95000000000000284</v>
      </c>
      <c r="AE17" s="128">
        <f t="shared" si="1"/>
        <v>-8.509189925118843E-4</v>
      </c>
      <c r="AK17" s="170"/>
      <c r="AN17" s="170"/>
    </row>
    <row r="18" spans="1:40" x14ac:dyDescent="0.25">
      <c r="A18" s="25" t="s">
        <v>57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65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86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87">
        <v>10872800</v>
      </c>
      <c r="AC18" s="10">
        <v>58.76</v>
      </c>
      <c r="AD18" s="2">
        <f t="shared" si="0"/>
        <v>0.56000000000000227</v>
      </c>
      <c r="AE18" s="128">
        <f t="shared" si="1"/>
        <v>1.0221465076660774E-3</v>
      </c>
    </row>
    <row r="19" spans="1:40" ht="15.75" thickBot="1" x14ac:dyDescent="0.3">
      <c r="A19" s="214" t="s">
        <v>143</v>
      </c>
      <c r="B19" s="215"/>
      <c r="C19" s="216">
        <f>SumByColor($A$19,C2:C17)</f>
        <v>40</v>
      </c>
      <c r="D19" s="216"/>
      <c r="E19" s="216"/>
      <c r="F19" s="217">
        <f>SumByColor($A$19,F2:F17)</f>
        <v>2151</v>
      </c>
      <c r="G19" s="216"/>
      <c r="H19" s="216">
        <f>SumByColor($A$19,H2:H17)</f>
        <v>40</v>
      </c>
      <c r="I19" s="216"/>
      <c r="J19" s="216"/>
      <c r="K19" s="217">
        <f>SumByColor($A$19,K2:K17)</f>
        <v>2291</v>
      </c>
      <c r="L19" s="216"/>
      <c r="M19" s="217">
        <f>SumByColor($A$19,M2:M17)</f>
        <v>47</v>
      </c>
      <c r="W19" s="86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87">
        <v>12975000</v>
      </c>
      <c r="AC19" s="10">
        <v>58.7</v>
      </c>
      <c r="AD19" s="2">
        <f t="shared" si="0"/>
        <v>0.50999999999999801</v>
      </c>
      <c r="AE19" s="128">
        <f t="shared" si="1"/>
        <v>-2.5488530161427159E-3</v>
      </c>
      <c r="AK19" s="170"/>
      <c r="AN19" s="170"/>
    </row>
    <row r="20" spans="1:40" x14ac:dyDescent="0.25">
      <c r="W20" s="86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87">
        <v>14863600</v>
      </c>
      <c r="AC20" s="10">
        <v>58.85</v>
      </c>
      <c r="AD20" s="2">
        <f t="shared" si="0"/>
        <v>0.65999999999999659</v>
      </c>
      <c r="AE20" s="128">
        <f t="shared" si="1"/>
        <v>2.5553662691653045E-3</v>
      </c>
    </row>
    <row r="21" spans="1:40" x14ac:dyDescent="0.25">
      <c r="W21" s="86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87">
        <v>15719700</v>
      </c>
      <c r="AC21" s="10">
        <v>58.7</v>
      </c>
      <c r="AD21" s="2">
        <f t="shared" si="0"/>
        <v>0.6699999999999946</v>
      </c>
      <c r="AE21" s="128">
        <f t="shared" si="1"/>
        <v>8.4177976292734158E-3</v>
      </c>
      <c r="AK21" s="170"/>
      <c r="AN21" s="170"/>
    </row>
    <row r="22" spans="1:40" x14ac:dyDescent="0.25">
      <c r="W22" s="86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87">
        <v>14436900</v>
      </c>
      <c r="AC22" s="10">
        <v>58.21</v>
      </c>
      <c r="AD22" s="2">
        <f t="shared" si="0"/>
        <v>0.96000000000000085</v>
      </c>
      <c r="AE22" s="128">
        <f t="shared" si="1"/>
        <v>-1.5437392795882854E-3</v>
      </c>
    </row>
    <row r="23" spans="1:40" x14ac:dyDescent="0.25">
      <c r="A23" s="10"/>
      <c r="B23" s="150" t="s">
        <v>85</v>
      </c>
      <c r="C23" s="150" t="s">
        <v>106</v>
      </c>
      <c r="D23" s="151" t="s">
        <v>105</v>
      </c>
      <c r="E23" s="153" t="s">
        <v>107</v>
      </c>
      <c r="F23" s="153" t="s">
        <v>43</v>
      </c>
      <c r="G23" s="165" t="s">
        <v>110</v>
      </c>
      <c r="H23" s="165" t="s">
        <v>61</v>
      </c>
      <c r="I23" s="165" t="s">
        <v>111</v>
      </c>
      <c r="J23" s="165" t="s">
        <v>109</v>
      </c>
      <c r="K23" s="165" t="s">
        <v>611</v>
      </c>
      <c r="L23" s="10"/>
      <c r="M23" s="10"/>
      <c r="W23" s="86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87">
        <v>13031500</v>
      </c>
      <c r="AC23" s="10">
        <v>58.3</v>
      </c>
      <c r="AD23" s="2">
        <f t="shared" si="0"/>
        <v>0.5</v>
      </c>
      <c r="AE23" s="128">
        <f t="shared" si="1"/>
        <v>-5.2891997952567715E-3</v>
      </c>
      <c r="AK23" s="170"/>
    </row>
    <row r="24" spans="1:40" x14ac:dyDescent="0.25">
      <c r="A24" s="10"/>
      <c r="B24" s="152">
        <v>43014</v>
      </c>
      <c r="C24" s="10">
        <v>40</v>
      </c>
      <c r="D24" s="159">
        <v>53.78</v>
      </c>
      <c r="E24" s="33">
        <v>55.58</v>
      </c>
      <c r="F24" s="33">
        <f t="shared" ref="F24" si="2">C24*(E24-D24)</f>
        <v>71.999999999999886</v>
      </c>
      <c r="G24" s="33">
        <f t="shared" ref="G24" si="3">D24*C24</f>
        <v>2151.1999999999998</v>
      </c>
      <c r="H24" s="167">
        <f t="shared" ref="H24" si="4">(E24-D24)/D24</f>
        <v>3.3469691335068746E-2</v>
      </c>
      <c r="I24" s="33"/>
      <c r="J24" s="33"/>
      <c r="K24" s="33"/>
      <c r="L24" s="10"/>
      <c r="M24" s="10"/>
      <c r="W24" s="86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87">
        <v>13205900</v>
      </c>
      <c r="AC24" s="10">
        <v>58.61</v>
      </c>
      <c r="AD24" s="2">
        <f t="shared" si="0"/>
        <v>0.70000000000000284</v>
      </c>
      <c r="AE24" s="128">
        <f t="shared" si="1"/>
        <v>-4.7546272711835869E-3</v>
      </c>
    </row>
    <row r="25" spans="1:40" x14ac:dyDescent="0.25">
      <c r="A25" s="10"/>
      <c r="B25" s="152">
        <v>43021</v>
      </c>
      <c r="C25" s="7">
        <v>120</v>
      </c>
      <c r="D25" s="37">
        <v>53.2667</v>
      </c>
      <c r="E25" s="33">
        <v>53.39</v>
      </c>
      <c r="F25" s="33">
        <f t="shared" ref="F25" si="5">C25*(E25-D25)</f>
        <v>14.796000000000049</v>
      </c>
      <c r="G25" s="33">
        <f t="shared" ref="G25" si="6">D25*C25</f>
        <v>6392.0039999999999</v>
      </c>
      <c r="H25" s="167">
        <f t="shared" ref="H25" si="7">(E25-D25)/D25</f>
        <v>2.3147670120356699E-3</v>
      </c>
      <c r="I25" s="33">
        <v>53</v>
      </c>
      <c r="J25" s="33"/>
      <c r="K25" s="33"/>
      <c r="L25" s="10"/>
      <c r="M25" s="10"/>
      <c r="W25" s="86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87">
        <v>14740000</v>
      </c>
      <c r="AC25" s="10">
        <v>58.89</v>
      </c>
      <c r="AD25" s="2">
        <f t="shared" si="0"/>
        <v>0.57000000000000028</v>
      </c>
      <c r="AE25" s="128">
        <f t="shared" si="1"/>
        <v>3.0659172202349705E-3</v>
      </c>
    </row>
    <row r="26" spans="1:40" x14ac:dyDescent="0.25">
      <c r="A26" s="10"/>
      <c r="B26" s="152">
        <v>43031</v>
      </c>
      <c r="C26" s="10">
        <v>120</v>
      </c>
      <c r="D26" s="33">
        <v>53.2667</v>
      </c>
      <c r="E26" s="33">
        <v>54.91</v>
      </c>
      <c r="F26" s="33">
        <f t="shared" ref="F26" si="8">C26*(E26-D26)</f>
        <v>197.19599999999957</v>
      </c>
      <c r="G26" s="33">
        <f t="shared" ref="G26" si="9">D26*C26</f>
        <v>6392.0039999999999</v>
      </c>
      <c r="H26" s="167">
        <f t="shared" ref="H26" si="10">(E26-D26)/D26</f>
        <v>3.0850418741915613E-2</v>
      </c>
      <c r="I26" s="33"/>
      <c r="J26" s="33"/>
      <c r="K26" s="33"/>
      <c r="L26" s="10"/>
      <c r="M26" s="10"/>
      <c r="W26" s="86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87">
        <v>17528000</v>
      </c>
      <c r="AC26" s="10">
        <v>58.71</v>
      </c>
      <c r="AD26" s="2">
        <f t="shared" si="0"/>
        <v>1.2199999999999989</v>
      </c>
      <c r="AE26" s="128">
        <f t="shared" si="1"/>
        <v>-1.7076845806127561E-2</v>
      </c>
    </row>
    <row r="27" spans="1:40" x14ac:dyDescent="0.25">
      <c r="A27" s="10">
        <v>80</v>
      </c>
      <c r="B27" s="152">
        <v>43069</v>
      </c>
      <c r="C27" s="10">
        <v>80</v>
      </c>
      <c r="D27" s="33">
        <v>51.259399999999999</v>
      </c>
      <c r="E27" s="33">
        <v>57.28</v>
      </c>
      <c r="F27" s="33">
        <f t="shared" ref="F27" si="11">C27*(E27-D27)</f>
        <v>481.64800000000014</v>
      </c>
      <c r="G27" s="33">
        <f t="shared" ref="G27" si="12">D27*C27</f>
        <v>4100.7520000000004</v>
      </c>
      <c r="H27" s="167">
        <f t="shared" ref="H27" si="13">(E27-D27)/D27</f>
        <v>0.11745357924595297</v>
      </c>
      <c r="I27" s="33">
        <v>50.8</v>
      </c>
      <c r="J27" s="33">
        <v>2086</v>
      </c>
      <c r="K27" s="33"/>
      <c r="L27" s="10"/>
      <c r="M27" s="10"/>
      <c r="W27" s="86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87">
        <v>25824300</v>
      </c>
      <c r="AC27" s="10">
        <v>59.73</v>
      </c>
      <c r="AD27" s="2">
        <f t="shared" si="0"/>
        <v>0.89999999999999858</v>
      </c>
      <c r="AE27" s="128">
        <f t="shared" si="1"/>
        <v>3.1962681409813287E-2</v>
      </c>
    </row>
    <row r="28" spans="1:40" x14ac:dyDescent="0.25">
      <c r="A28" s="10">
        <v>80</v>
      </c>
      <c r="B28" s="152">
        <v>43072</v>
      </c>
      <c r="C28" s="10">
        <v>80</v>
      </c>
      <c r="D28" s="33">
        <v>50.675600000000003</v>
      </c>
      <c r="E28" s="33">
        <v>56.2</v>
      </c>
      <c r="F28" s="33">
        <f t="shared" ref="F28" si="14">C28*(E28-D28)</f>
        <v>441.952</v>
      </c>
      <c r="G28" s="33">
        <f t="shared" ref="G28" si="15">D28*C28</f>
        <v>4054.0480000000002</v>
      </c>
      <c r="H28" s="167">
        <f t="shared" ref="H28" si="16">(E28-D28)/D28</f>
        <v>0.10901498946238426</v>
      </c>
      <c r="I28" s="33" t="s">
        <v>718</v>
      </c>
      <c r="J28" s="33">
        <v>2047</v>
      </c>
      <c r="K28" s="33"/>
      <c r="L28" s="10"/>
      <c r="M28" s="10"/>
      <c r="W28" s="86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87">
        <v>15459100</v>
      </c>
      <c r="AC28" s="10">
        <v>57.88</v>
      </c>
      <c r="AD28" s="2">
        <f t="shared" si="0"/>
        <v>0.59000000000000341</v>
      </c>
      <c r="AE28" s="128">
        <f t="shared" si="1"/>
        <v>-3.1002411298656218E-3</v>
      </c>
    </row>
    <row r="29" spans="1:40" x14ac:dyDescent="0.25">
      <c r="A29" s="10"/>
      <c r="B29" s="10"/>
      <c r="C29" s="10"/>
      <c r="D29" s="33"/>
      <c r="E29" s="33"/>
      <c r="F29" s="33"/>
      <c r="G29" s="10"/>
      <c r="H29" s="10"/>
      <c r="I29" s="33"/>
      <c r="J29" s="33"/>
      <c r="K29" s="33"/>
      <c r="L29" s="10"/>
      <c r="M29" s="10"/>
      <c r="W29" s="86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87">
        <v>10075400</v>
      </c>
      <c r="AC29" s="10">
        <v>58.06</v>
      </c>
      <c r="AD29" s="2">
        <f t="shared" si="0"/>
        <v>0.53999999999999915</v>
      </c>
      <c r="AE29" s="128">
        <f t="shared" si="1"/>
        <v>4.3245113302197158E-3</v>
      </c>
    </row>
    <row r="30" spans="1:40" x14ac:dyDescent="0.25">
      <c r="A30" s="10"/>
      <c r="B30" s="10"/>
      <c r="C30" s="10"/>
      <c r="D30" s="33"/>
      <c r="E30" s="33"/>
      <c r="F30" s="33"/>
      <c r="G30" s="10"/>
      <c r="H30" s="10"/>
      <c r="I30" s="33"/>
      <c r="J30" s="33"/>
      <c r="K30" s="33"/>
      <c r="L30" s="10"/>
      <c r="M30" s="10"/>
      <c r="W30" s="86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87">
        <v>16261900</v>
      </c>
      <c r="AC30" s="10">
        <v>57.81</v>
      </c>
      <c r="AD30" s="2">
        <f t="shared" si="0"/>
        <v>0.58999999999999631</v>
      </c>
      <c r="AE30" s="128">
        <f t="shared" si="1"/>
        <v>-1.1625918960506021E-2</v>
      </c>
    </row>
    <row r="31" spans="1:40" x14ac:dyDescent="0.25">
      <c r="A31" s="10"/>
      <c r="B31" s="10"/>
      <c r="C31" s="10"/>
      <c r="D31" s="33"/>
      <c r="E31" s="33"/>
      <c r="F31" s="33"/>
      <c r="G31" s="10"/>
      <c r="H31" s="10"/>
      <c r="I31" s="33"/>
      <c r="J31" s="33"/>
      <c r="K31" s="33"/>
      <c r="L31" s="10"/>
      <c r="M31" s="10"/>
      <c r="W31" s="86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87">
        <v>13807900</v>
      </c>
      <c r="AC31" s="10">
        <v>58.49</v>
      </c>
      <c r="AD31" s="2">
        <f t="shared" si="0"/>
        <v>0.53000000000000114</v>
      </c>
      <c r="AE31" s="128">
        <f t="shared" si="1"/>
        <v>2.2275531185744768E-3</v>
      </c>
    </row>
    <row r="32" spans="1:40" x14ac:dyDescent="0.25">
      <c r="A32" s="10"/>
      <c r="B32" s="10"/>
      <c r="C32" s="10"/>
      <c r="D32" s="33"/>
      <c r="E32" s="33"/>
      <c r="F32" s="33"/>
      <c r="G32" s="10"/>
      <c r="H32" s="10"/>
      <c r="I32" s="33"/>
      <c r="J32" s="33"/>
      <c r="K32" s="33"/>
      <c r="L32" s="10"/>
      <c r="M32" s="10"/>
      <c r="W32" s="86">
        <v>42788</v>
      </c>
      <c r="X32" s="10">
        <v>58</v>
      </c>
      <c r="Y32" s="10">
        <v>58.59</v>
      </c>
      <c r="Z32" s="10">
        <v>58</v>
      </c>
      <c r="AA32" s="10">
        <v>58.36</v>
      </c>
      <c r="AB32" s="87">
        <v>12323900</v>
      </c>
      <c r="AC32" s="10">
        <v>58.36</v>
      </c>
      <c r="AD32" s="2">
        <f t="shared" si="0"/>
        <v>0.59000000000000341</v>
      </c>
      <c r="AE32" s="128">
        <f t="shared" si="1"/>
        <v>1.8884120171673846E-3</v>
      </c>
    </row>
    <row r="33" spans="1:31" x14ac:dyDescent="0.25">
      <c r="A33" s="10"/>
      <c r="B33" s="10"/>
      <c r="C33" s="10"/>
      <c r="D33" s="33"/>
      <c r="E33" s="33"/>
      <c r="F33" s="33"/>
      <c r="G33" s="10"/>
      <c r="H33" s="10"/>
      <c r="I33" s="33"/>
      <c r="J33" s="33"/>
      <c r="K33" s="33"/>
      <c r="L33" s="10"/>
      <c r="M33" s="10"/>
      <c r="W33" s="86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87">
        <v>16329300</v>
      </c>
      <c r="AC33" s="10">
        <v>58.25</v>
      </c>
      <c r="AD33" s="2">
        <f t="shared" si="0"/>
        <v>0.73000000000000398</v>
      </c>
      <c r="AE33" s="128">
        <f t="shared" si="1"/>
        <v>2.7543467033912528E-3</v>
      </c>
    </row>
    <row r="34" spans="1:31" x14ac:dyDescent="0.25">
      <c r="A34" s="10"/>
      <c r="B34" s="10"/>
      <c r="C34" s="10"/>
      <c r="D34" s="33"/>
      <c r="E34" s="33"/>
      <c r="F34" s="33"/>
      <c r="G34" s="10"/>
      <c r="H34" s="10"/>
      <c r="I34" s="33"/>
      <c r="J34" s="33"/>
      <c r="K34" s="33"/>
      <c r="L34" s="10"/>
      <c r="M34" s="10"/>
      <c r="W34" s="86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87">
        <v>15765900</v>
      </c>
      <c r="AC34" s="10">
        <v>58.09</v>
      </c>
      <c r="AD34" s="2">
        <f t="shared" si="0"/>
        <v>0.64999999999999858</v>
      </c>
      <c r="AE34" s="128">
        <f t="shared" si="1"/>
        <v>-5.1617343427379225E-4</v>
      </c>
    </row>
    <row r="35" spans="1:31" x14ac:dyDescent="0.25">
      <c r="A35" s="10"/>
      <c r="B35" s="10"/>
      <c r="C35" s="10"/>
      <c r="D35" s="33"/>
      <c r="E35" s="33"/>
      <c r="F35" s="33"/>
      <c r="G35" s="10"/>
      <c r="H35" s="10"/>
      <c r="I35" s="33"/>
      <c r="J35" s="33"/>
      <c r="K35" s="33"/>
      <c r="L35" s="10"/>
      <c r="M35" s="10"/>
      <c r="W35" s="86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87">
        <v>14626300</v>
      </c>
      <c r="AC35" s="10">
        <v>58.12</v>
      </c>
      <c r="AD35" s="2">
        <f t="shared" si="0"/>
        <v>0.85000000000000142</v>
      </c>
      <c r="AE35" s="128">
        <f t="shared" si="1"/>
        <v>-7.3441502988897955E-3</v>
      </c>
    </row>
    <row r="36" spans="1:31" x14ac:dyDescent="0.25">
      <c r="A36" s="10"/>
      <c r="B36" s="10"/>
      <c r="C36" s="10"/>
      <c r="D36" s="33"/>
      <c r="E36" s="33"/>
      <c r="F36" s="33"/>
      <c r="G36" s="10"/>
      <c r="H36" s="10"/>
      <c r="I36" s="33"/>
      <c r="J36" s="33"/>
      <c r="K36" s="33"/>
      <c r="L36" s="10"/>
      <c r="M36" s="10"/>
      <c r="W36" s="86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87">
        <v>25281300</v>
      </c>
      <c r="AC36" s="10">
        <v>58.55</v>
      </c>
      <c r="AD36" s="2">
        <f t="shared" si="0"/>
        <v>1.1199999999999974</v>
      </c>
      <c r="AE36" s="128">
        <f t="shared" si="1"/>
        <v>9.830976198689223E-3</v>
      </c>
    </row>
    <row r="37" spans="1:31" x14ac:dyDescent="0.25">
      <c r="A37" s="10"/>
      <c r="B37" s="10"/>
      <c r="C37" s="10"/>
      <c r="D37" s="33"/>
      <c r="E37" s="33"/>
      <c r="F37" s="33"/>
      <c r="G37" s="10"/>
      <c r="H37" s="10"/>
      <c r="I37" s="33"/>
      <c r="J37" s="33"/>
      <c r="K37" s="33"/>
      <c r="L37" s="10"/>
      <c r="M37" s="10"/>
      <c r="W37" s="86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87">
        <v>16268200</v>
      </c>
      <c r="AC37" s="10">
        <v>57.98</v>
      </c>
      <c r="AD37" s="2">
        <f t="shared" si="0"/>
        <v>1.009999999999998</v>
      </c>
      <c r="AE37" s="128">
        <f t="shared" si="1"/>
        <v>1.5767344078486234E-2</v>
      </c>
    </row>
    <row r="38" spans="1:31" x14ac:dyDescent="0.25">
      <c r="A38" s="10"/>
      <c r="B38" s="10"/>
      <c r="C38" s="10"/>
      <c r="D38" s="33"/>
      <c r="E38" s="33"/>
      <c r="F38" s="33"/>
      <c r="G38" s="10"/>
      <c r="H38" s="10"/>
      <c r="I38" s="33"/>
      <c r="J38" s="33"/>
      <c r="K38" s="33"/>
      <c r="L38" s="10"/>
      <c r="M38" s="10"/>
      <c r="W38" s="86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87">
        <v>15325300</v>
      </c>
      <c r="AC38" s="10">
        <v>57.08</v>
      </c>
      <c r="AD38" s="2">
        <f t="shared" si="0"/>
        <v>0.61999999999999744</v>
      </c>
      <c r="AE38" s="128">
        <f t="shared" si="1"/>
        <v>3.8691523039042774E-3</v>
      </c>
    </row>
    <row r="39" spans="1:31" ht="20.25" thickBot="1" x14ac:dyDescent="0.35">
      <c r="A39" s="10"/>
      <c r="B39" s="10"/>
      <c r="C39" s="10"/>
      <c r="D39" s="33"/>
      <c r="E39" s="33"/>
      <c r="F39" s="33"/>
      <c r="G39" s="10"/>
      <c r="H39" s="10"/>
      <c r="I39" s="33"/>
      <c r="J39" s="33"/>
      <c r="K39" s="33"/>
      <c r="L39" s="10"/>
      <c r="M39" s="10"/>
      <c r="O39" s="11"/>
      <c r="P39" s="557" t="s">
        <v>54</v>
      </c>
      <c r="Q39" s="557"/>
      <c r="R39" s="27"/>
      <c r="W39" s="86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87">
        <v>12268100</v>
      </c>
      <c r="AC39" s="10">
        <v>56.86</v>
      </c>
      <c r="AD39" s="2">
        <f t="shared" si="0"/>
        <v>0.38000000000000256</v>
      </c>
      <c r="AE39" s="128">
        <f t="shared" si="1"/>
        <v>2.2915564956813572E-3</v>
      </c>
    </row>
    <row r="40" spans="1:31" ht="15.75" thickTop="1" x14ac:dyDescent="0.25">
      <c r="A40" s="10"/>
      <c r="B40" s="10"/>
      <c r="C40" s="10"/>
      <c r="D40" s="33"/>
      <c r="E40" s="33"/>
      <c r="F40" s="33"/>
      <c r="G40" s="10"/>
      <c r="H40" s="10"/>
      <c r="I40" s="33"/>
      <c r="J40" s="33"/>
      <c r="K40" s="33"/>
      <c r="L40" s="10"/>
      <c r="M40" s="10"/>
      <c r="O40" s="2"/>
      <c r="P40" s="75">
        <v>1.1000000000000001</v>
      </c>
      <c r="Q40" s="75">
        <f>P40*$Q$4</f>
        <v>65.241000000000014</v>
      </c>
      <c r="R40" s="27"/>
      <c r="W40" s="86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87">
        <v>15907800</v>
      </c>
      <c r="AC40" s="10">
        <v>56.73</v>
      </c>
      <c r="AD40" s="2">
        <f t="shared" si="0"/>
        <v>1.1400000000000006</v>
      </c>
      <c r="AE40" s="128">
        <f t="shared" si="1"/>
        <v>1.9773503505302825E-2</v>
      </c>
    </row>
    <row r="41" spans="1:31" x14ac:dyDescent="0.25">
      <c r="A41" s="10"/>
      <c r="B41" s="10"/>
      <c r="C41" s="10"/>
      <c r="D41" s="33"/>
      <c r="E41" s="33"/>
      <c r="F41" s="33"/>
      <c r="G41" s="10"/>
      <c r="H41" s="10"/>
      <c r="I41" s="33"/>
      <c r="J41" s="33"/>
      <c r="K41" s="33"/>
      <c r="L41" s="10"/>
      <c r="M41" s="10"/>
      <c r="O41" s="2"/>
      <c r="P41" s="75">
        <v>1.0900000000000001</v>
      </c>
      <c r="Q41" s="75">
        <f t="shared" ref="Q41:Q60" si="17">P41*$Q$4</f>
        <v>64.647900000000007</v>
      </c>
      <c r="R41" s="27"/>
      <c r="W41" s="86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87">
        <v>18592200</v>
      </c>
      <c r="AC41" s="10">
        <v>55.63</v>
      </c>
      <c r="AD41" s="2">
        <f t="shared" si="0"/>
        <v>1.0399999999999991</v>
      </c>
      <c r="AE41" s="128">
        <f t="shared" si="1"/>
        <v>-1.2602058927937532E-2</v>
      </c>
    </row>
    <row r="42" spans="1:31" ht="20.25" thickBot="1" x14ac:dyDescent="0.35">
      <c r="A42" s="10"/>
      <c r="B42" s="10"/>
      <c r="C42" s="10"/>
      <c r="D42" s="33"/>
      <c r="E42" s="33"/>
      <c r="F42" s="33"/>
      <c r="G42" s="10"/>
      <c r="H42" s="10"/>
      <c r="I42" s="33"/>
      <c r="J42" s="33"/>
      <c r="K42" s="33"/>
      <c r="L42" s="10"/>
      <c r="M42" s="10"/>
      <c r="O42" s="2"/>
      <c r="P42" s="75">
        <v>1.08</v>
      </c>
      <c r="Q42" s="75">
        <f t="shared" si="17"/>
        <v>64.0548</v>
      </c>
      <c r="R42" s="27"/>
      <c r="T42" s="83" t="s">
        <v>84</v>
      </c>
      <c r="W42" s="86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87">
        <v>14937400</v>
      </c>
      <c r="AC42" s="10">
        <v>56.34</v>
      </c>
      <c r="AD42" s="2">
        <f t="shared" si="0"/>
        <v>0.9199999999999946</v>
      </c>
      <c r="AE42" s="128">
        <f t="shared" si="1"/>
        <v>-3.7135278514587311E-3</v>
      </c>
    </row>
    <row r="43" spans="1:31" ht="15.75" thickTop="1" x14ac:dyDescent="0.25">
      <c r="A43" s="10"/>
      <c r="B43" s="10"/>
      <c r="C43" s="10"/>
      <c r="D43" s="33"/>
      <c r="E43" s="33"/>
      <c r="F43" s="33"/>
      <c r="G43" s="10"/>
      <c r="H43" s="10"/>
      <c r="I43" s="33"/>
      <c r="J43" s="33"/>
      <c r="K43" s="33"/>
      <c r="L43" s="10"/>
      <c r="M43" s="10"/>
      <c r="O43" s="2"/>
      <c r="P43" s="75">
        <v>1.07</v>
      </c>
      <c r="Q43" s="75">
        <f t="shared" si="17"/>
        <v>63.461700000000008</v>
      </c>
      <c r="R43" s="75"/>
      <c r="T43" s="89" t="s">
        <v>69</v>
      </c>
      <c r="U43" s="90">
        <v>55.2</v>
      </c>
      <c r="W43" s="86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87">
        <v>13940200</v>
      </c>
      <c r="AC43" s="10">
        <v>56.55</v>
      </c>
      <c r="AD43" s="2">
        <f t="shared" si="0"/>
        <v>0.9199999999999946</v>
      </c>
      <c r="AE43" s="128">
        <f t="shared" si="1"/>
        <v>-1.2572027239392436E-2</v>
      </c>
    </row>
    <row r="44" spans="1:31" x14ac:dyDescent="0.25">
      <c r="O44" s="2"/>
      <c r="P44" s="75">
        <v>1.06</v>
      </c>
      <c r="Q44" s="75">
        <f t="shared" si="17"/>
        <v>62.868600000000008</v>
      </c>
      <c r="R44" s="75"/>
      <c r="T44" s="79" t="s">
        <v>70</v>
      </c>
      <c r="U44" s="80">
        <v>55.79</v>
      </c>
      <c r="W44" s="86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87">
        <v>19879800</v>
      </c>
      <c r="AC44" s="10">
        <v>57.27</v>
      </c>
      <c r="AD44" s="2">
        <f t="shared" si="0"/>
        <v>0.85999999999999943</v>
      </c>
      <c r="AE44" s="128">
        <f t="shared" si="1"/>
        <v>2.7264573991031549E-2</v>
      </c>
    </row>
    <row r="45" spans="1:31" x14ac:dyDescent="0.25">
      <c r="O45" s="2"/>
      <c r="P45" s="75">
        <v>1.05</v>
      </c>
      <c r="Q45" s="75">
        <f t="shared" si="17"/>
        <v>62.275500000000008</v>
      </c>
      <c r="R45" s="75"/>
      <c r="T45" s="79" t="s">
        <v>71</v>
      </c>
      <c r="U45" s="80" t="s">
        <v>100</v>
      </c>
      <c r="W45" s="86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87">
        <v>13044400</v>
      </c>
      <c r="AC45" s="10">
        <v>55.75</v>
      </c>
      <c r="AD45" s="2">
        <f t="shared" si="0"/>
        <v>0.56000000000000227</v>
      </c>
      <c r="AE45" s="128">
        <f t="shared" si="1"/>
        <v>-2.8617420854945008E-3</v>
      </c>
    </row>
    <row r="46" spans="1:31" x14ac:dyDescent="0.25">
      <c r="O46" s="2"/>
      <c r="P46" s="75">
        <v>1.04</v>
      </c>
      <c r="Q46" s="75">
        <f t="shared" si="17"/>
        <v>61.682400000000001</v>
      </c>
      <c r="R46" s="75"/>
      <c r="T46" s="79" t="s">
        <v>72</v>
      </c>
      <c r="U46" s="80" t="s">
        <v>100</v>
      </c>
      <c r="W46" s="86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87">
        <v>21157700</v>
      </c>
      <c r="AC46" s="10">
        <v>55.91</v>
      </c>
      <c r="AD46" s="2">
        <f t="shared" si="0"/>
        <v>1.2999999999999972</v>
      </c>
      <c r="AE46" s="128" t="e">
        <f t="shared" si="1"/>
        <v>#DIV/0!</v>
      </c>
    </row>
    <row r="47" spans="1:31" x14ac:dyDescent="0.25">
      <c r="O47" s="2"/>
      <c r="P47" s="75">
        <v>1.03</v>
      </c>
      <c r="Q47" s="75">
        <f t="shared" si="17"/>
        <v>61.089300000000001</v>
      </c>
      <c r="R47" s="75"/>
      <c r="T47" s="79" t="s">
        <v>73</v>
      </c>
      <c r="U47" s="80">
        <v>59.02</v>
      </c>
      <c r="W47" s="86">
        <v>42767</v>
      </c>
      <c r="X47" s="10" t="s">
        <v>139</v>
      </c>
      <c r="Y47" s="10"/>
      <c r="Z47" s="10"/>
      <c r="AA47" s="10"/>
      <c r="AB47" s="87"/>
      <c r="AC47" s="10"/>
      <c r="AD47" s="2">
        <f t="shared" si="0"/>
        <v>0</v>
      </c>
      <c r="AE47" s="128">
        <f t="shared" si="1"/>
        <v>-1</v>
      </c>
    </row>
    <row r="48" spans="1:31" x14ac:dyDescent="0.25">
      <c r="O48" s="2"/>
      <c r="P48" s="75">
        <v>1.02</v>
      </c>
      <c r="Q48" s="75">
        <f t="shared" si="17"/>
        <v>60.496200000000002</v>
      </c>
      <c r="R48" s="75"/>
      <c r="T48" s="79" t="s">
        <v>74</v>
      </c>
      <c r="U48" s="80">
        <v>1.02257</v>
      </c>
      <c r="W48" s="86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87">
        <v>22409100</v>
      </c>
      <c r="AC48" s="10">
        <v>55.95</v>
      </c>
      <c r="AD48" s="2">
        <f t="shared" si="0"/>
        <v>0.5800000000000054</v>
      </c>
      <c r="AE48" s="128">
        <f t="shared" si="1"/>
        <v>4.4883303411131781E-3</v>
      </c>
    </row>
    <row r="49" spans="1:31" x14ac:dyDescent="0.25">
      <c r="O49" s="2"/>
      <c r="P49" s="75">
        <v>1.01</v>
      </c>
      <c r="Q49" s="75">
        <f t="shared" si="17"/>
        <v>59.903100000000002</v>
      </c>
      <c r="R49" s="75"/>
      <c r="T49" s="79" t="s">
        <v>75</v>
      </c>
      <c r="U49" s="81" t="s">
        <v>260</v>
      </c>
      <c r="W49" s="86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87">
        <v>15961400</v>
      </c>
      <c r="AC49" s="10">
        <v>55.7</v>
      </c>
      <c r="AD49" s="2">
        <f t="shared" si="0"/>
        <v>0.57000000000000028</v>
      </c>
      <c r="AE49" s="128">
        <f t="shared" si="1"/>
        <v>-9.0731186621597626E-3</v>
      </c>
    </row>
    <row r="50" spans="1:31" x14ac:dyDescent="0.25">
      <c r="L50" t="s">
        <v>43</v>
      </c>
      <c r="M50" s="33">
        <f>M91+K91-F91</f>
        <v>1604.5800000000017</v>
      </c>
      <c r="O50" s="2"/>
      <c r="P50" s="75">
        <v>1</v>
      </c>
      <c r="Q50" s="75">
        <f t="shared" si="17"/>
        <v>59.31</v>
      </c>
      <c r="R50" s="75"/>
      <c r="T50" s="79"/>
      <c r="U50" s="80"/>
      <c r="W50" s="86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87">
        <v>17186200</v>
      </c>
      <c r="AC50" s="10">
        <v>56.21</v>
      </c>
      <c r="AD50" s="2">
        <f t="shared" si="0"/>
        <v>0.70000000000000284</v>
      </c>
      <c r="AE50" s="128">
        <f t="shared" si="1"/>
        <v>-1.021306568057756E-2</v>
      </c>
    </row>
    <row r="51" spans="1:31" x14ac:dyDescent="0.25">
      <c r="A51" s="186" t="s">
        <v>1</v>
      </c>
      <c r="B51" s="186" t="s">
        <v>2</v>
      </c>
      <c r="C51" s="186" t="s">
        <v>4</v>
      </c>
      <c r="D51" s="187" t="s">
        <v>5</v>
      </c>
      <c r="E51" s="187" t="s">
        <v>63</v>
      </c>
      <c r="F51" s="187" t="s">
        <v>38</v>
      </c>
      <c r="G51" s="186" t="s">
        <v>3</v>
      </c>
      <c r="H51" s="186" t="s">
        <v>6</v>
      </c>
      <c r="I51" s="187" t="s">
        <v>7</v>
      </c>
      <c r="J51" s="187" t="s">
        <v>62</v>
      </c>
      <c r="K51" s="187" t="s">
        <v>39</v>
      </c>
      <c r="L51" s="186" t="s">
        <v>53</v>
      </c>
      <c r="M51" s="186" t="s">
        <v>22</v>
      </c>
      <c r="O51" s="2"/>
      <c r="P51" s="75">
        <v>0.99</v>
      </c>
      <c r="Q51" s="75">
        <f t="shared" si="17"/>
        <v>58.716900000000003</v>
      </c>
      <c r="R51" s="75"/>
      <c r="T51" s="79" t="s">
        <v>76</v>
      </c>
      <c r="U51" s="80" t="s">
        <v>558</v>
      </c>
      <c r="W51" s="86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87">
        <v>23769800</v>
      </c>
      <c r="AC51" s="10">
        <v>56.79</v>
      </c>
      <c r="AD51" s="2">
        <f t="shared" si="0"/>
        <v>0.73999999999999488</v>
      </c>
      <c r="AE51" s="128">
        <f t="shared" si="1"/>
        <v>9.7795163584637468E-3</v>
      </c>
    </row>
    <row r="52" spans="1:31" x14ac:dyDescent="0.25">
      <c r="A52" s="188" t="s">
        <v>130</v>
      </c>
      <c r="B52" s="189">
        <v>42376</v>
      </c>
      <c r="C52" s="184">
        <v>40</v>
      </c>
      <c r="D52" s="185">
        <v>50.5</v>
      </c>
      <c r="E52" s="185">
        <v>0</v>
      </c>
      <c r="F52" s="185">
        <f t="shared" ref="F52:F60" si="18">C52*D52+E52</f>
        <v>2020</v>
      </c>
      <c r="G52" s="184"/>
      <c r="H52" s="184"/>
      <c r="I52" s="185"/>
      <c r="J52" s="185"/>
      <c r="K52" s="185"/>
      <c r="L52" s="189">
        <v>42430</v>
      </c>
      <c r="M52" s="185">
        <v>15</v>
      </c>
      <c r="O52" s="2"/>
      <c r="P52" s="75">
        <v>0.98</v>
      </c>
      <c r="Q52" s="75">
        <f t="shared" si="17"/>
        <v>58.123800000000003</v>
      </c>
      <c r="R52" s="75"/>
      <c r="T52" s="79" t="s">
        <v>77</v>
      </c>
      <c r="U52" s="80" t="s">
        <v>388</v>
      </c>
      <c r="W52" s="86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87">
        <v>32252100</v>
      </c>
      <c r="AC52" s="10">
        <v>56.24</v>
      </c>
      <c r="AD52" s="2">
        <f t="shared" si="0"/>
        <v>1.5499999999999972</v>
      </c>
      <c r="AE52" s="128">
        <f t="shared" si="1"/>
        <v>3.5155531014172681E-2</v>
      </c>
    </row>
    <row r="53" spans="1:31" x14ac:dyDescent="0.25">
      <c r="A53" s="191" t="s">
        <v>48</v>
      </c>
      <c r="B53" s="189">
        <v>42466</v>
      </c>
      <c r="C53" s="184">
        <v>40</v>
      </c>
      <c r="D53" s="185">
        <v>47.38</v>
      </c>
      <c r="E53" s="185">
        <v>0</v>
      </c>
      <c r="F53" s="185">
        <f t="shared" si="18"/>
        <v>1895.2</v>
      </c>
      <c r="G53" s="189">
        <v>42473</v>
      </c>
      <c r="H53" s="190">
        <v>40</v>
      </c>
      <c r="I53" s="185">
        <v>48.91</v>
      </c>
      <c r="J53" s="185">
        <v>0.04</v>
      </c>
      <c r="K53" s="185">
        <f t="shared" ref="K53:K59" si="19">I53*H53-J53</f>
        <v>1956.36</v>
      </c>
      <c r="L53" s="189">
        <v>42522</v>
      </c>
      <c r="M53" s="185">
        <v>30.4</v>
      </c>
      <c r="O53" s="2"/>
      <c r="P53" s="75">
        <v>0.97</v>
      </c>
      <c r="Q53" s="75">
        <f t="shared" si="17"/>
        <v>57.530700000000003</v>
      </c>
      <c r="R53" s="75"/>
      <c r="T53" s="79" t="s">
        <v>78</v>
      </c>
      <c r="U53" s="82">
        <v>17411708</v>
      </c>
      <c r="W53" s="86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87">
        <v>18523300</v>
      </c>
      <c r="AC53" s="10">
        <v>54.33</v>
      </c>
      <c r="AD53" s="2">
        <f t="shared" si="0"/>
        <v>0.93999999999999773</v>
      </c>
      <c r="AE53" s="128">
        <f t="shared" si="1"/>
        <v>8.3518930957682258E-3</v>
      </c>
    </row>
    <row r="54" spans="1:31" x14ac:dyDescent="0.25">
      <c r="A54" s="184"/>
      <c r="B54" s="189">
        <v>42474</v>
      </c>
      <c r="C54" s="184">
        <v>40</v>
      </c>
      <c r="D54" s="185">
        <v>48.55</v>
      </c>
      <c r="E54" s="185">
        <v>0</v>
      </c>
      <c r="F54" s="185">
        <f t="shared" si="18"/>
        <v>1942</v>
      </c>
      <c r="G54" s="189">
        <v>42487</v>
      </c>
      <c r="H54" s="190">
        <v>40</v>
      </c>
      <c r="I54" s="185">
        <v>50.97</v>
      </c>
      <c r="J54" s="185">
        <v>0.04</v>
      </c>
      <c r="K54" s="185">
        <f t="shared" si="19"/>
        <v>2038.76</v>
      </c>
      <c r="L54" s="189">
        <v>42614</v>
      </c>
      <c r="M54" s="185">
        <v>41.8</v>
      </c>
      <c r="O54" s="2"/>
      <c r="P54" s="75">
        <v>0.96</v>
      </c>
      <c r="Q54" s="75">
        <f t="shared" si="17"/>
        <v>56.937600000000003</v>
      </c>
      <c r="R54" s="75"/>
      <c r="T54" s="79" t="s">
        <v>81</v>
      </c>
      <c r="U54" s="82">
        <v>18059400</v>
      </c>
      <c r="W54" s="86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87">
        <v>17227400</v>
      </c>
      <c r="AC54" s="10">
        <v>53.88</v>
      </c>
      <c r="AD54" s="2">
        <f t="shared" si="0"/>
        <v>0.85000000000000142</v>
      </c>
      <c r="AE54" s="128">
        <f t="shared" si="1"/>
        <v>-1.4990859232175469E-2</v>
      </c>
    </row>
    <row r="55" spans="1:31" x14ac:dyDescent="0.25">
      <c r="A55" s="184"/>
      <c r="B55" s="189">
        <v>42489</v>
      </c>
      <c r="C55" s="184">
        <v>40</v>
      </c>
      <c r="D55" s="185">
        <v>50.01</v>
      </c>
      <c r="E55" s="185">
        <v>0</v>
      </c>
      <c r="F55" s="185">
        <f t="shared" si="18"/>
        <v>2000.3999999999999</v>
      </c>
      <c r="G55" s="189">
        <v>42514</v>
      </c>
      <c r="H55" s="266">
        <v>40</v>
      </c>
      <c r="I55" s="226">
        <v>49.29</v>
      </c>
      <c r="J55" s="226">
        <v>0.04</v>
      </c>
      <c r="K55" s="226">
        <f t="shared" si="19"/>
        <v>1971.56</v>
      </c>
      <c r="L55" s="184"/>
      <c r="M55" s="184"/>
      <c r="O55" s="2"/>
      <c r="P55" s="75">
        <v>0.95</v>
      </c>
      <c r="Q55" s="75">
        <f t="shared" si="17"/>
        <v>56.344499999999996</v>
      </c>
      <c r="R55" s="75"/>
      <c r="T55" s="79" t="s">
        <v>79</v>
      </c>
      <c r="U55" s="80" t="s">
        <v>559</v>
      </c>
      <c r="W55" s="86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87">
        <v>24160800</v>
      </c>
      <c r="AC55" s="10">
        <v>54.7</v>
      </c>
      <c r="AD55" s="2">
        <f t="shared" si="0"/>
        <v>0.49000000000000199</v>
      </c>
      <c r="AE55" s="128">
        <f>AC55/AC56-1</f>
        <v>9.0389227079874512E-3</v>
      </c>
    </row>
    <row r="56" spans="1:31" x14ac:dyDescent="0.25">
      <c r="A56" s="184"/>
      <c r="B56" s="189">
        <v>42503</v>
      </c>
      <c r="C56" s="184">
        <v>10</v>
      </c>
      <c r="D56" s="185">
        <v>48.2</v>
      </c>
      <c r="E56" s="185">
        <v>0</v>
      </c>
      <c r="F56" s="185">
        <f t="shared" si="18"/>
        <v>482</v>
      </c>
      <c r="G56" s="189">
        <v>42517</v>
      </c>
      <c r="H56" s="190">
        <v>20</v>
      </c>
      <c r="I56" s="185">
        <v>50.72</v>
      </c>
      <c r="J56" s="185">
        <v>0.02</v>
      </c>
      <c r="K56" s="226">
        <f t="shared" si="19"/>
        <v>1014.38</v>
      </c>
      <c r="L56" s="184"/>
      <c r="M56" s="184"/>
      <c r="O56" s="2"/>
      <c r="P56" s="75">
        <v>0.94</v>
      </c>
      <c r="Q56" s="75">
        <f t="shared" si="17"/>
        <v>55.751399999999997</v>
      </c>
      <c r="R56" s="75"/>
      <c r="T56" s="79" t="s">
        <v>82</v>
      </c>
      <c r="U56" s="80">
        <v>13.78</v>
      </c>
      <c r="W56" s="86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87">
        <v>20906900</v>
      </c>
      <c r="AC56" s="10">
        <v>54.21</v>
      </c>
      <c r="AD56" s="2">
        <f t="shared" si="0"/>
        <v>0.91000000000000369</v>
      </c>
      <c r="AE56" s="128">
        <f t="shared" si="1"/>
        <v>5.7513914656772691E-3</v>
      </c>
    </row>
    <row r="57" spans="1:31" x14ac:dyDescent="0.25">
      <c r="A57" s="184"/>
      <c r="B57" s="189">
        <v>42503</v>
      </c>
      <c r="C57" s="184">
        <v>20</v>
      </c>
      <c r="D57" s="185">
        <v>48.2</v>
      </c>
      <c r="E57" s="185">
        <v>0</v>
      </c>
      <c r="F57" s="185">
        <f t="shared" si="18"/>
        <v>964</v>
      </c>
      <c r="G57" s="189">
        <v>42527</v>
      </c>
      <c r="H57" s="190">
        <v>30</v>
      </c>
      <c r="I57" s="185">
        <v>50.59</v>
      </c>
      <c r="J57" s="185">
        <v>0.03</v>
      </c>
      <c r="K57" s="226">
        <f t="shared" si="19"/>
        <v>1517.67</v>
      </c>
      <c r="L57" s="184"/>
      <c r="M57" s="184"/>
      <c r="O57" s="2"/>
      <c r="P57" s="75">
        <v>0.93</v>
      </c>
      <c r="Q57" s="75">
        <f t="shared" si="17"/>
        <v>55.158300000000004</v>
      </c>
      <c r="R57" s="75"/>
      <c r="T57" s="79" t="s">
        <v>83</v>
      </c>
      <c r="U57" s="80">
        <v>3.99</v>
      </c>
      <c r="W57" s="86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87">
        <v>21186700</v>
      </c>
      <c r="AC57" s="10">
        <v>53.9</v>
      </c>
      <c r="AD57" s="2">
        <f t="shared" si="0"/>
        <v>0.94999999999999574</v>
      </c>
      <c r="AE57" s="128">
        <f t="shared" si="1"/>
        <v>8.9853987270684943E-3</v>
      </c>
    </row>
    <row r="58" spans="1:31" x14ac:dyDescent="0.25">
      <c r="A58" s="184"/>
      <c r="B58" s="189">
        <v>42524</v>
      </c>
      <c r="C58" s="184">
        <v>30</v>
      </c>
      <c r="D58" s="185">
        <v>50.01</v>
      </c>
      <c r="E58" s="185">
        <v>0</v>
      </c>
      <c r="F58" s="185">
        <f t="shared" si="18"/>
        <v>1500.3</v>
      </c>
      <c r="G58" s="189">
        <v>42587</v>
      </c>
      <c r="H58" s="190">
        <v>30</v>
      </c>
      <c r="I58" s="185">
        <v>48.68</v>
      </c>
      <c r="J58" s="185">
        <v>0.03</v>
      </c>
      <c r="K58" s="185">
        <f t="shared" si="19"/>
        <v>1460.3700000000001</v>
      </c>
      <c r="L58" s="184"/>
      <c r="M58" s="184"/>
      <c r="O58" s="2"/>
      <c r="P58" s="75">
        <v>0.92</v>
      </c>
      <c r="Q58" s="75">
        <f t="shared" si="17"/>
        <v>54.565200000000004</v>
      </c>
      <c r="R58" s="75"/>
      <c r="T58" s="79" t="s">
        <v>80</v>
      </c>
      <c r="U58" s="80" t="s">
        <v>467</v>
      </c>
      <c r="W58" s="86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87">
        <v>26974400</v>
      </c>
      <c r="AC58" s="10">
        <v>53.42</v>
      </c>
      <c r="AD58" s="2">
        <f t="shared" si="0"/>
        <v>1.3800000000000026</v>
      </c>
      <c r="AE58" s="128">
        <f t="shared" si="1"/>
        <v>-2.7666545322169611E-2</v>
      </c>
    </row>
    <row r="59" spans="1:31" x14ac:dyDescent="0.25">
      <c r="A59" s="184"/>
      <c r="B59" s="189">
        <v>42531</v>
      </c>
      <c r="C59" s="184">
        <v>30</v>
      </c>
      <c r="D59" s="185">
        <v>48.51</v>
      </c>
      <c r="E59" s="185">
        <v>0</v>
      </c>
      <c r="F59" s="185">
        <f t="shared" si="18"/>
        <v>1455.3</v>
      </c>
      <c r="G59" s="189">
        <v>42611</v>
      </c>
      <c r="H59" s="190">
        <v>80</v>
      </c>
      <c r="I59" s="185">
        <v>49.71</v>
      </c>
      <c r="J59" s="185">
        <v>0.09</v>
      </c>
      <c r="K59" s="185">
        <f t="shared" si="19"/>
        <v>3976.71</v>
      </c>
      <c r="L59" s="184"/>
      <c r="M59" s="184"/>
      <c r="O59" s="2"/>
      <c r="P59" s="75">
        <v>0.91</v>
      </c>
      <c r="Q59" s="75">
        <f t="shared" si="17"/>
        <v>53.972100000000005</v>
      </c>
      <c r="R59" s="75"/>
      <c r="W59" s="86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87">
        <v>37231600</v>
      </c>
      <c r="AC59" s="10">
        <v>54.94</v>
      </c>
      <c r="AD59" s="2">
        <f t="shared" si="0"/>
        <v>1.5500000000000043</v>
      </c>
      <c r="AE59" s="128">
        <f t="shared" si="1"/>
        <v>1.4963975614261882E-2</v>
      </c>
    </row>
    <row r="60" spans="1:31" x14ac:dyDescent="0.25">
      <c r="A60" s="184"/>
      <c r="B60" s="189">
        <v>42566</v>
      </c>
      <c r="C60" s="184">
        <v>30</v>
      </c>
      <c r="D60" s="185">
        <v>47.58</v>
      </c>
      <c r="E60" s="185">
        <v>0</v>
      </c>
      <c r="F60" s="185">
        <f t="shared" si="18"/>
        <v>1427.3999999999999</v>
      </c>
      <c r="G60" s="184"/>
      <c r="H60" s="184"/>
      <c r="I60" s="185"/>
      <c r="J60" s="185"/>
      <c r="K60" s="185"/>
      <c r="L60" s="184"/>
      <c r="M60" s="184"/>
      <c r="O60" s="2"/>
      <c r="P60" s="75">
        <v>0.9</v>
      </c>
      <c r="Q60" s="75">
        <f t="shared" si="17"/>
        <v>53.379000000000005</v>
      </c>
      <c r="R60" s="75"/>
      <c r="W60" s="86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87">
        <v>20566600</v>
      </c>
      <c r="AC60" s="10">
        <v>54.13</v>
      </c>
      <c r="AD60" s="2">
        <f t="shared" si="0"/>
        <v>0.88000000000000256</v>
      </c>
      <c r="AE60" s="128">
        <f t="shared" si="1"/>
        <v>-5.5116663604629634E-3</v>
      </c>
    </row>
    <row r="61" spans="1:31" x14ac:dyDescent="0.25">
      <c r="A61" s="184"/>
      <c r="B61" s="189">
        <v>42627</v>
      </c>
      <c r="C61" s="184">
        <v>40</v>
      </c>
      <c r="D61" s="185">
        <v>46.47</v>
      </c>
      <c r="E61" s="185">
        <v>0</v>
      </c>
      <c r="F61" s="185">
        <f>D61*C61+E61</f>
        <v>1858.8</v>
      </c>
      <c r="G61" s="189">
        <v>42670</v>
      </c>
      <c r="H61" s="190">
        <v>40</v>
      </c>
      <c r="I61" s="185">
        <v>46.48</v>
      </c>
      <c r="J61" s="185">
        <v>0.04</v>
      </c>
      <c r="K61" s="185">
        <f>I61*H61-J61</f>
        <v>1859.1599999999999</v>
      </c>
      <c r="L61" s="189">
        <v>42705</v>
      </c>
      <c r="M61" s="185">
        <v>15.2</v>
      </c>
      <c r="W61" s="86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87">
        <v>21100600</v>
      </c>
      <c r="AC61" s="10">
        <v>54.43</v>
      </c>
      <c r="AD61" s="2">
        <f t="shared" si="0"/>
        <v>1.0799999999999983</v>
      </c>
      <c r="AE61" s="128">
        <f t="shared" si="1"/>
        <v>3.3179723502303471E-3</v>
      </c>
    </row>
    <row r="62" spans="1:31" x14ac:dyDescent="0.25">
      <c r="A62" s="184"/>
      <c r="B62" s="189">
        <v>42639</v>
      </c>
      <c r="C62" s="184">
        <v>40</v>
      </c>
      <c r="D62" s="185">
        <v>44.8</v>
      </c>
      <c r="E62" s="185">
        <v>0</v>
      </c>
      <c r="F62" s="185">
        <f>D62*C62+E62</f>
        <v>1792</v>
      </c>
      <c r="G62" s="189">
        <v>42683</v>
      </c>
      <c r="H62" s="190">
        <v>40</v>
      </c>
      <c r="I62" s="185">
        <v>46.58</v>
      </c>
      <c r="J62" s="185">
        <v>0.04</v>
      </c>
      <c r="K62" s="185">
        <f>I62*H62-J62</f>
        <v>1863.1599999999999</v>
      </c>
      <c r="L62" s="189"/>
      <c r="M62" s="185"/>
      <c r="W62" s="86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87">
        <v>17978200</v>
      </c>
      <c r="AC62" s="10">
        <v>54.25</v>
      </c>
      <c r="AD62" s="2">
        <f t="shared" si="0"/>
        <v>0.92000000000000171</v>
      </c>
      <c r="AE62" s="128">
        <f t="shared" si="1"/>
        <v>7.054018934471884E-3</v>
      </c>
    </row>
    <row r="63" spans="1:31" x14ac:dyDescent="0.25">
      <c r="A63" s="184"/>
      <c r="B63" s="189">
        <v>42678</v>
      </c>
      <c r="C63" s="184">
        <v>40</v>
      </c>
      <c r="D63" s="185">
        <v>44.95</v>
      </c>
      <c r="E63" s="185">
        <v>0</v>
      </c>
      <c r="F63" s="185">
        <f>D63*C63+E63</f>
        <v>1798</v>
      </c>
      <c r="G63" s="189">
        <v>42710</v>
      </c>
      <c r="H63" s="190">
        <v>40</v>
      </c>
      <c r="I63" s="185">
        <v>55.08</v>
      </c>
      <c r="J63" s="185">
        <v>0.05</v>
      </c>
      <c r="K63" s="185">
        <f>I63*H63-J63</f>
        <v>2203.1499999999996</v>
      </c>
      <c r="L63" s="189"/>
      <c r="M63" s="184"/>
      <c r="W63" s="86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87">
        <v>21665600</v>
      </c>
      <c r="AC63" s="10">
        <v>53.87</v>
      </c>
      <c r="AD63" s="2">
        <f t="shared" si="0"/>
        <v>0.63000000000000256</v>
      </c>
      <c r="AE63" s="128">
        <f t="shared" si="1"/>
        <v>-1.4633254069873813E-2</v>
      </c>
    </row>
    <row r="64" spans="1:31" x14ac:dyDescent="0.25">
      <c r="A64" s="184"/>
      <c r="B64" s="189"/>
      <c r="C64" s="184"/>
      <c r="D64" s="185"/>
      <c r="E64" s="185"/>
      <c r="F64" s="185"/>
      <c r="G64" s="189"/>
      <c r="H64" s="266"/>
      <c r="I64" s="226"/>
      <c r="J64" s="226"/>
      <c r="K64" s="226"/>
      <c r="L64" s="184"/>
      <c r="M64" s="184"/>
      <c r="W64" s="86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87">
        <v>18715900</v>
      </c>
      <c r="AC64" s="10">
        <v>54.67</v>
      </c>
      <c r="AD64" s="2">
        <f t="shared" si="0"/>
        <v>0.86999999999999744</v>
      </c>
      <c r="AE64" s="128">
        <f t="shared" si="1"/>
        <v>-2.5542784163473664E-3</v>
      </c>
    </row>
    <row r="65" spans="1:31" x14ac:dyDescent="0.25">
      <c r="A65" s="184"/>
      <c r="B65" s="301">
        <v>42718</v>
      </c>
      <c r="C65" s="7">
        <v>40</v>
      </c>
      <c r="D65" s="37">
        <v>54.28</v>
      </c>
      <c r="E65" s="37">
        <v>0</v>
      </c>
      <c r="F65" s="37">
        <f>C65*D65+E65</f>
        <v>2171.1999999999998</v>
      </c>
      <c r="G65" s="301">
        <v>42759</v>
      </c>
      <c r="H65" s="74">
        <v>40</v>
      </c>
      <c r="I65" s="37">
        <v>54.92</v>
      </c>
      <c r="J65" s="37">
        <v>0.05</v>
      </c>
      <c r="K65" s="37">
        <f>H65*I65-J65</f>
        <v>2196.75</v>
      </c>
      <c r="L65" s="184"/>
      <c r="M65" s="184"/>
      <c r="W65" s="86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87">
        <v>18831600</v>
      </c>
      <c r="AC65" s="10">
        <v>54.81</v>
      </c>
      <c r="AD65" s="2">
        <f t="shared" si="0"/>
        <v>1.3400000000000034</v>
      </c>
      <c r="AE65" s="128">
        <f t="shared" si="1"/>
        <v>-1.5448176755882836E-2</v>
      </c>
    </row>
    <row r="66" spans="1:31" x14ac:dyDescent="0.25">
      <c r="A66" s="184"/>
      <c r="B66" s="301">
        <v>42733</v>
      </c>
      <c r="C66" s="7">
        <v>40</v>
      </c>
      <c r="D66" s="37">
        <v>54.58</v>
      </c>
      <c r="E66" s="37">
        <v>0</v>
      </c>
      <c r="F66" s="37">
        <f>C66*D66+E66</f>
        <v>2183.1999999999998</v>
      </c>
      <c r="G66" s="426">
        <v>42767</v>
      </c>
      <c r="H66" s="74">
        <v>40</v>
      </c>
      <c r="I66" s="37">
        <v>57.05</v>
      </c>
      <c r="J66" s="37">
        <v>0.05</v>
      </c>
      <c r="K66" s="37">
        <f>H66*I66-J66</f>
        <v>2281.9499999999998</v>
      </c>
      <c r="L66" s="184"/>
      <c r="M66" s="184"/>
      <c r="W66" s="86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87">
        <v>15036100</v>
      </c>
      <c r="AC66" s="10">
        <v>55.67</v>
      </c>
      <c r="AD66" s="2">
        <f t="shared" si="0"/>
        <v>0.70000000000000284</v>
      </c>
      <c r="AE66" s="128">
        <f t="shared" si="1"/>
        <v>8.9895720963695247E-4</v>
      </c>
    </row>
    <row r="67" spans="1:31" x14ac:dyDescent="0.25">
      <c r="A67" s="184"/>
      <c r="B67" s="301">
        <v>42740</v>
      </c>
      <c r="C67" s="7">
        <v>40</v>
      </c>
      <c r="D67" s="37">
        <v>54.9</v>
      </c>
      <c r="E67" s="37">
        <v>0</v>
      </c>
      <c r="F67" s="37">
        <f>C67*D67+E67</f>
        <v>2196</v>
      </c>
      <c r="G67" s="301">
        <v>42781</v>
      </c>
      <c r="H67" s="74">
        <v>40</v>
      </c>
      <c r="I67" s="37">
        <v>58.48</v>
      </c>
      <c r="J67" s="37">
        <v>0.05</v>
      </c>
      <c r="K67" s="37">
        <f>H67*I67-J67</f>
        <v>2339.1499999999996</v>
      </c>
      <c r="L67" s="184"/>
      <c r="M67" s="184"/>
      <c r="W67" s="86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87">
        <v>22063800</v>
      </c>
      <c r="AC67" s="10">
        <v>55.62</v>
      </c>
      <c r="AD67" s="2">
        <f t="shared" si="0"/>
        <v>0.89000000000000057</v>
      </c>
      <c r="AE67" s="128" t="e">
        <f>AC67/#REF!-1</f>
        <v>#REF!</v>
      </c>
    </row>
    <row r="68" spans="1:31" x14ac:dyDescent="0.25">
      <c r="A68" s="184"/>
      <c r="B68" s="189"/>
      <c r="C68" s="184"/>
      <c r="D68" s="185"/>
      <c r="E68" s="185"/>
      <c r="F68" s="185"/>
      <c r="G68" s="189"/>
      <c r="H68" s="190"/>
      <c r="I68" s="185"/>
      <c r="J68" s="185"/>
      <c r="K68" s="226"/>
      <c r="L68" s="184"/>
      <c r="M68" s="184"/>
      <c r="W68" s="86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87">
        <v>15095500</v>
      </c>
      <c r="AC68" s="10">
        <v>54.74</v>
      </c>
      <c r="AD68" s="2" t="e">
        <f>#REF!-#REF!</f>
        <v>#REF!</v>
      </c>
      <c r="AE68" s="128" t="e">
        <f>#REF!/AC69-1</f>
        <v>#REF!</v>
      </c>
    </row>
    <row r="69" spans="1:31" x14ac:dyDescent="0.25">
      <c r="A69" s="184"/>
      <c r="B69" s="301">
        <v>42767</v>
      </c>
      <c r="C69" s="7">
        <v>40</v>
      </c>
      <c r="D69" s="37">
        <v>56.68</v>
      </c>
      <c r="E69" s="37">
        <v>0</v>
      </c>
      <c r="F69" s="37">
        <f>C69*D69+E69</f>
        <v>2267.1999999999998</v>
      </c>
      <c r="G69" s="301">
        <v>42803</v>
      </c>
      <c r="H69" s="7">
        <v>40</v>
      </c>
      <c r="I69" s="37">
        <v>58.65</v>
      </c>
      <c r="J69" s="37">
        <v>0.05</v>
      </c>
      <c r="K69" s="37">
        <f>H69*I69-J69</f>
        <v>2345.9499999999998</v>
      </c>
      <c r="L69" s="66">
        <v>42795</v>
      </c>
      <c r="M69" s="37">
        <v>30.4</v>
      </c>
      <c r="W69" s="86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  <row r="70" spans="1:31" x14ac:dyDescent="0.25">
      <c r="A70" s="184"/>
      <c r="B70" s="189"/>
      <c r="C70" s="184"/>
      <c r="D70" s="185"/>
      <c r="E70" s="185"/>
      <c r="F70" s="185"/>
      <c r="G70" s="189"/>
      <c r="H70" s="190"/>
      <c r="I70" s="185"/>
      <c r="J70" s="185"/>
      <c r="K70" s="226"/>
      <c r="L70" s="184"/>
      <c r="M70" s="184"/>
    </row>
    <row r="71" spans="1:31" x14ac:dyDescent="0.25">
      <c r="A71" s="184"/>
      <c r="B71" s="301">
        <v>42782</v>
      </c>
      <c r="C71" s="7">
        <v>40</v>
      </c>
      <c r="D71" s="37">
        <v>57.85</v>
      </c>
      <c r="E71" s="37">
        <v>0</v>
      </c>
      <c r="F71" s="37">
        <f t="shared" ref="F71:F76" si="20">C71*D71+E71</f>
        <v>2314</v>
      </c>
      <c r="G71" s="301">
        <v>42915</v>
      </c>
      <c r="H71" s="7">
        <v>80</v>
      </c>
      <c r="I71" s="37">
        <v>55.8</v>
      </c>
      <c r="J71" s="37">
        <v>0.1</v>
      </c>
      <c r="K71" s="37">
        <f>H71*I71-J71</f>
        <v>4463.8999999999996</v>
      </c>
      <c r="L71" s="66">
        <v>42888</v>
      </c>
      <c r="M71" s="37">
        <v>45.6</v>
      </c>
    </row>
    <row r="72" spans="1:31" x14ac:dyDescent="0.25">
      <c r="A72" s="184"/>
      <c r="B72" s="301">
        <v>42815</v>
      </c>
      <c r="C72" s="7">
        <v>40</v>
      </c>
      <c r="D72" s="37">
        <v>57.28</v>
      </c>
      <c r="E72" s="37">
        <v>0</v>
      </c>
      <c r="F72" s="37">
        <f t="shared" si="20"/>
        <v>2291.1999999999998</v>
      </c>
      <c r="G72" s="301">
        <v>42997</v>
      </c>
      <c r="H72" s="74">
        <v>80</v>
      </c>
      <c r="I72" s="37">
        <v>53.18</v>
      </c>
      <c r="J72" s="37">
        <v>0.1</v>
      </c>
      <c r="K72" s="37">
        <f>H72*I72-J72</f>
        <v>4254.2999999999993</v>
      </c>
      <c r="L72" s="1">
        <v>42979</v>
      </c>
      <c r="M72" s="37">
        <v>62.4</v>
      </c>
    </row>
    <row r="73" spans="1:31" x14ac:dyDescent="0.25">
      <c r="A73" s="184"/>
      <c r="B73" s="301">
        <v>42836</v>
      </c>
      <c r="C73" s="7">
        <v>40</v>
      </c>
      <c r="D73" s="37">
        <v>53.6</v>
      </c>
      <c r="E73" s="37">
        <v>0</v>
      </c>
      <c r="F73" s="37">
        <f t="shared" si="20"/>
        <v>2144</v>
      </c>
      <c r="G73" s="301">
        <v>43005</v>
      </c>
      <c r="H73" s="74">
        <v>40</v>
      </c>
      <c r="I73" s="37">
        <v>54.42</v>
      </c>
      <c r="J73" s="37">
        <v>0.05</v>
      </c>
      <c r="K73" s="37">
        <f>H73*I73-J73</f>
        <v>2176.75</v>
      </c>
      <c r="L73" s="66"/>
      <c r="M73" s="4"/>
    </row>
    <row r="74" spans="1:31" x14ac:dyDescent="0.25">
      <c r="A74" s="184"/>
      <c r="B74" s="301">
        <v>42886</v>
      </c>
      <c r="C74" s="7">
        <v>80</v>
      </c>
      <c r="D74" s="37">
        <v>50.88</v>
      </c>
      <c r="E74" s="37">
        <v>0</v>
      </c>
      <c r="F74" s="37">
        <f t="shared" si="20"/>
        <v>4070.4</v>
      </c>
      <c r="G74" s="301">
        <v>43006</v>
      </c>
      <c r="H74" s="533">
        <v>40</v>
      </c>
      <c r="I74" s="39">
        <v>54.3</v>
      </c>
      <c r="J74" s="39">
        <v>0.05</v>
      </c>
      <c r="K74" s="37">
        <f>H74*I74-J74</f>
        <v>2171.9499999999998</v>
      </c>
      <c r="L74" s="4"/>
      <c r="M74" s="4"/>
    </row>
    <row r="75" spans="1:31" x14ac:dyDescent="0.25">
      <c r="A75" s="184"/>
      <c r="B75" s="301">
        <v>42944</v>
      </c>
      <c r="C75" s="7">
        <v>40</v>
      </c>
      <c r="D75" s="37">
        <v>53.37</v>
      </c>
      <c r="E75" s="37">
        <v>-0.1</v>
      </c>
      <c r="F75" s="37">
        <f t="shared" si="20"/>
        <v>2134.6999999999998</v>
      </c>
      <c r="G75" s="301">
        <v>43007</v>
      </c>
      <c r="H75" s="74">
        <v>80</v>
      </c>
      <c r="I75" s="37">
        <v>54.85</v>
      </c>
      <c r="J75" s="37">
        <v>0.1</v>
      </c>
      <c r="K75" s="39">
        <f>H75*I75-J75</f>
        <v>4387.8999999999996</v>
      </c>
      <c r="L75" s="4"/>
      <c r="M75" s="4"/>
    </row>
    <row r="76" spans="1:31" x14ac:dyDescent="0.25">
      <c r="A76" s="184"/>
      <c r="B76" s="301">
        <v>42951</v>
      </c>
      <c r="C76" s="7">
        <v>80</v>
      </c>
      <c r="D76" s="37">
        <v>52.61</v>
      </c>
      <c r="E76" s="37">
        <v>0</v>
      </c>
      <c r="F76" s="37">
        <f t="shared" si="20"/>
        <v>4208.8</v>
      </c>
      <c r="G76" s="66"/>
      <c r="H76" s="149"/>
      <c r="I76" s="3"/>
      <c r="J76" s="3"/>
      <c r="K76" s="67"/>
      <c r="L76" s="4"/>
      <c r="M76" s="4"/>
    </row>
    <row r="77" spans="1:31" x14ac:dyDescent="0.25">
      <c r="A77" s="184"/>
      <c r="B77" s="189"/>
      <c r="C77" s="184"/>
      <c r="D77" s="185"/>
      <c r="E77" s="185"/>
      <c r="F77" s="185"/>
      <c r="G77" s="189"/>
      <c r="H77" s="190"/>
      <c r="I77" s="185"/>
      <c r="J77" s="185"/>
      <c r="K77" s="226"/>
      <c r="L77" s="184"/>
      <c r="M77" s="184"/>
    </row>
    <row r="78" spans="1:31" x14ac:dyDescent="0.25">
      <c r="A78" s="184"/>
      <c r="B78" s="189"/>
      <c r="C78" s="184"/>
      <c r="D78" s="185"/>
      <c r="E78" s="185"/>
      <c r="F78" s="185"/>
      <c r="G78" s="189"/>
      <c r="H78" s="190"/>
      <c r="I78" s="185"/>
      <c r="J78" s="185"/>
      <c r="K78" s="226"/>
      <c r="L78" s="184"/>
      <c r="M78" s="184"/>
    </row>
    <row r="79" spans="1:31" x14ac:dyDescent="0.25">
      <c r="A79" s="184"/>
      <c r="B79" s="189"/>
      <c r="C79" s="184"/>
      <c r="D79" s="185"/>
      <c r="E79" s="185"/>
      <c r="F79" s="185"/>
      <c r="G79" s="189"/>
      <c r="H79" s="190"/>
      <c r="I79" s="185"/>
      <c r="J79" s="185"/>
      <c r="K79" s="226"/>
      <c r="L79" s="184"/>
      <c r="M79" s="184"/>
    </row>
    <row r="80" spans="1:31" x14ac:dyDescent="0.25">
      <c r="A80" s="184"/>
      <c r="B80" s="189"/>
      <c r="C80" s="184"/>
      <c r="D80" s="185"/>
      <c r="E80" s="185"/>
      <c r="F80" s="185"/>
      <c r="G80" s="189"/>
      <c r="H80" s="190"/>
      <c r="I80" s="185"/>
      <c r="J80" s="185"/>
      <c r="K80" s="226"/>
      <c r="L80" s="184"/>
      <c r="M80" s="184"/>
    </row>
    <row r="81" spans="1:13" x14ac:dyDescent="0.25">
      <c r="A81" s="184"/>
      <c r="B81" s="189"/>
      <c r="C81" s="184"/>
      <c r="D81" s="185"/>
      <c r="E81" s="185"/>
      <c r="F81" s="185"/>
      <c r="G81" s="189"/>
      <c r="H81" s="190"/>
      <c r="I81" s="185"/>
      <c r="J81" s="185"/>
      <c r="K81" s="226"/>
      <c r="L81" s="184"/>
      <c r="M81" s="184"/>
    </row>
    <row r="82" spans="1:13" x14ac:dyDescent="0.25">
      <c r="A82" s="184"/>
      <c r="B82" s="189"/>
      <c r="C82" s="184"/>
      <c r="D82" s="185"/>
      <c r="E82" s="185"/>
      <c r="F82" s="185"/>
      <c r="G82" s="189"/>
      <c r="H82" s="190"/>
      <c r="I82" s="185"/>
      <c r="J82" s="185"/>
      <c r="K82" s="226"/>
      <c r="L82" s="184"/>
      <c r="M82" s="184"/>
    </row>
    <row r="83" spans="1:13" x14ac:dyDescent="0.25">
      <c r="A83" s="184"/>
      <c r="B83" s="189"/>
      <c r="C83" s="184"/>
      <c r="D83" s="185"/>
      <c r="E83" s="185"/>
      <c r="F83" s="185"/>
      <c r="G83" s="189"/>
      <c r="H83" s="190"/>
      <c r="I83" s="185"/>
      <c r="J83" s="185"/>
      <c r="K83" s="226"/>
      <c r="L83" s="184"/>
      <c r="M83" s="184"/>
    </row>
    <row r="84" spans="1:13" x14ac:dyDescent="0.25">
      <c r="A84" s="184"/>
      <c r="B84" s="189"/>
      <c r="C84" s="184"/>
      <c r="D84" s="185"/>
      <c r="E84" s="185"/>
      <c r="F84" s="185"/>
      <c r="G84" s="189"/>
      <c r="H84" s="190"/>
      <c r="I84" s="185"/>
      <c r="J84" s="185"/>
      <c r="K84" s="226"/>
      <c r="L84" s="184"/>
      <c r="M84" s="184"/>
    </row>
    <row r="85" spans="1:13" x14ac:dyDescent="0.25">
      <c r="A85" s="184"/>
      <c r="B85" s="189"/>
      <c r="C85" s="184"/>
      <c r="D85" s="185"/>
      <c r="E85" s="185"/>
      <c r="F85" s="185"/>
      <c r="G85" s="189"/>
      <c r="H85" s="190"/>
      <c r="I85" s="185"/>
      <c r="J85" s="185"/>
      <c r="K85" s="226"/>
      <c r="L85" s="184"/>
      <c r="M85" s="184"/>
    </row>
    <row r="86" spans="1:13" x14ac:dyDescent="0.25">
      <c r="A86" s="184"/>
      <c r="B86" s="189"/>
      <c r="C86" s="184"/>
      <c r="D86" s="185"/>
      <c r="E86" s="185"/>
      <c r="F86" s="185"/>
      <c r="G86" s="189"/>
      <c r="H86" s="190"/>
      <c r="I86" s="185"/>
      <c r="J86" s="185"/>
      <c r="K86" s="226"/>
      <c r="L86" s="184"/>
      <c r="M86" s="184"/>
    </row>
    <row r="87" spans="1:13" x14ac:dyDescent="0.25">
      <c r="A87" s="184"/>
      <c r="B87" s="189"/>
      <c r="C87" s="184"/>
      <c r="D87" s="185"/>
      <c r="E87" s="185"/>
      <c r="F87" s="185"/>
      <c r="G87" s="189"/>
      <c r="H87" s="190"/>
      <c r="I87" s="185"/>
      <c r="J87" s="185"/>
      <c r="K87" s="226"/>
      <c r="L87" s="184"/>
      <c r="M87" s="184"/>
    </row>
    <row r="88" spans="1:13" x14ac:dyDescent="0.25">
      <c r="A88" s="184"/>
      <c r="B88" s="189"/>
      <c r="C88" s="184"/>
      <c r="D88" s="185"/>
      <c r="E88" s="185"/>
      <c r="F88" s="185"/>
      <c r="G88" s="189"/>
      <c r="H88" s="190"/>
      <c r="I88" s="185"/>
      <c r="J88" s="185"/>
      <c r="K88" s="226"/>
      <c r="L88" s="184"/>
      <c r="M88" s="184"/>
    </row>
    <row r="89" spans="1:13" x14ac:dyDescent="0.25">
      <c r="A89" s="184"/>
      <c r="B89" s="189"/>
      <c r="C89" s="184"/>
      <c r="D89" s="185"/>
      <c r="E89" s="185"/>
      <c r="F89" s="185"/>
      <c r="G89" s="189"/>
      <c r="H89" s="190"/>
      <c r="I89" s="185"/>
      <c r="J89" s="185"/>
      <c r="K89" s="226"/>
      <c r="L89" s="184"/>
      <c r="M89" s="184"/>
    </row>
    <row r="90" spans="1:13" x14ac:dyDescent="0.25">
      <c r="A90" s="184"/>
      <c r="B90" s="184"/>
      <c r="C90" s="184"/>
      <c r="D90" s="185"/>
      <c r="E90" s="185"/>
      <c r="F90" s="185"/>
      <c r="G90" s="184"/>
      <c r="H90" s="190"/>
      <c r="I90" s="185"/>
      <c r="J90" s="185"/>
      <c r="K90" s="185"/>
      <c r="L90" s="184"/>
      <c r="M90" s="184"/>
    </row>
    <row r="91" spans="1:13" x14ac:dyDescent="0.25">
      <c r="A91" s="25" t="s">
        <v>57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65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306" t="s">
        <v>143</v>
      </c>
      <c r="B92" s="307"/>
      <c r="C92" s="308">
        <f>SumByColor($A$19,C52:C90)</f>
        <v>480</v>
      </c>
      <c r="D92" s="308"/>
      <c r="E92" s="308"/>
      <c r="F92" s="309">
        <f>SumByColor($A$19,F52:F90)</f>
        <v>25980</v>
      </c>
      <c r="G92" s="308"/>
      <c r="H92" s="308">
        <f>SumByColor($A$19,H52:H90)</f>
        <v>480</v>
      </c>
      <c r="I92" s="308"/>
      <c r="J92" s="308"/>
      <c r="K92" s="309">
        <f>SumByColor($A$19,K52:K90)</f>
        <v>26619</v>
      </c>
      <c r="L92" s="308"/>
      <c r="M92" s="309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79" priority="55">
      <formula>Q8&gt;0</formula>
    </cfRule>
    <cfRule type="expression" dxfId="478" priority="56">
      <formula>Q8&lt;0</formula>
    </cfRule>
  </conditionalFormatting>
  <conditionalFormatting sqref="Q7">
    <cfRule type="expression" dxfId="477" priority="57">
      <formula>Q7&gt;0</formula>
    </cfRule>
    <cfRule type="expression" dxfId="476" priority="58">
      <formula>Q7&lt;0</formula>
    </cfRule>
  </conditionalFormatting>
  <conditionalFormatting sqref="M50">
    <cfRule type="expression" dxfId="475" priority="45">
      <formula>M50&gt;0</formula>
    </cfRule>
    <cfRule type="expression" dxfId="474" priority="46">
      <formula>M50&lt;0</formula>
    </cfRule>
  </conditionalFormatting>
  <conditionalFormatting sqref="M50">
    <cfRule type="expression" dxfId="473" priority="47">
      <formula>M50&gt;0</formula>
    </cfRule>
    <cfRule type="expression" dxfId="472" priority="48">
      <formula>M50&lt;0</formula>
    </cfRule>
  </conditionalFormatting>
  <conditionalFormatting sqref="F24:F28">
    <cfRule type="expression" dxfId="471" priority="33">
      <formula>F24&gt;0</formula>
    </cfRule>
    <cfRule type="expression" dxfId="470" priority="34">
      <formula>F24&lt;0</formula>
    </cfRule>
  </conditionalFormatting>
  <conditionalFormatting sqref="F24:F28">
    <cfRule type="expression" dxfId="469" priority="35">
      <formula>F24&gt;0</formula>
    </cfRule>
    <cfRule type="expression" dxfId="468" priority="36">
      <formula>F24&lt;0</formula>
    </cfRule>
  </conditionalFormatting>
  <conditionalFormatting sqref="H24:H28">
    <cfRule type="expression" dxfId="467" priority="31">
      <formula>H24&gt;0</formula>
    </cfRule>
    <cfRule type="expression" dxfId="466" priority="32">
      <formula>H24&lt;0</formula>
    </cfRule>
  </conditionalFormatting>
  <conditionalFormatting sqref="J27:J34">
    <cfRule type="expression" dxfId="465" priority="1">
      <formula>J27&gt;0</formula>
    </cfRule>
    <cfRule type="expression" dxfId="464" priority="2">
      <formula>J27&lt;0</formula>
    </cfRule>
  </conditionalFormatting>
  <conditionalFormatting sqref="J27:J34">
    <cfRule type="expression" dxfId="463" priority="3">
      <formula>J27&gt;0</formula>
    </cfRule>
    <cfRule type="expression" dxfId="462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27" bestFit="1" customWidth="1"/>
    <col min="17" max="17" width="12.7109375" bestFit="1" customWidth="1"/>
    <col min="18" max="18" width="16" customWidth="1"/>
    <col min="20" max="20" width="18.5703125" style="78" customWidth="1"/>
    <col min="21" max="21" width="11.7109375" customWidth="1"/>
    <col min="23" max="23" width="13.28515625" style="27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63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62</v>
      </c>
      <c r="K1" s="20" t="s">
        <v>39</v>
      </c>
      <c r="L1" s="11" t="s">
        <v>53</v>
      </c>
      <c r="M1" s="11" t="s">
        <v>22</v>
      </c>
      <c r="P1" s="27"/>
      <c r="Q1"/>
      <c r="T1" s="76" t="s">
        <v>66</v>
      </c>
      <c r="W1" s="84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40" x14ac:dyDescent="0.25">
      <c r="A2" s="6" t="s">
        <v>10</v>
      </c>
      <c r="B2" s="111"/>
      <c r="C2" s="17"/>
      <c r="D2" s="67"/>
      <c r="E2" s="67"/>
      <c r="F2" s="67"/>
      <c r="G2" s="1"/>
      <c r="H2" s="149"/>
      <c r="I2" s="3"/>
      <c r="J2" s="3"/>
      <c r="K2" s="3"/>
      <c r="L2" s="111"/>
      <c r="M2" s="3"/>
      <c r="O2" s="11" t="s">
        <v>35</v>
      </c>
      <c r="Q2">
        <f>C18-H18</f>
        <v>0</v>
      </c>
      <c r="T2" s="77">
        <v>42562</v>
      </c>
      <c r="U2" t="s">
        <v>171</v>
      </c>
      <c r="W2" s="86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87">
        <v>4014800</v>
      </c>
      <c r="AC2" s="10">
        <v>33.85</v>
      </c>
      <c r="AD2" s="2">
        <f>Y2-Z2</f>
        <v>1.3300000000000054</v>
      </c>
      <c r="AE2" s="128">
        <f>AC2/AC3-1</f>
        <v>-1.1101373064563158E-2</v>
      </c>
    </row>
    <row r="3" spans="1:40" x14ac:dyDescent="0.25">
      <c r="A3" s="22" t="s">
        <v>48</v>
      </c>
      <c r="B3" s="181"/>
      <c r="C3" s="200"/>
      <c r="D3" s="201"/>
      <c r="E3" s="201"/>
      <c r="F3" s="67"/>
      <c r="G3" s="1"/>
      <c r="H3" s="149"/>
      <c r="I3" s="3"/>
      <c r="J3" s="3"/>
      <c r="K3" s="3"/>
      <c r="L3" s="181"/>
      <c r="M3" s="3"/>
      <c r="O3" s="11" t="s">
        <v>36</v>
      </c>
      <c r="Q3" s="166">
        <f>IF(Q2=0, Q4, (F18-K18-M18)/Q2)</f>
        <v>0</v>
      </c>
      <c r="T3" s="112">
        <v>42568</v>
      </c>
      <c r="U3" t="s">
        <v>176</v>
      </c>
      <c r="W3" s="86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87">
        <v>2297000</v>
      </c>
      <c r="AC3" s="10">
        <v>34.229999999999997</v>
      </c>
      <c r="AD3" s="2">
        <f t="shared" ref="AD3:AD40" si="0">Y3-Z3</f>
        <v>0.67999999999999972</v>
      </c>
      <c r="AE3" s="128">
        <f t="shared" ref="AE3:AE39" si="1">AC3/AC4-1</f>
        <v>2.9222676797191482E-4</v>
      </c>
      <c r="AN3" s="170"/>
    </row>
    <row r="4" spans="1:40" x14ac:dyDescent="0.25">
      <c r="B4" s="181"/>
      <c r="C4" s="200"/>
      <c r="D4" s="201"/>
      <c r="E4" s="201"/>
      <c r="F4" s="67"/>
      <c r="G4" s="181"/>
      <c r="H4" s="202"/>
      <c r="I4" s="201"/>
      <c r="J4" s="201"/>
      <c r="K4" s="201"/>
      <c r="L4" s="200"/>
      <c r="O4" s="11" t="s">
        <v>44</v>
      </c>
      <c r="Q4" s="160">
        <v>0</v>
      </c>
      <c r="R4" s="336">
        <v>0</v>
      </c>
      <c r="T4" s="112"/>
      <c r="W4" s="86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87">
        <v>4204800</v>
      </c>
      <c r="AC4" s="10">
        <v>34.22</v>
      </c>
      <c r="AD4" s="2">
        <f t="shared" si="0"/>
        <v>1.5</v>
      </c>
      <c r="AE4" s="128">
        <f t="shared" si="1"/>
        <v>-5.2325581395348264E-3</v>
      </c>
      <c r="AK4" s="170"/>
      <c r="AN4" s="170"/>
    </row>
    <row r="5" spans="1:40" x14ac:dyDescent="0.25">
      <c r="B5" s="181"/>
      <c r="C5" s="200"/>
      <c r="D5" s="201"/>
      <c r="E5" s="201"/>
      <c r="F5" s="201"/>
      <c r="G5" s="181"/>
      <c r="H5" s="202"/>
      <c r="I5" s="201"/>
      <c r="J5" s="201"/>
      <c r="K5" s="201"/>
      <c r="L5" s="200"/>
      <c r="O5" s="11" t="s">
        <v>45</v>
      </c>
      <c r="Q5" s="3">
        <f>Q4*Q2</f>
        <v>0</v>
      </c>
      <c r="W5" s="86">
        <v>42825</v>
      </c>
      <c r="X5" s="10">
        <v>34.06</v>
      </c>
      <c r="Y5" s="10">
        <v>34.74</v>
      </c>
      <c r="Z5" s="10">
        <v>33.6</v>
      </c>
      <c r="AA5" s="10">
        <v>34.4</v>
      </c>
      <c r="AB5" s="87">
        <v>5188400</v>
      </c>
      <c r="AC5" s="10">
        <v>34.4</v>
      </c>
      <c r="AD5" s="2">
        <f t="shared" si="0"/>
        <v>1.1400000000000006</v>
      </c>
      <c r="AE5" s="128">
        <f t="shared" si="1"/>
        <v>2.7172290235891294E-2</v>
      </c>
      <c r="AK5" s="170"/>
      <c r="AN5" s="170"/>
    </row>
    <row r="6" spans="1:40" x14ac:dyDescent="0.25">
      <c r="B6" s="181"/>
      <c r="C6" s="200"/>
      <c r="D6" s="201"/>
      <c r="E6" s="201"/>
      <c r="F6" s="201"/>
      <c r="G6" s="181"/>
      <c r="H6" s="202"/>
      <c r="I6" s="201"/>
      <c r="J6" s="201"/>
      <c r="K6" s="201"/>
      <c r="L6" s="200"/>
      <c r="O6" s="11" t="s">
        <v>42</v>
      </c>
      <c r="Q6" s="2">
        <f>Q3*Q2</f>
        <v>0</v>
      </c>
      <c r="W6" s="86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87">
        <v>7122600</v>
      </c>
      <c r="AC6" s="10">
        <v>33.49</v>
      </c>
      <c r="AD6" s="2">
        <f t="shared" si="0"/>
        <v>2.1799999999999997</v>
      </c>
      <c r="AE6" s="128">
        <f t="shared" si="1"/>
        <v>1.7623822546338763E-2</v>
      </c>
    </row>
    <row r="7" spans="1:40" x14ac:dyDescent="0.25">
      <c r="B7" s="181"/>
      <c r="C7" s="200"/>
      <c r="D7" s="201"/>
      <c r="E7" s="201"/>
      <c r="F7" s="201"/>
      <c r="G7" s="181"/>
      <c r="H7" s="202"/>
      <c r="I7" s="201"/>
      <c r="J7" s="201"/>
      <c r="K7" s="201"/>
      <c r="L7" s="200"/>
      <c r="O7" s="11" t="s">
        <v>136</v>
      </c>
      <c r="P7"/>
      <c r="Q7" s="2">
        <f>Q10+Q8</f>
        <v>1128.3800000000047</v>
      </c>
      <c r="R7">
        <v>0</v>
      </c>
      <c r="T7" s="77"/>
      <c r="W7" s="86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87">
        <v>2611700</v>
      </c>
      <c r="AC7" s="10">
        <v>32.909999999999997</v>
      </c>
      <c r="AD7" s="2">
        <f t="shared" si="0"/>
        <v>0.56000000000000227</v>
      </c>
      <c r="AE7" s="128">
        <f t="shared" si="1"/>
        <v>-3.0376670716902865E-4</v>
      </c>
      <c r="AK7" s="170"/>
      <c r="AN7" s="170"/>
    </row>
    <row r="8" spans="1:40" x14ac:dyDescent="0.25">
      <c r="B8" s="181"/>
      <c r="C8" s="200"/>
      <c r="D8" s="201"/>
      <c r="E8" s="201"/>
      <c r="F8" s="201"/>
      <c r="G8" s="181"/>
      <c r="H8" s="202"/>
      <c r="I8" s="201"/>
      <c r="J8" s="201"/>
      <c r="K8" s="201"/>
      <c r="L8" s="200"/>
      <c r="O8" s="11" t="s">
        <v>137</v>
      </c>
      <c r="Q8" s="2">
        <f>K18+M18-F18+Q2*Q4</f>
        <v>0</v>
      </c>
      <c r="W8" s="86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87">
        <v>4039700</v>
      </c>
      <c r="AC8" s="10">
        <v>32.92</v>
      </c>
      <c r="AD8" s="2">
        <f t="shared" si="0"/>
        <v>1.1899999999999977</v>
      </c>
      <c r="AE8" s="128">
        <f t="shared" si="1"/>
        <v>1.3858946720049392E-2</v>
      </c>
    </row>
    <row r="9" spans="1:40" x14ac:dyDescent="0.25">
      <c r="O9" s="11" t="s">
        <v>156</v>
      </c>
      <c r="P9"/>
      <c r="Q9" s="128">
        <f>IF(Q2=0, 0, Q8/Q6)</f>
        <v>0</v>
      </c>
      <c r="W9" s="86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87">
        <v>3654000</v>
      </c>
      <c r="AC9" s="10">
        <v>32.47</v>
      </c>
      <c r="AD9" s="2">
        <f t="shared" si="0"/>
        <v>1.2800000000000011</v>
      </c>
      <c r="AE9" s="128">
        <f t="shared" si="1"/>
        <v>-2.7641277641278217E-3</v>
      </c>
      <c r="AK9" s="170"/>
      <c r="AN9" s="170"/>
    </row>
    <row r="10" spans="1:40" x14ac:dyDescent="0.25">
      <c r="O10" s="11" t="s">
        <v>155</v>
      </c>
      <c r="Q10" s="2">
        <f>M42</f>
        <v>1128.3800000000047</v>
      </c>
      <c r="W10" s="86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87">
        <v>4111000</v>
      </c>
      <c r="AC10" s="10">
        <v>32.56</v>
      </c>
      <c r="AD10" s="2">
        <f t="shared" si="0"/>
        <v>1.490000000000002</v>
      </c>
      <c r="AE10" s="128">
        <f t="shared" si="1"/>
        <v>-2.2515761032722903E-2</v>
      </c>
    </row>
    <row r="11" spans="1:40" x14ac:dyDescent="0.25">
      <c r="O11" s="11" t="s">
        <v>133</v>
      </c>
      <c r="Q11" s="128">
        <f>VALUE(TRIM(CLEAN(MID(U55, FIND("(", U55)+1, 5))))</f>
        <v>1.2500000000000001E-2</v>
      </c>
      <c r="W11" s="86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87">
        <v>3072000</v>
      </c>
      <c r="AC11" s="10">
        <v>33.31</v>
      </c>
      <c r="AD11" s="2">
        <f t="shared" si="0"/>
        <v>0.57999999999999829</v>
      </c>
      <c r="AE11" s="128">
        <f t="shared" si="1"/>
        <v>-1.1279311368358469E-2</v>
      </c>
      <c r="AK11" s="170"/>
      <c r="AN11" s="170"/>
    </row>
    <row r="12" spans="1:40" x14ac:dyDescent="0.25">
      <c r="W12" s="86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87">
        <v>2877900</v>
      </c>
      <c r="AC12" s="10">
        <v>33.69</v>
      </c>
      <c r="AD12" s="2">
        <f t="shared" si="0"/>
        <v>1.1400000000000006</v>
      </c>
      <c r="AE12" s="128">
        <f t="shared" si="1"/>
        <v>1.4148103552076963E-2</v>
      </c>
    </row>
    <row r="13" spans="1:40" x14ac:dyDescent="0.25">
      <c r="W13" s="86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87">
        <v>4536900</v>
      </c>
      <c r="AC13" s="10">
        <v>33.22</v>
      </c>
      <c r="AD13" s="2">
        <f t="shared" si="0"/>
        <v>2.0799999999999983</v>
      </c>
      <c r="AE13" s="128">
        <f t="shared" si="1"/>
        <v>-4.8137535816618948E-2</v>
      </c>
      <c r="AK13" s="170"/>
      <c r="AN13" s="170"/>
    </row>
    <row r="14" spans="1:40" x14ac:dyDescent="0.25">
      <c r="T14" s="76"/>
      <c r="U14" s="11"/>
      <c r="W14" s="86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87">
        <v>2688900</v>
      </c>
      <c r="AC14" s="10">
        <v>34.9</v>
      </c>
      <c r="AD14" s="2">
        <f t="shared" si="0"/>
        <v>1.259999999999998</v>
      </c>
      <c r="AE14" s="128">
        <f t="shared" si="1"/>
        <v>-2.0017157563626542E-3</v>
      </c>
    </row>
    <row r="15" spans="1:40" x14ac:dyDescent="0.25">
      <c r="W15" s="86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87">
        <v>3824700</v>
      </c>
      <c r="AC15" s="10">
        <v>34.97</v>
      </c>
      <c r="AD15" s="2">
        <f t="shared" si="0"/>
        <v>1.029999999999994</v>
      </c>
      <c r="AE15" s="128">
        <f t="shared" si="1"/>
        <v>-1.1588468061051516E-2</v>
      </c>
      <c r="AK15" s="170"/>
      <c r="AN15" s="170"/>
    </row>
    <row r="16" spans="1:40" x14ac:dyDescent="0.25">
      <c r="W16" s="86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87">
        <v>3644300</v>
      </c>
      <c r="AC16" s="10">
        <v>35.380000000000003</v>
      </c>
      <c r="AD16" s="2">
        <f t="shared" si="0"/>
        <v>1.0100000000000051</v>
      </c>
      <c r="AE16" s="128">
        <f t="shared" si="1"/>
        <v>6.8298235628914128E-3</v>
      </c>
    </row>
    <row r="17" spans="1:40" x14ac:dyDescent="0.25">
      <c r="W17" s="86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87">
        <v>3753400</v>
      </c>
      <c r="AC17" s="10">
        <v>35.14</v>
      </c>
      <c r="AD17" s="2">
        <f t="shared" si="0"/>
        <v>1.3399999999999963</v>
      </c>
      <c r="AE17" s="128">
        <f t="shared" si="1"/>
        <v>2.7785902310617283E-2</v>
      </c>
      <c r="AK17" s="170"/>
      <c r="AN17" s="170"/>
    </row>
    <row r="18" spans="1:40" x14ac:dyDescent="0.25">
      <c r="A18" s="25" t="s">
        <v>57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86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87">
        <v>3112200</v>
      </c>
      <c r="AC18" s="10">
        <v>34.19</v>
      </c>
      <c r="AD18" s="2">
        <f t="shared" si="0"/>
        <v>0.80999999999999517</v>
      </c>
      <c r="AE18" s="128">
        <f t="shared" si="1"/>
        <v>-1.4697406340057784E-2</v>
      </c>
    </row>
    <row r="19" spans="1:40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86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87">
        <v>2491400</v>
      </c>
      <c r="AC19" s="10">
        <v>34.700000000000003</v>
      </c>
      <c r="AD19" s="2">
        <f t="shared" si="0"/>
        <v>0.99000000000000199</v>
      </c>
      <c r="AE19" s="128">
        <f t="shared" si="1"/>
        <v>4.9232551404576608E-3</v>
      </c>
      <c r="AK19" s="170"/>
      <c r="AN19" s="170"/>
    </row>
    <row r="20" spans="1:40" x14ac:dyDescent="0.25">
      <c r="W20" s="86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87">
        <v>4052400</v>
      </c>
      <c r="AC20" s="10">
        <v>34.53</v>
      </c>
      <c r="AD20" s="2">
        <f t="shared" si="0"/>
        <v>1.759999999999998</v>
      </c>
      <c r="AE20" s="128">
        <f t="shared" si="1"/>
        <v>-2.3472850678732948E-2</v>
      </c>
    </row>
    <row r="21" spans="1:40" x14ac:dyDescent="0.25">
      <c r="B21" s="150" t="s">
        <v>85</v>
      </c>
      <c r="C21" s="150" t="s">
        <v>106</v>
      </c>
      <c r="D21" s="151" t="s">
        <v>105</v>
      </c>
      <c r="E21" s="153" t="s">
        <v>107</v>
      </c>
      <c r="F21" s="153" t="s">
        <v>43</v>
      </c>
      <c r="G21" s="165" t="s">
        <v>110</v>
      </c>
      <c r="H21" s="165" t="s">
        <v>61</v>
      </c>
      <c r="I21" s="165" t="s">
        <v>111</v>
      </c>
      <c r="W21" s="86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87">
        <v>4826200</v>
      </c>
      <c r="AC21" s="10">
        <v>35.36</v>
      </c>
      <c r="AD21" s="2">
        <f t="shared" si="0"/>
        <v>1.6599999999999966</v>
      </c>
      <c r="AE21" s="128">
        <f t="shared" si="1"/>
        <v>-1.7504862461795057E-2</v>
      </c>
      <c r="AK21" s="170"/>
      <c r="AN21" s="170"/>
    </row>
    <row r="22" spans="1:40" x14ac:dyDescent="0.25">
      <c r="B22" s="152"/>
      <c r="C22" s="10"/>
      <c r="D22" s="33"/>
      <c r="E22" s="33"/>
      <c r="F22" s="33"/>
      <c r="G22" s="33"/>
      <c r="H22" s="167"/>
      <c r="I22" s="33"/>
      <c r="W22" s="86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87">
        <v>4485700</v>
      </c>
      <c r="AC22" s="10">
        <v>35.99</v>
      </c>
      <c r="AD22" s="2">
        <f t="shared" si="0"/>
        <v>0.92000000000000171</v>
      </c>
      <c r="AE22" s="128">
        <f t="shared" si="1"/>
        <v>5.3072625698324938E-3</v>
      </c>
    </row>
    <row r="23" spans="1:40" x14ac:dyDescent="0.25">
      <c r="B23" s="152"/>
      <c r="C23" s="10"/>
      <c r="D23" s="33"/>
      <c r="E23" s="33"/>
      <c r="F23" s="33"/>
      <c r="G23" s="33"/>
      <c r="H23" s="167"/>
      <c r="I23" s="33"/>
      <c r="W23" s="86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87">
        <v>3753400</v>
      </c>
      <c r="AC23" s="10">
        <v>35.799999999999997</v>
      </c>
      <c r="AD23" s="2">
        <f t="shared" si="0"/>
        <v>1.1400000000000006</v>
      </c>
      <c r="AE23" s="128">
        <f t="shared" si="1"/>
        <v>-3.0598429461142773E-2</v>
      </c>
      <c r="AK23" s="170"/>
    </row>
    <row r="24" spans="1:40" x14ac:dyDescent="0.25">
      <c r="B24" s="152"/>
      <c r="C24" s="10"/>
      <c r="D24" s="33"/>
      <c r="E24" s="33"/>
      <c r="F24" s="33"/>
      <c r="G24" s="33"/>
      <c r="H24" s="167"/>
      <c r="I24" s="33"/>
      <c r="W24" s="86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87">
        <v>5764000</v>
      </c>
      <c r="AC24" s="10">
        <v>36.93</v>
      </c>
      <c r="AD24" s="2">
        <f t="shared" si="0"/>
        <v>1.6799999999999997</v>
      </c>
      <c r="AE24" s="128">
        <f t="shared" si="1"/>
        <v>1.511819681143467E-2</v>
      </c>
    </row>
    <row r="25" spans="1:40" x14ac:dyDescent="0.25">
      <c r="B25" s="152"/>
      <c r="C25" s="10"/>
      <c r="D25" s="33"/>
      <c r="E25" s="33"/>
      <c r="F25" s="33"/>
      <c r="G25" s="33"/>
      <c r="H25" s="167"/>
      <c r="I25" s="33"/>
      <c r="W25" s="86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87">
        <v>3238100</v>
      </c>
      <c r="AC25" s="10">
        <v>36.380000000000003</v>
      </c>
      <c r="AD25" s="2">
        <f t="shared" si="0"/>
        <v>1.1400000000000006</v>
      </c>
      <c r="AE25" s="128">
        <f t="shared" si="1"/>
        <v>1.4783821478382198E-2</v>
      </c>
    </row>
    <row r="26" spans="1:40" x14ac:dyDescent="0.25">
      <c r="B26" s="152"/>
      <c r="C26" s="10"/>
      <c r="D26" s="33"/>
      <c r="E26" s="33"/>
      <c r="F26" s="33"/>
      <c r="G26" s="33"/>
      <c r="H26" s="167"/>
      <c r="I26" s="33"/>
      <c r="W26" s="86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87">
        <v>5099300</v>
      </c>
      <c r="AC26" s="10">
        <v>35.85</v>
      </c>
      <c r="AD26" s="2">
        <f t="shared" si="0"/>
        <v>2.3400000000000034</v>
      </c>
      <c r="AE26" s="128">
        <f t="shared" si="1"/>
        <v>-5.6330613319294565E-2</v>
      </c>
    </row>
    <row r="27" spans="1:40" x14ac:dyDescent="0.25">
      <c r="B27" s="152"/>
      <c r="C27" s="10"/>
      <c r="D27" s="33"/>
      <c r="E27" s="33"/>
      <c r="F27" s="33"/>
      <c r="G27" s="33"/>
      <c r="H27" s="167"/>
      <c r="I27" s="33"/>
      <c r="W27" s="86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87">
        <v>10564500</v>
      </c>
      <c r="AC27" s="10">
        <v>37.99</v>
      </c>
      <c r="AD27" s="2">
        <f t="shared" si="0"/>
        <v>2.2999999999999972</v>
      </c>
      <c r="AE27" s="128">
        <f t="shared" si="1"/>
        <v>9.8294304712344571E-2</v>
      </c>
    </row>
    <row r="28" spans="1:40" x14ac:dyDescent="0.25">
      <c r="B28" s="152"/>
      <c r="C28" s="10"/>
      <c r="D28" s="33"/>
      <c r="E28" s="33"/>
      <c r="F28" s="33"/>
      <c r="G28" s="33"/>
      <c r="H28" s="167"/>
      <c r="I28" s="33"/>
      <c r="W28" s="86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87">
        <v>4034100</v>
      </c>
      <c r="AC28" s="10">
        <v>34.590000000000003</v>
      </c>
      <c r="AD28" s="2">
        <f t="shared" si="0"/>
        <v>0.92999999999999972</v>
      </c>
      <c r="AE28" s="128">
        <f t="shared" si="1"/>
        <v>-5.4629097182288255E-3</v>
      </c>
    </row>
    <row r="29" spans="1:40" x14ac:dyDescent="0.25">
      <c r="B29" s="152"/>
      <c r="C29" s="10"/>
      <c r="D29" s="33"/>
      <c r="E29" s="33"/>
      <c r="F29" s="33"/>
      <c r="G29" s="33"/>
      <c r="H29" s="167"/>
      <c r="I29" s="33"/>
      <c r="W29" s="86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87">
        <v>3898400</v>
      </c>
      <c r="AC29" s="10">
        <v>34.78</v>
      </c>
      <c r="AD29" s="2">
        <f t="shared" si="0"/>
        <v>1.1900000000000048</v>
      </c>
      <c r="AE29" s="128">
        <f t="shared" si="1"/>
        <v>8.7006960556845758E-3</v>
      </c>
    </row>
    <row r="30" spans="1:40" x14ac:dyDescent="0.25">
      <c r="B30" s="152"/>
      <c r="C30" s="10"/>
      <c r="D30" s="33"/>
      <c r="E30" s="33"/>
      <c r="F30" s="33"/>
      <c r="G30" s="33"/>
      <c r="H30" s="167"/>
      <c r="I30" s="33"/>
      <c r="W30" s="86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87">
        <v>5763800</v>
      </c>
      <c r="AC30" s="10">
        <v>34.479999999999997</v>
      </c>
      <c r="AD30" s="2">
        <f t="shared" si="0"/>
        <v>1.2899999999999991</v>
      </c>
      <c r="AE30" s="128">
        <f t="shared" si="1"/>
        <v>4.6620046620045041E-3</v>
      </c>
    </row>
    <row r="31" spans="1:40" x14ac:dyDescent="0.25">
      <c r="B31" s="152"/>
      <c r="C31" s="10"/>
      <c r="D31" s="33"/>
      <c r="E31" s="33"/>
      <c r="F31" s="33"/>
      <c r="G31" s="33"/>
      <c r="H31" s="167"/>
      <c r="I31" s="172"/>
      <c r="W31" s="86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87">
        <v>7140000</v>
      </c>
      <c r="AC31" s="10">
        <v>34.32</v>
      </c>
      <c r="AD31" s="2">
        <f t="shared" si="0"/>
        <v>2.6200000000000045</v>
      </c>
      <c r="AE31" s="128">
        <f t="shared" si="1"/>
        <v>-6.2295081967213117E-2</v>
      </c>
    </row>
    <row r="32" spans="1:40" x14ac:dyDescent="0.25">
      <c r="B32" s="152"/>
      <c r="C32" s="10"/>
      <c r="D32" s="33"/>
      <c r="E32" s="33"/>
      <c r="F32" s="33"/>
      <c r="G32" s="33"/>
      <c r="H32" s="167"/>
      <c r="I32" s="33"/>
      <c r="W32" s="86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87">
        <v>2585700</v>
      </c>
      <c r="AC32" s="10">
        <v>36.6</v>
      </c>
      <c r="AD32" s="2">
        <f t="shared" si="0"/>
        <v>0.5</v>
      </c>
      <c r="AE32" s="128">
        <f t="shared" si="1"/>
        <v>-2.9964587305910673E-3</v>
      </c>
    </row>
    <row r="33" spans="1:31" x14ac:dyDescent="0.25">
      <c r="B33" s="152"/>
      <c r="C33" s="10"/>
      <c r="D33" s="33"/>
      <c r="E33" s="33"/>
      <c r="F33" s="33"/>
      <c r="G33" s="33"/>
      <c r="H33" s="167"/>
      <c r="I33" s="33"/>
      <c r="W33" s="86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87">
        <v>3393400</v>
      </c>
      <c r="AC33" s="10">
        <v>36.71</v>
      </c>
      <c r="AD33" s="2">
        <f t="shared" si="0"/>
        <v>0.78000000000000114</v>
      </c>
      <c r="AE33" s="128">
        <f t="shared" si="1"/>
        <v>1.3808340237503547E-2</v>
      </c>
    </row>
    <row r="34" spans="1:31" x14ac:dyDescent="0.25">
      <c r="B34" s="152"/>
      <c r="C34" s="10"/>
      <c r="D34" s="33"/>
      <c r="E34" s="33"/>
      <c r="F34" s="33"/>
      <c r="G34" s="33"/>
      <c r="H34" s="167"/>
      <c r="I34" s="33"/>
      <c r="W34" s="86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87">
        <v>4516800</v>
      </c>
      <c r="AC34" s="10">
        <v>36.21</v>
      </c>
      <c r="AD34" s="2">
        <f t="shared" si="0"/>
        <v>0.82000000000000028</v>
      </c>
      <c r="AE34" s="128">
        <f t="shared" si="1"/>
        <v>-6.85682940208443E-3</v>
      </c>
    </row>
    <row r="35" spans="1:31" x14ac:dyDescent="0.25">
      <c r="B35" s="152"/>
      <c r="C35" s="10"/>
      <c r="D35" s="33"/>
      <c r="E35" s="33"/>
      <c r="F35" s="33"/>
      <c r="G35" s="33"/>
      <c r="H35" s="167"/>
      <c r="I35" s="33"/>
      <c r="W35" s="86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87">
        <v>7040700</v>
      </c>
      <c r="AC35" s="10">
        <v>36.46</v>
      </c>
      <c r="AD35" s="2">
        <f t="shared" si="0"/>
        <v>1.4799999999999969</v>
      </c>
      <c r="AE35" s="128">
        <f t="shared" si="1"/>
        <v>-3.7232637972009375E-2</v>
      </c>
    </row>
    <row r="36" spans="1:31" x14ac:dyDescent="0.25">
      <c r="B36" s="152"/>
      <c r="C36" s="10"/>
      <c r="D36" s="33"/>
      <c r="E36" s="33"/>
      <c r="F36" s="33"/>
      <c r="G36" s="33"/>
      <c r="H36" s="167"/>
      <c r="I36" s="33"/>
      <c r="W36" s="86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87">
        <v>11488900</v>
      </c>
      <c r="AC36" s="10">
        <v>37.869999999999997</v>
      </c>
      <c r="AD36" s="2">
        <f t="shared" si="0"/>
        <v>0.57000000000000028</v>
      </c>
      <c r="AE36" s="128">
        <f t="shared" si="1"/>
        <v>-1.7894190871369453E-2</v>
      </c>
    </row>
    <row r="37" spans="1:31" x14ac:dyDescent="0.25">
      <c r="B37" s="152"/>
      <c r="C37" s="10"/>
      <c r="D37" s="33"/>
      <c r="E37" s="33"/>
      <c r="F37" s="33"/>
      <c r="G37" s="33"/>
      <c r="H37" s="167"/>
      <c r="I37" s="33"/>
      <c r="W37" s="86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87">
        <v>3818600</v>
      </c>
      <c r="AC37" s="10">
        <v>38.56</v>
      </c>
      <c r="AD37" s="2">
        <f t="shared" si="0"/>
        <v>1.0700000000000003</v>
      </c>
      <c r="AE37" s="128">
        <f t="shared" si="1"/>
        <v>2.0790020790022457E-3</v>
      </c>
    </row>
    <row r="38" spans="1:31" x14ac:dyDescent="0.25">
      <c r="B38" s="152"/>
      <c r="C38" s="10"/>
      <c r="D38" s="33"/>
      <c r="E38" s="33"/>
      <c r="F38" s="33"/>
      <c r="G38" s="33"/>
      <c r="H38" s="167"/>
      <c r="I38" s="33"/>
      <c r="W38" s="86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87">
        <v>5365800</v>
      </c>
      <c r="AC38" s="10">
        <v>38.479999999999997</v>
      </c>
      <c r="AD38" s="2">
        <f t="shared" si="0"/>
        <v>1.3299999999999983</v>
      </c>
      <c r="AE38" s="128">
        <f t="shared" si="1"/>
        <v>4.6997389033942572E-3</v>
      </c>
    </row>
    <row r="39" spans="1:31" ht="20.25" thickBot="1" x14ac:dyDescent="0.35">
      <c r="B39" s="152"/>
      <c r="C39" s="10"/>
      <c r="D39" s="33"/>
      <c r="E39" s="33"/>
      <c r="F39" s="33"/>
      <c r="G39" s="33"/>
      <c r="H39" s="167"/>
      <c r="I39" s="33"/>
      <c r="O39" s="11"/>
      <c r="P39" s="557" t="s">
        <v>54</v>
      </c>
      <c r="Q39" s="557"/>
      <c r="R39" s="27"/>
      <c r="T39" s="83" t="s">
        <v>84</v>
      </c>
      <c r="W39" s="86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87">
        <v>3628600</v>
      </c>
      <c r="AC39" s="10">
        <v>38.299999999999997</v>
      </c>
      <c r="AD39" s="2">
        <f t="shared" si="0"/>
        <v>1.0300000000000011</v>
      </c>
      <c r="AE39" s="128">
        <f t="shared" si="1"/>
        <v>2.3516835916622014E-2</v>
      </c>
    </row>
    <row r="40" spans="1:31" ht="15.75" thickTop="1" x14ac:dyDescent="0.25">
      <c r="B40" s="181"/>
      <c r="C40" s="202"/>
      <c r="D40" s="201"/>
      <c r="E40" s="201"/>
      <c r="F40" s="201"/>
      <c r="G40" s="181"/>
      <c r="H40" s="202"/>
      <c r="I40" s="201"/>
      <c r="J40" s="201"/>
      <c r="K40" s="201"/>
      <c r="L40" s="200"/>
      <c r="O40" s="2"/>
      <c r="P40" s="75">
        <v>1.1000000000000001</v>
      </c>
      <c r="Q40" s="75">
        <f>P40*$Q$4</f>
        <v>0</v>
      </c>
      <c r="R40" s="27"/>
      <c r="T40" s="79" t="s">
        <v>69</v>
      </c>
      <c r="U40" s="80">
        <v>34.229999999999997</v>
      </c>
      <c r="W40" s="86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87">
        <v>3392400</v>
      </c>
      <c r="AC40" s="10">
        <v>37.42</v>
      </c>
      <c r="AD40" s="2">
        <f t="shared" si="0"/>
        <v>0.75999999999999801</v>
      </c>
      <c r="AE40" s="128" t="e">
        <f>AC40/AC68-1</f>
        <v>#DIV/0!</v>
      </c>
    </row>
    <row r="41" spans="1:31" x14ac:dyDescent="0.25">
      <c r="A41" s="4"/>
      <c r="B41" s="66"/>
      <c r="C41" s="4"/>
      <c r="D41" s="3"/>
      <c r="E41" s="3"/>
      <c r="F41" s="3"/>
      <c r="G41" s="3"/>
      <c r="H41" s="203"/>
      <c r="I41" s="3"/>
      <c r="J41" s="3"/>
      <c r="K41" s="3"/>
      <c r="L41" s="4"/>
      <c r="M41" s="4"/>
      <c r="N41" s="4"/>
      <c r="O41" s="2"/>
      <c r="P41" s="75">
        <v>1.0900000000000001</v>
      </c>
      <c r="Q41" s="75">
        <f t="shared" ref="Q41:Q60" si="2">P41*$Q$4</f>
        <v>0</v>
      </c>
      <c r="R41" s="27"/>
      <c r="T41" s="79" t="s">
        <v>70</v>
      </c>
      <c r="U41" s="80">
        <v>34.79</v>
      </c>
      <c r="W41" s="86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87">
        <v>3121700</v>
      </c>
      <c r="AC41" s="10">
        <v>37.54</v>
      </c>
      <c r="AD41" s="2">
        <f>Y68-Z68</f>
        <v>0</v>
      </c>
      <c r="AE41" s="128" t="e">
        <f>AC68/AC69-1</f>
        <v>#DIV/0!</v>
      </c>
    </row>
    <row r="42" spans="1:31" x14ac:dyDescent="0.25">
      <c r="A42" s="184"/>
      <c r="B42" s="184"/>
      <c r="C42" s="184"/>
      <c r="D42" s="185"/>
      <c r="E42" s="185"/>
      <c r="F42" s="185"/>
      <c r="G42" s="184"/>
      <c r="H42" s="184"/>
      <c r="I42" s="185"/>
      <c r="J42" s="185"/>
      <c r="K42" s="186" t="s">
        <v>101</v>
      </c>
      <c r="L42" s="184"/>
      <c r="M42" s="185">
        <f>K85+M85-F85</f>
        <v>1128.3800000000047</v>
      </c>
      <c r="N42" s="184"/>
      <c r="O42" s="2"/>
      <c r="P42" s="75">
        <v>1.08</v>
      </c>
      <c r="Q42" s="75">
        <f t="shared" si="2"/>
        <v>0</v>
      </c>
      <c r="R42" s="27"/>
      <c r="T42" s="79" t="s">
        <v>71</v>
      </c>
      <c r="U42" s="80" t="s">
        <v>100</v>
      </c>
      <c r="W42" s="86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87">
        <v>3270000</v>
      </c>
      <c r="AC42" s="10">
        <v>37.97</v>
      </c>
      <c r="AD42" s="2"/>
      <c r="AE42" s="128"/>
    </row>
    <row r="43" spans="1:31" x14ac:dyDescent="0.25">
      <c r="A43" s="186" t="s">
        <v>1</v>
      </c>
      <c r="B43" s="186" t="s">
        <v>2</v>
      </c>
      <c r="C43" s="186" t="s">
        <v>4</v>
      </c>
      <c r="D43" s="187" t="s">
        <v>5</v>
      </c>
      <c r="E43" s="187" t="s">
        <v>63</v>
      </c>
      <c r="F43" s="187" t="s">
        <v>38</v>
      </c>
      <c r="G43" s="186" t="s">
        <v>3</v>
      </c>
      <c r="H43" s="186" t="s">
        <v>6</v>
      </c>
      <c r="I43" s="187" t="s">
        <v>7</v>
      </c>
      <c r="J43" s="187" t="s">
        <v>62</v>
      </c>
      <c r="K43" s="187" t="s">
        <v>39</v>
      </c>
      <c r="L43" s="186" t="s">
        <v>53</v>
      </c>
      <c r="M43" s="186" t="s">
        <v>22</v>
      </c>
      <c r="N43" s="186"/>
      <c r="O43" s="2"/>
      <c r="P43" s="75">
        <v>1.07</v>
      </c>
      <c r="Q43" s="75">
        <f t="shared" si="2"/>
        <v>0</v>
      </c>
      <c r="R43" s="75"/>
      <c r="T43" s="79" t="s">
        <v>72</v>
      </c>
      <c r="U43" s="80" t="s">
        <v>100</v>
      </c>
      <c r="W43" s="86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87">
        <v>2833900</v>
      </c>
      <c r="AC43" s="10">
        <v>37.75</v>
      </c>
      <c r="AD43" s="2"/>
      <c r="AE43" s="128"/>
    </row>
    <row r="44" spans="1:31" x14ac:dyDescent="0.25">
      <c r="A44" s="188" t="s">
        <v>10</v>
      </c>
      <c r="B44" s="189">
        <v>42146</v>
      </c>
      <c r="C44" s="184">
        <v>100</v>
      </c>
      <c r="D44" s="185">
        <v>13.1</v>
      </c>
      <c r="E44" s="185">
        <v>0</v>
      </c>
      <c r="F44" s="185">
        <f>C44*D44+E44</f>
        <v>1310</v>
      </c>
      <c r="G44" s="189">
        <v>42199</v>
      </c>
      <c r="H44" s="184">
        <v>52</v>
      </c>
      <c r="I44" s="185">
        <v>10.7</v>
      </c>
      <c r="J44" s="185">
        <v>0.01</v>
      </c>
      <c r="K44" s="185">
        <f t="shared" ref="K44:K67" si="3">H44*I44-J44</f>
        <v>556.39</v>
      </c>
      <c r="L44" s="189">
        <v>42241</v>
      </c>
      <c r="M44" s="185">
        <v>12</v>
      </c>
      <c r="N44" s="184"/>
      <c r="O44" s="2"/>
      <c r="P44" s="75">
        <v>1.06</v>
      </c>
      <c r="Q44" s="75">
        <f t="shared" si="2"/>
        <v>0</v>
      </c>
      <c r="R44" s="75"/>
      <c r="T44" s="79" t="s">
        <v>73</v>
      </c>
      <c r="U44" s="80">
        <v>42.91</v>
      </c>
      <c r="W44" s="86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87">
        <v>5243300</v>
      </c>
      <c r="AC44" s="10">
        <v>36.86</v>
      </c>
      <c r="AD44" s="2"/>
      <c r="AE44" s="128"/>
    </row>
    <row r="45" spans="1:31" x14ac:dyDescent="0.25">
      <c r="A45" s="191" t="s">
        <v>48</v>
      </c>
      <c r="B45" s="189">
        <v>42151</v>
      </c>
      <c r="C45" s="184">
        <v>102</v>
      </c>
      <c r="D45" s="185">
        <v>12.99</v>
      </c>
      <c r="E45" s="185">
        <v>0</v>
      </c>
      <c r="F45" s="185">
        <f t="shared" ref="F45:F79" si="4">C45*D45+E45</f>
        <v>1324.98</v>
      </c>
      <c r="G45" s="189">
        <v>42235</v>
      </c>
      <c r="H45" s="184">
        <v>150</v>
      </c>
      <c r="I45" s="185">
        <v>9.41</v>
      </c>
      <c r="J45" s="185">
        <v>0.03</v>
      </c>
      <c r="K45" s="185">
        <f t="shared" si="3"/>
        <v>1411.47</v>
      </c>
      <c r="L45" s="189">
        <v>42333</v>
      </c>
      <c r="M45" s="185">
        <v>111</v>
      </c>
      <c r="N45" s="184"/>
      <c r="O45" s="2"/>
      <c r="P45" s="75">
        <v>1.05</v>
      </c>
      <c r="Q45" s="75">
        <f t="shared" si="2"/>
        <v>0</v>
      </c>
      <c r="R45" s="75"/>
      <c r="T45" s="79" t="s">
        <v>74</v>
      </c>
      <c r="U45" s="80">
        <v>0.69392299999999996</v>
      </c>
      <c r="W45" s="86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87">
        <v>5049700</v>
      </c>
      <c r="AC45" s="10">
        <v>37.68</v>
      </c>
      <c r="AD45" s="2"/>
      <c r="AE45" s="128"/>
    </row>
    <row r="46" spans="1:31" x14ac:dyDescent="0.25">
      <c r="A46" s="184"/>
      <c r="B46" s="189">
        <v>42152</v>
      </c>
      <c r="C46" s="184">
        <v>50</v>
      </c>
      <c r="D46" s="185">
        <v>12.94</v>
      </c>
      <c r="E46" s="185">
        <v>0</v>
      </c>
      <c r="F46" s="185">
        <f t="shared" si="4"/>
        <v>647</v>
      </c>
      <c r="G46" s="189">
        <v>42256</v>
      </c>
      <c r="H46" s="190">
        <v>300</v>
      </c>
      <c r="I46" s="185">
        <v>9.6999999999999993</v>
      </c>
      <c r="J46" s="185">
        <v>0.05</v>
      </c>
      <c r="K46" s="185">
        <f t="shared" si="3"/>
        <v>2909.95</v>
      </c>
      <c r="L46" s="189">
        <v>42425</v>
      </c>
      <c r="M46" s="185">
        <v>15</v>
      </c>
      <c r="N46" s="184"/>
      <c r="O46" s="2"/>
      <c r="P46" s="75">
        <v>1.04</v>
      </c>
      <c r="Q46" s="75">
        <f t="shared" si="2"/>
        <v>0</v>
      </c>
      <c r="R46" s="75"/>
      <c r="T46" s="79" t="s">
        <v>75</v>
      </c>
      <c r="U46" s="81" t="s">
        <v>100</v>
      </c>
      <c r="W46" s="86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87">
        <v>2905400</v>
      </c>
      <c r="AC46" s="10">
        <v>36.26</v>
      </c>
      <c r="AD46" s="2"/>
      <c r="AE46" s="128"/>
    </row>
    <row r="47" spans="1:31" x14ac:dyDescent="0.25">
      <c r="A47" s="184"/>
      <c r="B47" s="189">
        <v>42166</v>
      </c>
      <c r="C47" s="184">
        <v>48</v>
      </c>
      <c r="D47" s="185">
        <v>12.3</v>
      </c>
      <c r="E47" s="185">
        <v>0</v>
      </c>
      <c r="F47" s="185">
        <f t="shared" si="4"/>
        <v>590.40000000000009</v>
      </c>
      <c r="G47" s="189">
        <v>42285</v>
      </c>
      <c r="H47" s="190">
        <v>300</v>
      </c>
      <c r="I47" s="185">
        <v>9.85</v>
      </c>
      <c r="J47" s="185">
        <v>0.05</v>
      </c>
      <c r="K47" s="185">
        <f t="shared" si="3"/>
        <v>2954.95</v>
      </c>
      <c r="L47" s="184"/>
      <c r="M47" s="185"/>
      <c r="N47" s="184"/>
      <c r="O47" s="2"/>
      <c r="P47" s="75">
        <v>1.03</v>
      </c>
      <c r="Q47" s="75">
        <f t="shared" si="2"/>
        <v>0</v>
      </c>
      <c r="R47" s="75"/>
      <c r="T47" s="79"/>
      <c r="U47" s="80"/>
      <c r="W47" s="86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87">
        <v>2690300</v>
      </c>
      <c r="AC47" s="10">
        <v>36.450000000000003</v>
      </c>
      <c r="AD47" s="2"/>
      <c r="AE47" s="128"/>
    </row>
    <row r="48" spans="1:31" x14ac:dyDescent="0.25">
      <c r="A48" s="184"/>
      <c r="B48" s="189">
        <v>42180</v>
      </c>
      <c r="C48" s="184">
        <v>50</v>
      </c>
      <c r="D48" s="185">
        <v>11.7</v>
      </c>
      <c r="E48" s="185">
        <v>0</v>
      </c>
      <c r="F48" s="185">
        <f t="shared" si="4"/>
        <v>585</v>
      </c>
      <c r="G48" s="189">
        <v>42285</v>
      </c>
      <c r="H48" s="190">
        <v>100</v>
      </c>
      <c r="I48" s="185">
        <v>9.98</v>
      </c>
      <c r="J48" s="185">
        <v>0.02</v>
      </c>
      <c r="K48" s="185">
        <f t="shared" si="3"/>
        <v>997.98</v>
      </c>
      <c r="L48" s="184"/>
      <c r="M48" s="185"/>
      <c r="N48" s="184"/>
      <c r="O48" s="2"/>
      <c r="P48" s="75">
        <v>1.02</v>
      </c>
      <c r="Q48" s="75">
        <f t="shared" si="2"/>
        <v>0</v>
      </c>
      <c r="R48" s="75"/>
      <c r="T48" s="79" t="s">
        <v>76</v>
      </c>
      <c r="U48" s="80" t="s">
        <v>560</v>
      </c>
      <c r="W48" s="86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87">
        <v>3002400</v>
      </c>
      <c r="AC48" s="10">
        <v>36.549999999999997</v>
      </c>
      <c r="AD48" s="2"/>
      <c r="AE48" s="128"/>
    </row>
    <row r="49" spans="1:31" x14ac:dyDescent="0.25">
      <c r="A49" s="184"/>
      <c r="B49" s="189">
        <v>42198</v>
      </c>
      <c r="C49" s="184">
        <v>50</v>
      </c>
      <c r="D49" s="185">
        <v>10.5</v>
      </c>
      <c r="E49" s="185">
        <v>0</v>
      </c>
      <c r="F49" s="185">
        <f t="shared" si="4"/>
        <v>525</v>
      </c>
      <c r="G49" s="189">
        <v>42304</v>
      </c>
      <c r="H49" s="190">
        <v>1400</v>
      </c>
      <c r="I49" s="185">
        <v>9.4600000000000009</v>
      </c>
      <c r="J49" s="185">
        <v>0.24</v>
      </c>
      <c r="K49" s="185">
        <f t="shared" si="3"/>
        <v>13243.760000000002</v>
      </c>
      <c r="L49" s="184"/>
      <c r="M49" s="185"/>
      <c r="N49" s="184"/>
      <c r="O49" s="2"/>
      <c r="P49" s="75">
        <v>1.01</v>
      </c>
      <c r="Q49" s="75">
        <f t="shared" si="2"/>
        <v>0</v>
      </c>
      <c r="R49" s="75"/>
      <c r="T49" s="79" t="s">
        <v>77</v>
      </c>
      <c r="U49" s="80" t="s">
        <v>342</v>
      </c>
      <c r="W49" s="86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87">
        <v>3617600</v>
      </c>
      <c r="AC49" s="10">
        <v>36.67</v>
      </c>
      <c r="AD49" s="2"/>
      <c r="AE49" s="128"/>
    </row>
    <row r="50" spans="1:31" x14ac:dyDescent="0.25">
      <c r="A50" s="184"/>
      <c r="B50" s="189">
        <v>42205</v>
      </c>
      <c r="C50" s="184">
        <v>20</v>
      </c>
      <c r="D50" s="185">
        <v>10.56</v>
      </c>
      <c r="E50" s="185">
        <v>0</v>
      </c>
      <c r="F50" s="185">
        <f t="shared" si="4"/>
        <v>211.20000000000002</v>
      </c>
      <c r="G50" s="189">
        <v>42310</v>
      </c>
      <c r="H50" s="190">
        <v>3400</v>
      </c>
      <c r="I50" s="185">
        <v>9.1199999999999992</v>
      </c>
      <c r="J50" s="185">
        <v>7.52</v>
      </c>
      <c r="K50" s="185">
        <f t="shared" si="3"/>
        <v>31000.479999999996</v>
      </c>
      <c r="L50" s="184"/>
      <c r="M50" s="185"/>
      <c r="N50" s="184"/>
      <c r="O50" s="2"/>
      <c r="P50" s="75">
        <v>1</v>
      </c>
      <c r="Q50" s="75">
        <f t="shared" si="2"/>
        <v>0</v>
      </c>
      <c r="R50" s="75"/>
      <c r="T50" s="79" t="s">
        <v>78</v>
      </c>
      <c r="U50" s="82">
        <v>4016824</v>
      </c>
      <c r="W50" s="86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87">
        <v>5735400</v>
      </c>
      <c r="AC50" s="10">
        <v>36.299999999999997</v>
      </c>
      <c r="AD50" s="2"/>
      <c r="AE50" s="128"/>
    </row>
    <row r="51" spans="1:31" x14ac:dyDescent="0.25">
      <c r="A51" s="184"/>
      <c r="B51" s="189">
        <v>42208</v>
      </c>
      <c r="C51" s="184">
        <v>32</v>
      </c>
      <c r="D51" s="185">
        <v>10.220000000000001</v>
      </c>
      <c r="E51" s="185">
        <v>0</v>
      </c>
      <c r="F51" s="185">
        <f t="shared" si="4"/>
        <v>327.04000000000002</v>
      </c>
      <c r="G51" s="189">
        <v>42314</v>
      </c>
      <c r="H51" s="190">
        <v>1400</v>
      </c>
      <c r="I51" s="185">
        <v>9.42</v>
      </c>
      <c r="J51" s="185">
        <v>0.24</v>
      </c>
      <c r="K51" s="185">
        <f t="shared" si="3"/>
        <v>13187.76</v>
      </c>
      <c r="L51" s="184"/>
      <c r="M51" s="185"/>
      <c r="N51" s="184"/>
      <c r="O51" s="2"/>
      <c r="P51" s="75">
        <v>0.99</v>
      </c>
      <c r="Q51" s="75">
        <f t="shared" si="2"/>
        <v>0</v>
      </c>
      <c r="R51" s="75"/>
      <c r="T51" s="79" t="s">
        <v>81</v>
      </c>
      <c r="U51" s="82">
        <v>4551930</v>
      </c>
      <c r="W51" s="86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87">
        <v>13583300</v>
      </c>
      <c r="AC51" s="10">
        <v>36.53</v>
      </c>
      <c r="AD51" s="2"/>
      <c r="AE51" s="128"/>
    </row>
    <row r="52" spans="1:31" x14ac:dyDescent="0.25">
      <c r="A52" s="184"/>
      <c r="B52" s="189">
        <v>42230</v>
      </c>
      <c r="C52" s="184">
        <v>100</v>
      </c>
      <c r="D52" s="185">
        <v>9.58</v>
      </c>
      <c r="E52" s="185">
        <v>0</v>
      </c>
      <c r="F52" s="185">
        <f t="shared" si="4"/>
        <v>958</v>
      </c>
      <c r="G52" s="189">
        <v>42331</v>
      </c>
      <c r="H52" s="190">
        <v>1400</v>
      </c>
      <c r="I52" s="185">
        <v>8.41</v>
      </c>
      <c r="J52" s="185">
        <v>0.22</v>
      </c>
      <c r="K52" s="185">
        <f t="shared" si="3"/>
        <v>11773.78</v>
      </c>
      <c r="L52" s="185"/>
      <c r="M52" s="185"/>
      <c r="N52" s="184"/>
      <c r="O52" s="2"/>
      <c r="P52" s="75">
        <v>0.98</v>
      </c>
      <c r="Q52" s="75">
        <f t="shared" si="2"/>
        <v>0</v>
      </c>
      <c r="R52" s="75"/>
      <c r="T52" s="79" t="s">
        <v>79</v>
      </c>
      <c r="U52" s="80" t="s">
        <v>561</v>
      </c>
      <c r="W52" s="86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87">
        <v>11911100</v>
      </c>
      <c r="AC52" s="10">
        <v>37.5</v>
      </c>
      <c r="AD52" s="2"/>
      <c r="AE52" s="128"/>
    </row>
    <row r="53" spans="1:31" x14ac:dyDescent="0.25">
      <c r="A53" s="184"/>
      <c r="B53" s="189">
        <v>42233</v>
      </c>
      <c r="C53" s="184">
        <v>150</v>
      </c>
      <c r="D53" s="185">
        <v>9.3000000000000007</v>
      </c>
      <c r="E53" s="185">
        <v>0</v>
      </c>
      <c r="F53" s="185">
        <f t="shared" si="4"/>
        <v>1395</v>
      </c>
      <c r="G53" s="189">
        <v>42331</v>
      </c>
      <c r="H53" s="190">
        <v>65</v>
      </c>
      <c r="I53" s="185">
        <v>8.41</v>
      </c>
      <c r="J53" s="185">
        <v>0.01</v>
      </c>
      <c r="K53" s="185">
        <f t="shared" si="3"/>
        <v>546.64</v>
      </c>
      <c r="L53" s="184"/>
      <c r="M53" s="184"/>
      <c r="N53" s="184"/>
      <c r="O53" s="2"/>
      <c r="P53" s="75">
        <v>0.97</v>
      </c>
      <c r="Q53" s="75">
        <f t="shared" si="2"/>
        <v>0</v>
      </c>
      <c r="R53" s="75"/>
      <c r="T53" s="79" t="s">
        <v>82</v>
      </c>
      <c r="U53" s="80" t="s">
        <v>100</v>
      </c>
      <c r="W53" s="86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87">
        <v>5245000</v>
      </c>
      <c r="AC53" s="10">
        <v>36.29</v>
      </c>
      <c r="AD53" s="2"/>
      <c r="AE53" s="128"/>
    </row>
    <row r="54" spans="1:31" x14ac:dyDescent="0.25">
      <c r="A54" s="184"/>
      <c r="B54" s="189">
        <v>42240</v>
      </c>
      <c r="C54" s="184">
        <v>200</v>
      </c>
      <c r="D54" s="185">
        <v>9.2100000000000009</v>
      </c>
      <c r="E54" s="185">
        <v>0</v>
      </c>
      <c r="F54" s="185">
        <f t="shared" si="4"/>
        <v>1842.0000000000002</v>
      </c>
      <c r="G54" s="189">
        <v>42332</v>
      </c>
      <c r="H54" s="190">
        <v>2235</v>
      </c>
      <c r="I54" s="185">
        <v>8.5</v>
      </c>
      <c r="J54" s="185">
        <v>0.35</v>
      </c>
      <c r="K54" s="185">
        <f t="shared" si="3"/>
        <v>18997.150000000001</v>
      </c>
      <c r="L54" s="184"/>
      <c r="M54" s="184"/>
      <c r="N54" s="184"/>
      <c r="O54" s="2"/>
      <c r="P54" s="75">
        <v>0.96</v>
      </c>
      <c r="Q54" s="75">
        <f t="shared" si="2"/>
        <v>0</v>
      </c>
      <c r="R54" s="75"/>
      <c r="T54" s="79" t="s">
        <v>83</v>
      </c>
      <c r="U54" s="80">
        <v>-2.19</v>
      </c>
      <c r="W54" s="86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87">
        <v>5330900</v>
      </c>
      <c r="AC54" s="10">
        <v>35.659999999999997</v>
      </c>
      <c r="AD54" s="2"/>
      <c r="AE54" s="128"/>
    </row>
    <row r="55" spans="1:31" x14ac:dyDescent="0.25">
      <c r="A55" s="184"/>
      <c r="B55" s="189">
        <v>42272</v>
      </c>
      <c r="C55" s="184">
        <v>100</v>
      </c>
      <c r="D55" s="185">
        <v>9.4499999999999993</v>
      </c>
      <c r="E55" s="185">
        <v>0</v>
      </c>
      <c r="F55" s="185">
        <f t="shared" si="4"/>
        <v>944.99999999999989</v>
      </c>
      <c r="G55" s="189">
        <v>42332</v>
      </c>
      <c r="H55" s="190">
        <v>600</v>
      </c>
      <c r="I55" s="185">
        <v>8.75</v>
      </c>
      <c r="J55" s="185">
        <v>0.1</v>
      </c>
      <c r="K55" s="185">
        <f t="shared" si="3"/>
        <v>5249.9</v>
      </c>
      <c r="L55" s="184"/>
      <c r="M55" s="184"/>
      <c r="N55" s="184"/>
      <c r="O55" s="2"/>
      <c r="P55" s="75">
        <v>0.95</v>
      </c>
      <c r="Q55" s="75">
        <f t="shared" si="2"/>
        <v>0</v>
      </c>
      <c r="R55" s="75"/>
      <c r="T55" s="79" t="s">
        <v>80</v>
      </c>
      <c r="U55" s="80" t="s">
        <v>426</v>
      </c>
      <c r="W55" s="86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87">
        <v>5050100</v>
      </c>
      <c r="AC55" s="10">
        <v>35.42</v>
      </c>
      <c r="AD55" s="2"/>
      <c r="AE55" s="128"/>
    </row>
    <row r="56" spans="1:31" x14ac:dyDescent="0.25">
      <c r="A56" s="184"/>
      <c r="B56" s="189">
        <v>42275</v>
      </c>
      <c r="C56" s="184">
        <v>100</v>
      </c>
      <c r="D56" s="185">
        <v>9.3000000000000007</v>
      </c>
      <c r="E56" s="185">
        <v>0</v>
      </c>
      <c r="F56" s="185">
        <f t="shared" si="4"/>
        <v>930.00000000000011</v>
      </c>
      <c r="G56" s="189">
        <v>42335</v>
      </c>
      <c r="H56" s="190">
        <v>500</v>
      </c>
      <c r="I56" s="185">
        <v>9.1</v>
      </c>
      <c r="J56" s="185">
        <v>0.08</v>
      </c>
      <c r="K56" s="185">
        <f t="shared" si="3"/>
        <v>4549.92</v>
      </c>
      <c r="L56" s="184"/>
      <c r="M56" s="184"/>
      <c r="N56" s="184"/>
      <c r="O56" s="2"/>
      <c r="P56" s="75">
        <v>0.94</v>
      </c>
      <c r="Q56" s="75">
        <f t="shared" si="2"/>
        <v>0</v>
      </c>
      <c r="R56" s="75"/>
      <c r="W56" s="86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87">
        <v>6420100</v>
      </c>
      <c r="AC56" s="10">
        <v>34.81</v>
      </c>
      <c r="AD56" s="2"/>
      <c r="AE56" s="128"/>
    </row>
    <row r="57" spans="1:31" x14ac:dyDescent="0.25">
      <c r="A57" s="184"/>
      <c r="B57" s="189">
        <v>42290</v>
      </c>
      <c r="C57" s="184">
        <v>400</v>
      </c>
      <c r="D57" s="185">
        <v>10.79</v>
      </c>
      <c r="E57" s="185">
        <v>0</v>
      </c>
      <c r="F57" s="185">
        <f t="shared" si="4"/>
        <v>4316</v>
      </c>
      <c r="G57" s="189">
        <v>42339</v>
      </c>
      <c r="H57" s="190">
        <v>400</v>
      </c>
      <c r="I57" s="185">
        <v>9.35</v>
      </c>
      <c r="J57" s="185">
        <v>7.0000000000000007E-2</v>
      </c>
      <c r="K57" s="185">
        <f t="shared" si="3"/>
        <v>3739.93</v>
      </c>
      <c r="L57" s="184"/>
      <c r="M57" s="184"/>
      <c r="N57" s="184"/>
      <c r="O57" s="2"/>
      <c r="P57" s="75">
        <v>0.93</v>
      </c>
      <c r="Q57" s="75">
        <f t="shared" si="2"/>
        <v>0</v>
      </c>
      <c r="R57" s="75"/>
      <c r="W57" s="86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87">
        <v>1381800</v>
      </c>
      <c r="AC57" s="10">
        <v>32.64</v>
      </c>
      <c r="AD57" s="2"/>
      <c r="AE57" s="128"/>
    </row>
    <row r="58" spans="1:31" x14ac:dyDescent="0.25">
      <c r="A58" s="184"/>
      <c r="B58" s="189">
        <v>42291</v>
      </c>
      <c r="C58" s="184">
        <v>150</v>
      </c>
      <c r="D58" s="185">
        <v>10.46</v>
      </c>
      <c r="E58" s="185">
        <v>0</v>
      </c>
      <c r="F58" s="185">
        <f t="shared" si="4"/>
        <v>1569.0000000000002</v>
      </c>
      <c r="G58" s="189">
        <v>42342</v>
      </c>
      <c r="H58" s="190">
        <v>500</v>
      </c>
      <c r="I58" s="185">
        <v>9.52</v>
      </c>
      <c r="J58" s="185">
        <v>0.09</v>
      </c>
      <c r="K58" s="185">
        <f t="shared" si="3"/>
        <v>4759.91</v>
      </c>
      <c r="L58" s="184"/>
      <c r="M58" s="184"/>
      <c r="N58" s="184"/>
      <c r="O58" s="2"/>
      <c r="P58" s="75">
        <v>0.92</v>
      </c>
      <c r="Q58" s="75">
        <f t="shared" si="2"/>
        <v>0</v>
      </c>
      <c r="R58" s="75"/>
      <c r="W58" s="86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87">
        <v>3026200</v>
      </c>
      <c r="AC58" s="10">
        <v>33.01</v>
      </c>
      <c r="AD58" s="2"/>
      <c r="AE58" s="128"/>
    </row>
    <row r="59" spans="1:31" x14ac:dyDescent="0.25">
      <c r="A59" s="184"/>
      <c r="B59" s="189">
        <v>42292</v>
      </c>
      <c r="C59" s="184">
        <v>150</v>
      </c>
      <c r="D59" s="185">
        <v>10.3</v>
      </c>
      <c r="E59" s="185">
        <v>0</v>
      </c>
      <c r="F59" s="185">
        <f t="shared" si="4"/>
        <v>1545</v>
      </c>
      <c r="G59" s="189">
        <v>42347</v>
      </c>
      <c r="H59" s="190">
        <v>1500</v>
      </c>
      <c r="I59" s="185">
        <v>9.31</v>
      </c>
      <c r="J59" s="185">
        <v>0.26</v>
      </c>
      <c r="K59" s="185">
        <f t="shared" si="3"/>
        <v>13964.74</v>
      </c>
      <c r="L59" s="184"/>
      <c r="M59" s="184"/>
      <c r="N59" s="184"/>
      <c r="O59" s="2"/>
      <c r="P59" s="75">
        <v>0.91</v>
      </c>
      <c r="Q59" s="75">
        <f t="shared" si="2"/>
        <v>0</v>
      </c>
      <c r="R59" s="75"/>
      <c r="W59" s="86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87">
        <v>4521700</v>
      </c>
      <c r="AC59" s="10">
        <v>33.04</v>
      </c>
      <c r="AD59" s="2"/>
      <c r="AE59" s="128"/>
    </row>
    <row r="60" spans="1:31" x14ac:dyDescent="0.25">
      <c r="A60" s="184"/>
      <c r="B60" s="189">
        <v>42297</v>
      </c>
      <c r="C60" s="190">
        <v>200</v>
      </c>
      <c r="D60" s="185">
        <v>9.8000000000000007</v>
      </c>
      <c r="E60" s="185">
        <v>0</v>
      </c>
      <c r="F60" s="185">
        <f t="shared" si="4"/>
        <v>1960.0000000000002</v>
      </c>
      <c r="G60" s="189">
        <v>42353</v>
      </c>
      <c r="H60" s="190">
        <v>200</v>
      </c>
      <c r="I60" s="185">
        <v>9.2899999999999991</v>
      </c>
      <c r="J60" s="185">
        <v>0.03</v>
      </c>
      <c r="K60" s="185">
        <f t="shared" si="3"/>
        <v>1857.9699999999998</v>
      </c>
      <c r="L60" s="184"/>
      <c r="M60" s="184"/>
      <c r="N60" s="184"/>
      <c r="O60" s="2"/>
      <c r="P60" s="75">
        <v>0.9</v>
      </c>
      <c r="Q60" s="75">
        <f t="shared" si="2"/>
        <v>0</v>
      </c>
      <c r="R60" s="75"/>
      <c r="W60" s="86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87">
        <v>3068300</v>
      </c>
      <c r="AC60" s="10">
        <v>31.97</v>
      </c>
      <c r="AD60" s="2"/>
      <c r="AE60" s="128"/>
    </row>
    <row r="61" spans="1:31" x14ac:dyDescent="0.25">
      <c r="A61" s="184"/>
      <c r="B61" s="189">
        <v>42297</v>
      </c>
      <c r="C61" s="190">
        <v>900</v>
      </c>
      <c r="D61" s="185">
        <v>9.74</v>
      </c>
      <c r="E61" s="185">
        <v>0</v>
      </c>
      <c r="F61" s="185">
        <f t="shared" si="4"/>
        <v>8766</v>
      </c>
      <c r="G61" s="189">
        <v>42354</v>
      </c>
      <c r="H61" s="190">
        <v>500</v>
      </c>
      <c r="I61" s="185">
        <v>8.93</v>
      </c>
      <c r="J61" s="185">
        <v>0.08</v>
      </c>
      <c r="K61" s="185">
        <f t="shared" si="3"/>
        <v>4464.92</v>
      </c>
      <c r="L61" s="184"/>
      <c r="M61" s="184"/>
      <c r="N61" s="184"/>
      <c r="W61" s="86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87">
        <v>3823600</v>
      </c>
      <c r="AC61" s="10">
        <v>30.98</v>
      </c>
      <c r="AD61" s="2"/>
      <c r="AE61" s="128"/>
    </row>
    <row r="62" spans="1:31" x14ac:dyDescent="0.25">
      <c r="A62" s="184"/>
      <c r="B62" s="189">
        <v>42299</v>
      </c>
      <c r="C62" s="184">
        <v>1000</v>
      </c>
      <c r="D62" s="185">
        <v>9.3800000000000008</v>
      </c>
      <c r="E62" s="185">
        <v>0</v>
      </c>
      <c r="F62" s="185">
        <f t="shared" si="4"/>
        <v>9380</v>
      </c>
      <c r="G62" s="189">
        <v>42366</v>
      </c>
      <c r="H62" s="190">
        <v>2000</v>
      </c>
      <c r="I62" s="185">
        <v>9.4499999999999993</v>
      </c>
      <c r="J62" s="185">
        <v>0.35</v>
      </c>
      <c r="K62" s="185">
        <f t="shared" si="3"/>
        <v>18899.650000000001</v>
      </c>
      <c r="L62" s="184"/>
      <c r="M62" s="184"/>
      <c r="N62" s="184"/>
      <c r="W62" s="86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87">
        <v>4205100</v>
      </c>
      <c r="AC62" s="10">
        <v>29.48</v>
      </c>
      <c r="AD62" s="2"/>
      <c r="AE62" s="128"/>
    </row>
    <row r="63" spans="1:31" x14ac:dyDescent="0.25">
      <c r="A63" s="184"/>
      <c r="B63" s="189">
        <v>42303</v>
      </c>
      <c r="C63" s="184">
        <v>400</v>
      </c>
      <c r="D63" s="185">
        <v>9.1999999999999993</v>
      </c>
      <c r="E63" s="185">
        <v>0</v>
      </c>
      <c r="F63" s="185">
        <f t="shared" si="4"/>
        <v>3679.9999999999995</v>
      </c>
      <c r="G63" s="189">
        <v>42367</v>
      </c>
      <c r="H63" s="190">
        <v>1000</v>
      </c>
      <c r="I63" s="185">
        <v>9.89</v>
      </c>
      <c r="J63" s="185">
        <v>0.18</v>
      </c>
      <c r="K63" s="185">
        <f t="shared" si="3"/>
        <v>9889.82</v>
      </c>
      <c r="L63" s="184"/>
      <c r="M63" s="184"/>
      <c r="N63" s="184"/>
      <c r="W63" s="86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87">
        <v>2086300</v>
      </c>
      <c r="AC63" s="10">
        <v>30.68</v>
      </c>
      <c r="AD63" s="2"/>
      <c r="AE63" s="128"/>
    </row>
    <row r="64" spans="1:31" x14ac:dyDescent="0.25">
      <c r="A64" s="184"/>
      <c r="B64" s="204">
        <v>42304</v>
      </c>
      <c r="C64" s="184">
        <v>900</v>
      </c>
      <c r="D64" s="185">
        <v>9.32</v>
      </c>
      <c r="E64" s="185">
        <v>0</v>
      </c>
      <c r="F64" s="185">
        <f t="shared" si="4"/>
        <v>8388</v>
      </c>
      <c r="G64" s="189">
        <v>42398</v>
      </c>
      <c r="H64" s="190">
        <v>100</v>
      </c>
      <c r="I64" s="185">
        <v>7.21</v>
      </c>
      <c r="J64" s="185">
        <v>0.01</v>
      </c>
      <c r="K64" s="185">
        <f t="shared" si="3"/>
        <v>720.99</v>
      </c>
      <c r="L64" s="184"/>
      <c r="M64" s="184"/>
      <c r="N64" s="184"/>
      <c r="W64" s="86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87">
        <v>2444600</v>
      </c>
      <c r="AC64" s="10">
        <v>30.65</v>
      </c>
      <c r="AD64" s="2"/>
      <c r="AE64" s="128"/>
    </row>
    <row r="65" spans="1:31" x14ac:dyDescent="0.25">
      <c r="A65" s="184"/>
      <c r="B65" s="204"/>
      <c r="C65" s="184">
        <v>500</v>
      </c>
      <c r="D65" s="185">
        <v>9.32</v>
      </c>
      <c r="E65" s="185">
        <v>0</v>
      </c>
      <c r="F65" s="185">
        <f t="shared" si="4"/>
        <v>4660</v>
      </c>
      <c r="G65" s="189">
        <v>42403</v>
      </c>
      <c r="H65" s="190">
        <v>100</v>
      </c>
      <c r="I65" s="185">
        <v>7.42</v>
      </c>
      <c r="J65" s="185">
        <v>0.01</v>
      </c>
      <c r="K65" s="185">
        <f t="shared" si="3"/>
        <v>741.99</v>
      </c>
      <c r="L65" s="185"/>
      <c r="M65" s="184"/>
      <c r="N65" s="184"/>
      <c r="W65" s="86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87">
        <v>3339500</v>
      </c>
      <c r="AC65" s="10">
        <v>30.26</v>
      </c>
      <c r="AD65" s="2"/>
      <c r="AE65" s="128"/>
    </row>
    <row r="66" spans="1:31" x14ac:dyDescent="0.25">
      <c r="A66" s="184"/>
      <c r="B66" s="189">
        <v>42306</v>
      </c>
      <c r="C66" s="184">
        <v>300</v>
      </c>
      <c r="D66" s="185">
        <v>8.7200000000000006</v>
      </c>
      <c r="E66" s="185">
        <v>6.95</v>
      </c>
      <c r="F66" s="185">
        <f t="shared" si="4"/>
        <v>2622.95</v>
      </c>
      <c r="G66" s="189">
        <v>42404</v>
      </c>
      <c r="H66" s="190">
        <v>100</v>
      </c>
      <c r="I66" s="185">
        <v>8.02</v>
      </c>
      <c r="J66" s="185">
        <v>0.01</v>
      </c>
      <c r="K66" s="185">
        <f t="shared" si="3"/>
        <v>801.99</v>
      </c>
      <c r="L66" s="184"/>
      <c r="M66" s="184"/>
      <c r="N66" s="184"/>
      <c r="W66" s="86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87">
        <v>2746400</v>
      </c>
      <c r="AC66" s="10">
        <v>28.83</v>
      </c>
      <c r="AD66" s="2"/>
      <c r="AE66" s="128"/>
    </row>
    <row r="67" spans="1:31" x14ac:dyDescent="0.25">
      <c r="A67" s="184"/>
      <c r="B67" s="189">
        <v>42310</v>
      </c>
      <c r="C67" s="184">
        <v>3400</v>
      </c>
      <c r="D67" s="185">
        <v>9.0299999999999994</v>
      </c>
      <c r="E67" s="185">
        <v>6.95</v>
      </c>
      <c r="F67" s="185">
        <f t="shared" si="4"/>
        <v>30708.949999999997</v>
      </c>
      <c r="G67" s="189">
        <v>42416</v>
      </c>
      <c r="H67" s="190">
        <v>300</v>
      </c>
      <c r="I67" s="185">
        <v>7.98</v>
      </c>
      <c r="J67" s="185">
        <v>0.05</v>
      </c>
      <c r="K67" s="185">
        <f t="shared" si="3"/>
        <v>2393.9499999999998</v>
      </c>
      <c r="L67" s="184"/>
      <c r="M67" s="184"/>
      <c r="N67" s="184"/>
      <c r="W67" s="86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87">
        <v>2686000</v>
      </c>
      <c r="AC67" s="10">
        <v>28.08</v>
      </c>
      <c r="AD67" s="2"/>
      <c r="AE67" s="128"/>
    </row>
    <row r="68" spans="1:31" x14ac:dyDescent="0.25">
      <c r="A68" s="184"/>
      <c r="B68" s="189">
        <v>42314</v>
      </c>
      <c r="C68" s="184">
        <v>1400</v>
      </c>
      <c r="D68" s="185">
        <v>9.35</v>
      </c>
      <c r="E68" s="185">
        <v>0</v>
      </c>
      <c r="F68" s="185">
        <f t="shared" si="4"/>
        <v>13090</v>
      </c>
      <c r="G68" s="189">
        <v>42444</v>
      </c>
      <c r="H68" s="184">
        <v>200</v>
      </c>
      <c r="I68" s="185">
        <v>9.49</v>
      </c>
      <c r="J68" s="185">
        <v>0.04</v>
      </c>
      <c r="K68" s="185">
        <v>1897.96</v>
      </c>
      <c r="L68" s="184"/>
      <c r="M68" s="184"/>
      <c r="N68" s="184"/>
      <c r="W68" s="86" t="s">
        <v>92</v>
      </c>
      <c r="X68" s="10"/>
      <c r="Y68" s="10"/>
      <c r="Z68" s="10"/>
      <c r="AA68" s="10"/>
      <c r="AB68" s="87"/>
      <c r="AC68" s="10"/>
      <c r="AD68" s="2"/>
      <c r="AE68" s="128"/>
    </row>
    <row r="69" spans="1:31" x14ac:dyDescent="0.25">
      <c r="A69" s="184"/>
      <c r="B69" s="189">
        <v>42324</v>
      </c>
      <c r="C69" s="198">
        <v>3700</v>
      </c>
      <c r="D69" s="185">
        <v>8.2899999999999991</v>
      </c>
      <c r="E69" s="185">
        <v>0</v>
      </c>
      <c r="F69" s="185">
        <f t="shared" si="4"/>
        <v>30672.999999999996</v>
      </c>
      <c r="G69" s="189"/>
      <c r="H69" s="190"/>
      <c r="I69" s="185"/>
      <c r="J69" s="185"/>
      <c r="K69" s="185"/>
      <c r="L69" s="184"/>
      <c r="M69" s="184"/>
      <c r="N69" s="184"/>
      <c r="AD69" s="2"/>
      <c r="AE69" s="128"/>
    </row>
    <row r="70" spans="1:31" x14ac:dyDescent="0.25">
      <c r="A70" s="184"/>
      <c r="B70" s="189">
        <v>42324</v>
      </c>
      <c r="C70" s="198">
        <v>600</v>
      </c>
      <c r="D70" s="185">
        <v>8.14</v>
      </c>
      <c r="E70" s="185">
        <v>0</v>
      </c>
      <c r="F70" s="185">
        <f t="shared" si="4"/>
        <v>4884</v>
      </c>
      <c r="G70" s="189"/>
      <c r="H70" s="190"/>
      <c r="I70" s="185"/>
      <c r="J70" s="185"/>
      <c r="K70" s="185"/>
      <c r="L70" s="184"/>
      <c r="M70" s="184"/>
      <c r="N70" s="184"/>
    </row>
    <row r="71" spans="1:31" x14ac:dyDescent="0.25">
      <c r="A71" s="184"/>
      <c r="B71" s="189">
        <v>42335</v>
      </c>
      <c r="C71" s="184">
        <v>500</v>
      </c>
      <c r="D71" s="185">
        <v>9.06</v>
      </c>
      <c r="E71" s="185">
        <v>0</v>
      </c>
      <c r="F71" s="185">
        <f t="shared" si="4"/>
        <v>4530</v>
      </c>
      <c r="G71" s="184"/>
      <c r="H71" s="190"/>
      <c r="I71" s="185"/>
      <c r="J71" s="185"/>
      <c r="K71" s="185"/>
      <c r="L71" s="184"/>
      <c r="M71" s="184"/>
      <c r="N71" s="184"/>
    </row>
    <row r="72" spans="1:31" x14ac:dyDescent="0.25">
      <c r="A72" s="184"/>
      <c r="B72" s="189">
        <v>42345</v>
      </c>
      <c r="C72" s="184">
        <v>200</v>
      </c>
      <c r="D72" s="185">
        <v>9.35</v>
      </c>
      <c r="E72" s="185">
        <v>0</v>
      </c>
      <c r="F72" s="185">
        <f t="shared" si="4"/>
        <v>1870</v>
      </c>
      <c r="G72" s="184"/>
      <c r="H72" s="190"/>
      <c r="I72" s="185"/>
      <c r="J72" s="185"/>
      <c r="K72" s="185"/>
      <c r="L72" s="184"/>
      <c r="M72" s="184"/>
      <c r="N72" s="184"/>
    </row>
    <row r="73" spans="1:31" x14ac:dyDescent="0.25">
      <c r="A73" s="184"/>
      <c r="B73" s="189">
        <v>42347</v>
      </c>
      <c r="C73" s="184">
        <v>1500</v>
      </c>
      <c r="D73" s="185">
        <v>9.2759999999999998</v>
      </c>
      <c r="E73" s="185">
        <v>0</v>
      </c>
      <c r="F73" s="185">
        <f t="shared" si="4"/>
        <v>13914</v>
      </c>
      <c r="G73" s="184"/>
      <c r="H73" s="190"/>
      <c r="I73" s="185"/>
      <c r="J73" s="185"/>
      <c r="K73" s="185"/>
      <c r="L73" s="184"/>
      <c r="M73" s="184"/>
      <c r="N73" s="184"/>
    </row>
    <row r="74" spans="1:31" x14ac:dyDescent="0.25">
      <c r="A74" s="184"/>
      <c r="B74" s="189">
        <v>42348</v>
      </c>
      <c r="C74" s="184">
        <v>100</v>
      </c>
      <c r="D74" s="185">
        <v>8.9499999999999993</v>
      </c>
      <c r="E74" s="185">
        <v>0</v>
      </c>
      <c r="F74" s="185">
        <f t="shared" si="4"/>
        <v>894.99999999999989</v>
      </c>
      <c r="G74" s="184"/>
      <c r="H74" s="190"/>
      <c r="I74" s="185"/>
      <c r="J74" s="185"/>
      <c r="K74" s="185"/>
      <c r="L74" s="184"/>
      <c r="M74" s="184"/>
      <c r="N74" s="184"/>
    </row>
    <row r="75" spans="1:31" x14ac:dyDescent="0.25">
      <c r="A75" s="184"/>
      <c r="B75" s="189">
        <v>42353</v>
      </c>
      <c r="C75" s="184">
        <v>100</v>
      </c>
      <c r="D75" s="185">
        <v>9.2200000000000006</v>
      </c>
      <c r="E75" s="185">
        <v>0</v>
      </c>
      <c r="F75" s="185">
        <f t="shared" si="4"/>
        <v>922.00000000000011</v>
      </c>
      <c r="G75" s="184"/>
      <c r="H75" s="190"/>
      <c r="I75" s="185"/>
      <c r="J75" s="185"/>
      <c r="K75" s="185"/>
      <c r="L75" s="184"/>
      <c r="M75" s="184"/>
      <c r="N75" s="184"/>
    </row>
    <row r="76" spans="1:31" x14ac:dyDescent="0.25">
      <c r="A76" s="184"/>
      <c r="B76" s="189">
        <v>42354</v>
      </c>
      <c r="C76" s="184">
        <v>500</v>
      </c>
      <c r="D76" s="185">
        <v>8.85</v>
      </c>
      <c r="E76" s="185">
        <v>0</v>
      </c>
      <c r="F76" s="185">
        <f t="shared" si="4"/>
        <v>4425</v>
      </c>
      <c r="G76" s="184"/>
      <c r="H76" s="190"/>
      <c r="I76" s="185"/>
      <c r="J76" s="185"/>
      <c r="K76" s="185"/>
      <c r="L76" s="184"/>
      <c r="M76" s="184"/>
      <c r="N76" s="184"/>
    </row>
    <row r="77" spans="1:31" x14ac:dyDescent="0.25">
      <c r="A77" s="184"/>
      <c r="B77" s="189">
        <v>42377</v>
      </c>
      <c r="C77" s="184">
        <v>400</v>
      </c>
      <c r="D77" s="185">
        <v>8.0399999999999991</v>
      </c>
      <c r="E77" s="185">
        <v>0</v>
      </c>
      <c r="F77" s="185">
        <f t="shared" si="4"/>
        <v>3215.9999999999995</v>
      </c>
      <c r="G77" s="184"/>
      <c r="H77" s="184"/>
      <c r="I77" s="185"/>
      <c r="J77" s="185"/>
      <c r="K77" s="185"/>
      <c r="L77" s="184"/>
      <c r="M77" s="184"/>
      <c r="N77" s="184"/>
    </row>
    <row r="78" spans="1:31" x14ac:dyDescent="0.25">
      <c r="A78" s="184"/>
      <c r="B78" s="189">
        <v>42389</v>
      </c>
      <c r="C78" s="184">
        <v>100</v>
      </c>
      <c r="D78" s="185">
        <v>6.45</v>
      </c>
      <c r="E78" s="185">
        <v>0</v>
      </c>
      <c r="F78" s="185">
        <f t="shared" si="4"/>
        <v>645</v>
      </c>
      <c r="G78" s="184"/>
      <c r="H78" s="184"/>
      <c r="I78" s="185"/>
      <c r="J78" s="185"/>
      <c r="K78" s="185"/>
      <c r="L78" s="184"/>
      <c r="M78" s="184"/>
      <c r="N78" s="184"/>
    </row>
    <row r="79" spans="1:31" x14ac:dyDescent="0.25">
      <c r="A79" s="184"/>
      <c r="B79" s="189">
        <v>42402</v>
      </c>
      <c r="C79" s="184">
        <v>100</v>
      </c>
      <c r="D79" s="185">
        <v>6.95</v>
      </c>
      <c r="E79" s="185">
        <v>0</v>
      </c>
      <c r="F79" s="185">
        <f t="shared" si="4"/>
        <v>695</v>
      </c>
      <c r="G79" s="184"/>
      <c r="H79" s="184"/>
      <c r="I79" s="185"/>
      <c r="J79" s="185"/>
      <c r="K79" s="185"/>
      <c r="L79" s="184"/>
      <c r="M79" s="184"/>
      <c r="N79" s="184"/>
    </row>
    <row r="80" spans="1:31" x14ac:dyDescent="0.25">
      <c r="A80" s="184"/>
      <c r="B80" s="189">
        <v>42444</v>
      </c>
      <c r="C80" s="184">
        <v>200</v>
      </c>
      <c r="D80" s="185">
        <v>9.4499999999999993</v>
      </c>
      <c r="E80" s="185">
        <v>0</v>
      </c>
      <c r="F80" s="185">
        <v>1889.9999999999998</v>
      </c>
      <c r="G80" s="184"/>
      <c r="H80" s="184"/>
      <c r="I80" s="185"/>
      <c r="J80" s="185"/>
      <c r="K80" s="185"/>
      <c r="L80" s="184"/>
      <c r="M80" s="184"/>
      <c r="N80" s="184"/>
    </row>
    <row r="81" spans="1:14" x14ac:dyDescent="0.25">
      <c r="A81" s="236"/>
      <c r="B81" s="236"/>
      <c r="C81" s="236"/>
      <c r="D81" s="237"/>
      <c r="E81" s="237"/>
      <c r="F81" s="237"/>
      <c r="G81" s="236"/>
      <c r="H81" s="236"/>
      <c r="I81" s="237"/>
      <c r="J81" s="237"/>
      <c r="K81" s="237"/>
      <c r="L81" s="236"/>
      <c r="M81" s="236"/>
      <c r="N81" s="236"/>
    </row>
    <row r="82" spans="1:14" x14ac:dyDescent="0.25">
      <c r="A82" s="236"/>
      <c r="B82" s="235">
        <v>42545</v>
      </c>
      <c r="C82" s="236">
        <v>250</v>
      </c>
      <c r="D82" s="237">
        <v>9.36</v>
      </c>
      <c r="E82" s="237">
        <v>0</v>
      </c>
      <c r="F82" s="237">
        <f>D82*C82+E82</f>
        <v>2340</v>
      </c>
      <c r="G82" s="236">
        <v>42577</v>
      </c>
      <c r="H82" s="240">
        <v>150</v>
      </c>
      <c r="I82" s="237">
        <v>10.58</v>
      </c>
      <c r="J82" s="237">
        <v>0.03</v>
      </c>
      <c r="K82" s="237">
        <f>H82*I82-J82</f>
        <v>1586.97</v>
      </c>
      <c r="L82" s="236"/>
      <c r="M82" s="236"/>
      <c r="N82" s="236"/>
    </row>
    <row r="83" spans="1:14" x14ac:dyDescent="0.25">
      <c r="A83" s="236"/>
      <c r="B83" s="235"/>
      <c r="C83" s="236"/>
      <c r="D83" s="237"/>
      <c r="E83" s="237"/>
      <c r="F83" s="237"/>
      <c r="G83" s="236">
        <v>42577</v>
      </c>
      <c r="H83" s="240">
        <v>100</v>
      </c>
      <c r="I83" s="237">
        <v>10.65</v>
      </c>
      <c r="J83" s="237">
        <v>0.02</v>
      </c>
      <c r="K83" s="237">
        <f>H83*I83-J83</f>
        <v>1064.98</v>
      </c>
      <c r="L83" s="236"/>
      <c r="M83" s="236"/>
      <c r="N83" s="236"/>
    </row>
    <row r="84" spans="1:14" x14ac:dyDescent="0.25">
      <c r="A84" s="236"/>
      <c r="B84" s="236"/>
      <c r="C84" s="236"/>
      <c r="D84" s="237"/>
      <c r="E84" s="237"/>
      <c r="F84" s="237"/>
      <c r="G84" s="236"/>
      <c r="H84" s="236"/>
      <c r="I84" s="237"/>
      <c r="J84" s="237"/>
      <c r="K84" s="237"/>
      <c r="L84" s="236"/>
      <c r="M84" s="236"/>
      <c r="N84" s="236"/>
    </row>
    <row r="85" spans="1:14" x14ac:dyDescent="0.25">
      <c r="A85" s="25" t="s">
        <v>57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84"/>
    </row>
    <row r="86" spans="1:14" x14ac:dyDescent="0.25">
      <c r="A86" s="184"/>
      <c r="B86" s="184"/>
      <c r="C86" s="184"/>
      <c r="D86" s="185"/>
      <c r="E86" s="185"/>
      <c r="F86" s="185"/>
      <c r="G86" s="184"/>
      <c r="H86" s="184"/>
      <c r="I86" s="185"/>
      <c r="J86" s="185"/>
      <c r="K86" s="185"/>
      <c r="L86" s="184"/>
      <c r="M86" s="184"/>
      <c r="N86" s="184"/>
    </row>
    <row r="87" spans="1:14" x14ac:dyDescent="0.25">
      <c r="A87" s="184"/>
      <c r="B87" s="184"/>
      <c r="C87" s="184"/>
      <c r="D87" s="185"/>
      <c r="E87" s="185"/>
      <c r="F87" s="185"/>
      <c r="G87" s="184"/>
      <c r="H87" s="184"/>
      <c r="I87" s="185"/>
      <c r="J87" s="185"/>
      <c r="K87" s="185"/>
      <c r="L87" s="184"/>
      <c r="M87" s="184"/>
      <c r="N87" s="184"/>
    </row>
    <row r="88" spans="1:14" x14ac:dyDescent="0.25">
      <c r="A88" s="184"/>
      <c r="B88" s="192" t="s">
        <v>85</v>
      </c>
      <c r="C88" s="192" t="s">
        <v>106</v>
      </c>
      <c r="D88" s="193" t="s">
        <v>105</v>
      </c>
      <c r="E88" s="194" t="s">
        <v>107</v>
      </c>
      <c r="F88" s="194" t="s">
        <v>43</v>
      </c>
      <c r="G88" s="196" t="s">
        <v>110</v>
      </c>
      <c r="H88" s="196" t="s">
        <v>61</v>
      </c>
      <c r="I88" s="196" t="s">
        <v>111</v>
      </c>
      <c r="J88" s="185"/>
      <c r="K88" s="185"/>
      <c r="L88" s="184"/>
      <c r="M88" s="184"/>
      <c r="N88" s="184"/>
    </row>
    <row r="89" spans="1:14" x14ac:dyDescent="0.25">
      <c r="A89" s="184"/>
      <c r="B89" s="189">
        <v>42304</v>
      </c>
      <c r="C89" s="184">
        <v>3700</v>
      </c>
      <c r="D89" s="185">
        <v>9.84</v>
      </c>
      <c r="E89" s="185">
        <v>8.73</v>
      </c>
      <c r="F89" s="185">
        <f>C89*(E89-D89)</f>
        <v>-4106.9999999999982</v>
      </c>
      <c r="G89" s="185">
        <f>D89*C89</f>
        <v>36408</v>
      </c>
      <c r="H89" s="199">
        <f>(E89-D89)/D89</f>
        <v>-0.11280487804878044</v>
      </c>
      <c r="I89" s="185"/>
      <c r="J89" s="185"/>
      <c r="K89" s="185"/>
      <c r="L89" s="184"/>
      <c r="M89" s="184"/>
      <c r="N89" s="184"/>
    </row>
    <row r="90" spans="1:14" x14ac:dyDescent="0.25">
      <c r="A90" s="184"/>
      <c r="B90" s="189">
        <v>42305</v>
      </c>
      <c r="C90" s="184">
        <v>3700</v>
      </c>
      <c r="D90" s="185">
        <v>9.76</v>
      </c>
      <c r="E90" s="185">
        <v>8.99</v>
      </c>
      <c r="F90" s="185">
        <f t="shared" ref="F90:F107" si="5">C90*(E90-D90)</f>
        <v>-2848.9999999999986</v>
      </c>
      <c r="G90" s="185">
        <f t="shared" ref="G90:G107" si="6">D90*C90</f>
        <v>36112</v>
      </c>
      <c r="H90" s="199">
        <f t="shared" ref="H90:H96" si="7">(E90-D90)/D90</f>
        <v>-7.8893442622950782E-2</v>
      </c>
      <c r="I90" s="185"/>
      <c r="J90" s="185"/>
      <c r="K90" s="185"/>
      <c r="L90" s="184"/>
      <c r="M90" s="184"/>
      <c r="N90" s="184"/>
    </row>
    <row r="91" spans="1:14" x14ac:dyDescent="0.25">
      <c r="A91" s="184"/>
      <c r="B91" s="189">
        <v>42311</v>
      </c>
      <c r="C91" s="184">
        <v>3700</v>
      </c>
      <c r="D91" s="185">
        <v>9.73</v>
      </c>
      <c r="E91" s="185">
        <v>9.3800000000000008</v>
      </c>
      <c r="F91" s="185">
        <f t="shared" si="5"/>
        <v>-1294.9999999999986</v>
      </c>
      <c r="G91" s="185">
        <f t="shared" si="6"/>
        <v>36001</v>
      </c>
      <c r="H91" s="199">
        <f t="shared" si="7"/>
        <v>-3.5971223021582698E-2</v>
      </c>
      <c r="I91" s="185"/>
      <c r="J91" s="185"/>
      <c r="K91" s="185"/>
      <c r="L91" s="184"/>
      <c r="M91" s="184"/>
      <c r="N91" s="184"/>
    </row>
    <row r="92" spans="1:14" x14ac:dyDescent="0.25">
      <c r="A92" s="184"/>
      <c r="B92" s="189">
        <v>42320</v>
      </c>
      <c r="C92" s="184">
        <v>7400</v>
      </c>
      <c r="D92" s="185">
        <v>9.01</v>
      </c>
      <c r="E92" s="185">
        <v>7.82</v>
      </c>
      <c r="F92" s="185">
        <f t="shared" si="5"/>
        <v>-8805.9999999999964</v>
      </c>
      <c r="G92" s="185">
        <f t="shared" si="6"/>
        <v>66674</v>
      </c>
      <c r="H92" s="199">
        <f t="shared" si="7"/>
        <v>-0.13207547169811315</v>
      </c>
      <c r="I92" s="185"/>
      <c r="J92" s="185"/>
      <c r="K92" s="185"/>
      <c r="L92" s="184"/>
      <c r="M92" s="184"/>
      <c r="N92" s="184"/>
    </row>
    <row r="93" spans="1:14" x14ac:dyDescent="0.25">
      <c r="A93" s="184"/>
      <c r="B93" s="189">
        <v>42320</v>
      </c>
      <c r="C93" s="184">
        <v>8000</v>
      </c>
      <c r="D93" s="185">
        <v>8.94</v>
      </c>
      <c r="E93" s="185">
        <v>7.82</v>
      </c>
      <c r="F93" s="185">
        <f t="shared" si="5"/>
        <v>-8959.9999999999945</v>
      </c>
      <c r="G93" s="185">
        <f t="shared" si="6"/>
        <v>71520</v>
      </c>
      <c r="H93" s="199">
        <f t="shared" si="7"/>
        <v>-0.12527964205816547</v>
      </c>
      <c r="I93" s="185"/>
      <c r="J93" s="185"/>
      <c r="K93" s="185"/>
      <c r="L93" s="184"/>
      <c r="M93" s="184"/>
      <c r="N93" s="184"/>
    </row>
    <row r="94" spans="1:14" x14ac:dyDescent="0.25">
      <c r="A94" s="184"/>
      <c r="B94" s="189">
        <v>42326</v>
      </c>
      <c r="C94" s="184">
        <v>6600</v>
      </c>
      <c r="D94" s="185">
        <v>9.0582999999999991</v>
      </c>
      <c r="E94" s="185">
        <v>8.41</v>
      </c>
      <c r="F94" s="185">
        <f t="shared" si="5"/>
        <v>-4278.7799999999934</v>
      </c>
      <c r="G94" s="185">
        <f t="shared" si="6"/>
        <v>59784.779999999992</v>
      </c>
      <c r="H94" s="199">
        <f t="shared" si="7"/>
        <v>-7.1569720587748145E-2</v>
      </c>
      <c r="I94" s="185"/>
      <c r="J94" s="185"/>
      <c r="K94" s="185"/>
      <c r="L94" s="184"/>
      <c r="M94" s="184"/>
      <c r="N94" s="184"/>
    </row>
    <row r="95" spans="1:14" x14ac:dyDescent="0.25">
      <c r="A95" s="184"/>
      <c r="B95" s="189">
        <v>42326</v>
      </c>
      <c r="C95" s="184">
        <v>6535</v>
      </c>
      <c r="D95" s="185">
        <v>9.0648</v>
      </c>
      <c r="E95" s="185">
        <v>8.41</v>
      </c>
      <c r="F95" s="185">
        <f t="shared" si="5"/>
        <v>-4279.1179999999986</v>
      </c>
      <c r="G95" s="185">
        <f t="shared" si="6"/>
        <v>59238.468000000001</v>
      </c>
      <c r="H95" s="199">
        <f t="shared" si="7"/>
        <v>-7.2235460241814473E-2</v>
      </c>
      <c r="I95" s="185"/>
      <c r="J95" s="185"/>
      <c r="K95" s="185"/>
      <c r="L95" s="184"/>
      <c r="M95" s="184"/>
      <c r="N95" s="184"/>
    </row>
    <row r="96" spans="1:14" x14ac:dyDescent="0.25">
      <c r="A96" s="184"/>
      <c r="B96" s="189">
        <v>42327</v>
      </c>
      <c r="C96" s="184">
        <v>4300</v>
      </c>
      <c r="D96" s="185">
        <v>9.3583999999999996</v>
      </c>
      <c r="E96" s="185">
        <v>8.76</v>
      </c>
      <c r="F96" s="185">
        <f t="shared" si="5"/>
        <v>-2573.1199999999994</v>
      </c>
      <c r="G96" s="185">
        <f t="shared" si="6"/>
        <v>40241.119999999995</v>
      </c>
      <c r="H96" s="199">
        <f t="shared" si="7"/>
        <v>-6.3942554282783365E-2</v>
      </c>
      <c r="I96" s="185"/>
      <c r="J96" s="185"/>
      <c r="K96" s="185"/>
      <c r="L96" s="184"/>
      <c r="M96" s="184"/>
      <c r="N96" s="184"/>
    </row>
    <row r="97" spans="1:14" x14ac:dyDescent="0.25">
      <c r="A97" s="184"/>
      <c r="B97" s="189">
        <v>42327</v>
      </c>
      <c r="C97" s="184">
        <v>3700</v>
      </c>
      <c r="D97" s="185">
        <v>9.4571000000000005</v>
      </c>
      <c r="E97" s="185">
        <v>8.76</v>
      </c>
      <c r="F97" s="185">
        <f t="shared" si="5"/>
        <v>-2579.2700000000027</v>
      </c>
      <c r="G97" s="185">
        <f t="shared" si="6"/>
        <v>34991.270000000004</v>
      </c>
      <c r="H97" s="199">
        <f>(E97-D97)/D97</f>
        <v>-7.371181440399284E-2</v>
      </c>
      <c r="I97" s="185"/>
      <c r="J97" s="185"/>
      <c r="K97" s="185"/>
      <c r="L97" s="184"/>
      <c r="M97" s="184"/>
      <c r="N97" s="184"/>
    </row>
    <row r="98" spans="1:14" x14ac:dyDescent="0.25">
      <c r="A98" s="184"/>
      <c r="B98" s="189">
        <v>42331</v>
      </c>
      <c r="C98" s="184">
        <v>3700</v>
      </c>
      <c r="D98" s="185">
        <v>9.4499999999999993</v>
      </c>
      <c r="E98" s="185">
        <v>9.07</v>
      </c>
      <c r="F98" s="185">
        <f t="shared" si="5"/>
        <v>-1405.9999999999964</v>
      </c>
      <c r="G98" s="185">
        <f t="shared" si="6"/>
        <v>34965</v>
      </c>
      <c r="H98" s="199">
        <f t="shared" ref="H98:H107" si="8">(E98-D98)/D98</f>
        <v>-4.0211640211640108E-2</v>
      </c>
      <c r="I98" s="185"/>
      <c r="J98" s="185"/>
      <c r="K98" s="185"/>
      <c r="L98" s="184"/>
      <c r="M98" s="184"/>
      <c r="N98" s="184"/>
    </row>
    <row r="99" spans="1:14" x14ac:dyDescent="0.25">
      <c r="A99" s="184"/>
      <c r="B99" s="189">
        <v>42333</v>
      </c>
      <c r="C99" s="184">
        <v>3300</v>
      </c>
      <c r="D99" s="185">
        <v>9.4304000000000006</v>
      </c>
      <c r="E99" s="185">
        <v>9.41</v>
      </c>
      <c r="F99" s="185">
        <f t="shared" si="5"/>
        <v>-67.320000000001386</v>
      </c>
      <c r="G99" s="185">
        <f t="shared" si="6"/>
        <v>31120.320000000003</v>
      </c>
      <c r="H99" s="199">
        <f t="shared" si="8"/>
        <v>-2.1632168306753071E-3</v>
      </c>
      <c r="I99" s="185"/>
      <c r="J99" s="185"/>
      <c r="K99" s="185"/>
      <c r="L99" s="184"/>
      <c r="M99" s="184"/>
      <c r="N99" s="184"/>
    </row>
    <row r="100" spans="1:14" x14ac:dyDescent="0.25">
      <c r="A100" s="184"/>
      <c r="B100" s="189">
        <v>42339</v>
      </c>
      <c r="C100" s="184">
        <v>2800</v>
      </c>
      <c r="D100" s="185">
        <v>9.4145000000000003</v>
      </c>
      <c r="E100" s="185">
        <v>9.48</v>
      </c>
      <c r="F100" s="185">
        <f t="shared" si="5"/>
        <v>183.40000000000032</v>
      </c>
      <c r="G100" s="185">
        <f t="shared" si="6"/>
        <v>26360.600000000002</v>
      </c>
      <c r="H100" s="199">
        <f t="shared" si="8"/>
        <v>6.9573530192787838E-3</v>
      </c>
      <c r="I100" s="185"/>
      <c r="J100" s="185"/>
      <c r="K100" s="185"/>
      <c r="L100" s="184"/>
      <c r="M100" s="184"/>
      <c r="N100" s="184"/>
    </row>
    <row r="101" spans="1:14" x14ac:dyDescent="0.25">
      <c r="A101" s="184"/>
      <c r="B101" s="189">
        <v>42340</v>
      </c>
      <c r="C101" s="184">
        <v>3000</v>
      </c>
      <c r="D101" s="185">
        <v>9.41</v>
      </c>
      <c r="E101" s="185">
        <v>9.35</v>
      </c>
      <c r="F101" s="185">
        <f t="shared" si="5"/>
        <v>-180.00000000000148</v>
      </c>
      <c r="G101" s="185">
        <f t="shared" si="6"/>
        <v>28230</v>
      </c>
      <c r="H101" s="199">
        <f t="shared" si="8"/>
        <v>-6.3761955366631769E-3</v>
      </c>
      <c r="I101" s="185"/>
      <c r="J101" s="185"/>
      <c r="K101" s="185"/>
      <c r="L101" s="184"/>
      <c r="M101" s="184"/>
      <c r="N101" s="184"/>
    </row>
    <row r="102" spans="1:14" x14ac:dyDescent="0.25">
      <c r="A102" s="184"/>
      <c r="B102" s="189">
        <v>42342</v>
      </c>
      <c r="C102" s="184">
        <v>1500</v>
      </c>
      <c r="D102" s="185">
        <v>9.51</v>
      </c>
      <c r="E102" s="185">
        <v>9.34</v>
      </c>
      <c r="F102" s="185">
        <f t="shared" si="5"/>
        <v>-254.99999999999989</v>
      </c>
      <c r="G102" s="185">
        <f t="shared" si="6"/>
        <v>14265</v>
      </c>
      <c r="H102" s="199">
        <f t="shared" si="8"/>
        <v>-1.787592008412197E-2</v>
      </c>
      <c r="I102" s="185"/>
      <c r="J102" s="185"/>
      <c r="K102" s="185"/>
      <c r="L102" s="184"/>
      <c r="M102" s="184"/>
      <c r="N102" s="184"/>
    </row>
    <row r="103" spans="1:14" x14ac:dyDescent="0.25">
      <c r="A103" s="184"/>
      <c r="B103" s="189">
        <v>42342</v>
      </c>
      <c r="C103" s="184">
        <v>3000</v>
      </c>
      <c r="D103" s="185">
        <v>9.3933</v>
      </c>
      <c r="E103" s="185">
        <v>9.34</v>
      </c>
      <c r="F103" s="185">
        <f t="shared" si="5"/>
        <v>-159.90000000000038</v>
      </c>
      <c r="G103" s="185">
        <f t="shared" si="6"/>
        <v>28179.9</v>
      </c>
      <c r="H103" s="199">
        <f t="shared" si="8"/>
        <v>-5.6742571833115225E-3</v>
      </c>
      <c r="I103" s="185"/>
      <c r="J103" s="185"/>
      <c r="K103" s="185"/>
      <c r="L103" s="184"/>
      <c r="M103" s="184"/>
      <c r="N103" s="184"/>
    </row>
    <row r="104" spans="1:14" x14ac:dyDescent="0.25">
      <c r="A104" s="184"/>
      <c r="B104" s="189">
        <v>42345</v>
      </c>
      <c r="C104" s="184">
        <v>3100</v>
      </c>
      <c r="D104" s="185">
        <v>9.3789999999999996</v>
      </c>
      <c r="E104" s="185">
        <v>9.0399999999999991</v>
      </c>
      <c r="F104" s="185">
        <f t="shared" si="5"/>
        <v>-1050.9000000000012</v>
      </c>
      <c r="G104" s="185">
        <f t="shared" si="6"/>
        <v>29074.899999999998</v>
      </c>
      <c r="H104" s="199">
        <f t="shared" si="8"/>
        <v>-3.6144578313253059E-2</v>
      </c>
      <c r="I104" s="185"/>
      <c r="J104" s="185"/>
      <c r="K104" s="185"/>
      <c r="L104" s="184"/>
      <c r="M104" s="184"/>
      <c r="N104" s="184"/>
    </row>
    <row r="105" spans="1:14" x14ac:dyDescent="0.25">
      <c r="A105" s="184"/>
      <c r="B105" s="189">
        <v>42348</v>
      </c>
      <c r="C105" s="184">
        <v>3000</v>
      </c>
      <c r="D105" s="185">
        <v>9.3800000000000008</v>
      </c>
      <c r="E105" s="185">
        <v>9.17</v>
      </c>
      <c r="F105" s="185">
        <f t="shared" si="5"/>
        <v>-630.0000000000025</v>
      </c>
      <c r="G105" s="185">
        <f t="shared" si="6"/>
        <v>28140.000000000004</v>
      </c>
      <c r="H105" s="199">
        <f t="shared" si="8"/>
        <v>-2.2388059701492626E-2</v>
      </c>
      <c r="I105" s="185"/>
      <c r="J105" s="185"/>
      <c r="K105" s="185"/>
      <c r="L105" s="184"/>
      <c r="M105" s="184"/>
      <c r="N105" s="184"/>
    </row>
    <row r="106" spans="1:14" x14ac:dyDescent="0.25">
      <c r="A106" s="184"/>
      <c r="B106" s="189">
        <v>42349</v>
      </c>
      <c r="C106" s="184">
        <v>3000</v>
      </c>
      <c r="D106" s="185">
        <v>9.3659999999999997</v>
      </c>
      <c r="E106" s="185">
        <v>8.86</v>
      </c>
      <c r="F106" s="185">
        <f t="shared" si="5"/>
        <v>-1518.0000000000007</v>
      </c>
      <c r="G106" s="185">
        <f t="shared" si="6"/>
        <v>28098</v>
      </c>
      <c r="H106" s="199">
        <f t="shared" si="8"/>
        <v>-5.4025197522955398E-2</v>
      </c>
      <c r="I106" s="185"/>
      <c r="J106" s="185"/>
      <c r="K106" s="185"/>
      <c r="L106" s="184"/>
      <c r="M106" s="184"/>
      <c r="N106" s="184"/>
    </row>
    <row r="107" spans="1:14" x14ac:dyDescent="0.25">
      <c r="A107" s="184"/>
      <c r="B107" s="189">
        <v>42360</v>
      </c>
      <c r="C107" s="184">
        <v>1000</v>
      </c>
      <c r="D107" s="185">
        <v>9.1999999999999993</v>
      </c>
      <c r="E107" s="185">
        <v>9.56</v>
      </c>
      <c r="F107" s="185">
        <f t="shared" si="5"/>
        <v>360.00000000000119</v>
      </c>
      <c r="G107" s="185">
        <f t="shared" si="6"/>
        <v>9200</v>
      </c>
      <c r="H107" s="199">
        <f t="shared" si="8"/>
        <v>3.9130434782608831E-2</v>
      </c>
      <c r="I107" s="185"/>
      <c r="J107" s="185"/>
      <c r="K107" s="185"/>
      <c r="L107" s="184"/>
      <c r="M107" s="184"/>
      <c r="N107" s="184"/>
    </row>
    <row r="108" spans="1:14" x14ac:dyDescent="0.25">
      <c r="A108" s="184"/>
      <c r="B108" s="189">
        <v>42361</v>
      </c>
      <c r="C108" s="184">
        <v>0</v>
      </c>
      <c r="D108" s="185">
        <v>0</v>
      </c>
      <c r="E108" s="185">
        <v>10.19</v>
      </c>
      <c r="F108" s="185">
        <v>360</v>
      </c>
      <c r="G108" s="185"/>
      <c r="H108" s="199"/>
      <c r="I108" s="185"/>
      <c r="J108" s="185"/>
      <c r="K108" s="185"/>
      <c r="L108" s="184"/>
      <c r="M108" s="184"/>
      <c r="N108" s="184"/>
    </row>
    <row r="109" spans="1:14" x14ac:dyDescent="0.25">
      <c r="A109" s="184"/>
      <c r="B109" s="189">
        <v>42377</v>
      </c>
      <c r="C109" s="184">
        <v>400</v>
      </c>
      <c r="D109" s="185">
        <v>6.31</v>
      </c>
      <c r="E109" s="185">
        <v>8.07</v>
      </c>
      <c r="F109" s="185">
        <f t="shared" ref="F109:F114" si="9">C109*(E109-D109)</f>
        <v>704.00000000000023</v>
      </c>
      <c r="G109" s="185">
        <f t="shared" ref="G109:G114" si="10">D109*C109</f>
        <v>2524</v>
      </c>
      <c r="H109" s="199">
        <f t="shared" ref="H109:H114" si="11">(E109-D109)/D109</f>
        <v>0.27892234548335987</v>
      </c>
      <c r="I109" s="185"/>
      <c r="J109" s="185"/>
      <c r="K109" s="185"/>
      <c r="L109" s="184"/>
      <c r="M109" s="184"/>
      <c r="N109" s="184"/>
    </row>
    <row r="110" spans="1:14" x14ac:dyDescent="0.25">
      <c r="A110" s="184"/>
      <c r="B110" s="189">
        <v>42389</v>
      </c>
      <c r="C110" s="184">
        <v>500</v>
      </c>
      <c r="D110" s="185">
        <v>6.34</v>
      </c>
      <c r="E110" s="185">
        <v>6.74</v>
      </c>
      <c r="F110" s="185">
        <f t="shared" si="9"/>
        <v>200.00000000000017</v>
      </c>
      <c r="G110" s="185">
        <f t="shared" si="10"/>
        <v>3170</v>
      </c>
      <c r="H110" s="199">
        <f t="shared" si="11"/>
        <v>6.3091482649842323E-2</v>
      </c>
      <c r="I110" s="185"/>
      <c r="J110" s="185"/>
      <c r="K110" s="185"/>
      <c r="L110" s="184"/>
      <c r="M110" s="184"/>
      <c r="N110" s="184"/>
    </row>
    <row r="111" spans="1:14" x14ac:dyDescent="0.25">
      <c r="A111" s="184"/>
      <c r="B111" s="189">
        <v>42398</v>
      </c>
      <c r="C111" s="184">
        <v>400</v>
      </c>
      <c r="D111" s="185">
        <v>6.12</v>
      </c>
      <c r="E111" s="185">
        <v>7.14</v>
      </c>
      <c r="F111" s="185">
        <f t="shared" si="9"/>
        <v>407.99999999999983</v>
      </c>
      <c r="G111" s="185">
        <f t="shared" si="10"/>
        <v>2448</v>
      </c>
      <c r="H111" s="199">
        <f t="shared" si="11"/>
        <v>0.1666666666666666</v>
      </c>
      <c r="I111" s="185"/>
      <c r="J111" s="185"/>
      <c r="K111" s="185"/>
      <c r="L111" s="184"/>
      <c r="M111" s="184"/>
      <c r="N111" s="184"/>
    </row>
    <row r="112" spans="1:14" x14ac:dyDescent="0.25">
      <c r="A112" s="184"/>
      <c r="B112" s="189">
        <v>42402</v>
      </c>
      <c r="C112" s="184">
        <v>500</v>
      </c>
      <c r="D112" s="185">
        <v>6.2888999999999999</v>
      </c>
      <c r="E112" s="185">
        <v>6.97</v>
      </c>
      <c r="F112" s="185">
        <f t="shared" si="9"/>
        <v>340.5499999999999</v>
      </c>
      <c r="G112" s="185">
        <f t="shared" si="10"/>
        <v>3144.45</v>
      </c>
      <c r="H112" s="199">
        <f t="shared" si="11"/>
        <v>0.10830192879517878</v>
      </c>
      <c r="I112" s="185"/>
      <c r="J112" s="185"/>
      <c r="K112" s="185"/>
      <c r="L112" s="184"/>
      <c r="M112" s="184"/>
      <c r="N112" s="184"/>
    </row>
    <row r="113" spans="1:14" x14ac:dyDescent="0.25">
      <c r="A113" s="184"/>
      <c r="B113" s="189">
        <v>42403</v>
      </c>
      <c r="C113" s="184">
        <v>400</v>
      </c>
      <c r="D113" s="185">
        <v>6.01</v>
      </c>
      <c r="E113" s="185">
        <v>7.55</v>
      </c>
      <c r="F113" s="185">
        <f t="shared" si="9"/>
        <v>616</v>
      </c>
      <c r="G113" s="185">
        <f t="shared" si="10"/>
        <v>2404</v>
      </c>
      <c r="H113" s="199">
        <f t="shared" si="11"/>
        <v>0.2562396006655574</v>
      </c>
      <c r="I113" s="185"/>
      <c r="J113" s="185"/>
      <c r="K113" s="185"/>
      <c r="L113" s="184"/>
      <c r="M113" s="184"/>
      <c r="N113" s="236"/>
    </row>
    <row r="114" spans="1:14" x14ac:dyDescent="0.25">
      <c r="A114" s="184"/>
      <c r="B114" s="189">
        <v>42404</v>
      </c>
      <c r="C114" s="184">
        <v>300</v>
      </c>
      <c r="D114" s="185">
        <v>5.3349000000000002</v>
      </c>
      <c r="E114" s="185">
        <v>8.31</v>
      </c>
      <c r="F114" s="185">
        <f t="shared" si="9"/>
        <v>892.53000000000009</v>
      </c>
      <c r="G114" s="185">
        <f t="shared" si="10"/>
        <v>1600.47</v>
      </c>
      <c r="H114" s="199">
        <f t="shared" si="11"/>
        <v>0.55766743519091266</v>
      </c>
      <c r="I114" s="185"/>
      <c r="J114" s="185"/>
      <c r="K114" s="185"/>
      <c r="L114" s="184"/>
      <c r="M114" s="184"/>
      <c r="N114" s="236"/>
    </row>
    <row r="115" spans="1:14" x14ac:dyDescent="0.25">
      <c r="A115" s="184"/>
      <c r="B115" s="189">
        <v>42416</v>
      </c>
      <c r="C115" s="184">
        <v>0</v>
      </c>
      <c r="D115" s="185">
        <v>0</v>
      </c>
      <c r="E115" s="185">
        <v>0</v>
      </c>
      <c r="F115" s="185">
        <v>793.47</v>
      </c>
      <c r="G115" s="185"/>
      <c r="H115" s="199"/>
      <c r="I115" s="185"/>
      <c r="J115" s="185"/>
      <c r="K115" s="185"/>
      <c r="L115" s="184"/>
      <c r="M115" s="184"/>
      <c r="N115" s="236"/>
    </row>
    <row r="116" spans="1:14" x14ac:dyDescent="0.25">
      <c r="A116" s="236"/>
      <c r="B116" s="235"/>
      <c r="C116" s="236"/>
      <c r="D116" s="237"/>
      <c r="E116" s="237"/>
      <c r="F116" s="237"/>
      <c r="G116" s="237"/>
      <c r="H116" s="238"/>
      <c r="I116" s="237"/>
      <c r="J116" s="237"/>
      <c r="K116" s="237"/>
      <c r="L116" s="236"/>
      <c r="M116" s="236"/>
      <c r="N116" s="236"/>
    </row>
    <row r="117" spans="1:14" x14ac:dyDescent="0.25">
      <c r="A117" s="236"/>
      <c r="B117" s="235">
        <v>42545</v>
      </c>
      <c r="C117" s="236">
        <v>250</v>
      </c>
      <c r="D117" s="237">
        <v>9.36</v>
      </c>
      <c r="E117" s="237">
        <v>9.3800000000000008</v>
      </c>
      <c r="F117" s="237">
        <f t="shared" ref="F117:F127" si="12">C117*(E117-D117)</f>
        <v>5.0000000000003375</v>
      </c>
      <c r="G117" s="237">
        <f t="shared" ref="G117:G127" si="13">D117*C117</f>
        <v>2340</v>
      </c>
      <c r="H117" s="238">
        <f t="shared" ref="H117:H127" si="14">(E117-D117)/D117</f>
        <v>2.1367521367522809E-3</v>
      </c>
      <c r="I117" s="237"/>
      <c r="J117" s="237"/>
      <c r="K117" s="237"/>
      <c r="L117" s="236"/>
      <c r="M117" s="236"/>
      <c r="N117" s="236"/>
    </row>
    <row r="118" spans="1:14" x14ac:dyDescent="0.25">
      <c r="A118" s="236"/>
      <c r="B118" s="235">
        <v>42548</v>
      </c>
      <c r="C118" s="236">
        <v>250</v>
      </c>
      <c r="D118" s="237">
        <v>9.36</v>
      </c>
      <c r="E118" s="237">
        <v>9.1</v>
      </c>
      <c r="F118" s="237">
        <f t="shared" si="12"/>
        <v>-64.999999999999943</v>
      </c>
      <c r="G118" s="237">
        <f t="shared" si="13"/>
        <v>2340</v>
      </c>
      <c r="H118" s="238">
        <f t="shared" si="14"/>
        <v>-2.7777777777777755E-2</v>
      </c>
      <c r="I118" s="237"/>
      <c r="J118" s="237"/>
      <c r="K118" s="237"/>
      <c r="L118" s="236"/>
      <c r="M118" s="236"/>
      <c r="N118" s="236"/>
    </row>
    <row r="119" spans="1:14" x14ac:dyDescent="0.25">
      <c r="A119" s="236"/>
      <c r="B119" s="235">
        <v>42549</v>
      </c>
      <c r="C119" s="236">
        <v>250</v>
      </c>
      <c r="D119" s="237">
        <v>9.36</v>
      </c>
      <c r="E119" s="237">
        <v>9.33</v>
      </c>
      <c r="F119" s="237">
        <f t="shared" si="12"/>
        <v>-7.4999999999998401</v>
      </c>
      <c r="G119" s="237">
        <f t="shared" si="13"/>
        <v>2340</v>
      </c>
      <c r="H119" s="238">
        <f t="shared" si="14"/>
        <v>-3.2051282051281369E-3</v>
      </c>
      <c r="I119" s="237"/>
      <c r="J119" s="237"/>
      <c r="K119" s="237"/>
      <c r="L119" s="236"/>
      <c r="M119" s="236"/>
      <c r="N119" s="236"/>
    </row>
    <row r="120" spans="1:14" x14ac:dyDescent="0.25">
      <c r="A120" s="236"/>
      <c r="B120" s="235">
        <v>42550</v>
      </c>
      <c r="C120" s="236">
        <v>250</v>
      </c>
      <c r="D120" s="237">
        <v>9.36</v>
      </c>
      <c r="E120" s="237">
        <v>9.1</v>
      </c>
      <c r="F120" s="237">
        <f t="shared" si="12"/>
        <v>-64.999999999999943</v>
      </c>
      <c r="G120" s="237">
        <f t="shared" si="13"/>
        <v>2340</v>
      </c>
      <c r="H120" s="238">
        <f t="shared" si="14"/>
        <v>-2.7777777777777755E-2</v>
      </c>
      <c r="I120" s="237"/>
      <c r="J120" s="237"/>
      <c r="K120" s="237"/>
      <c r="L120" s="236"/>
      <c r="M120" s="236"/>
      <c r="N120" s="236"/>
    </row>
    <row r="121" spans="1:14" x14ac:dyDescent="0.25">
      <c r="A121" s="236"/>
      <c r="B121" s="235">
        <v>42552</v>
      </c>
      <c r="C121" s="236">
        <v>250</v>
      </c>
      <c r="D121" s="237">
        <v>9.36</v>
      </c>
      <c r="E121" s="237">
        <v>9.5500000000000007</v>
      </c>
      <c r="F121" s="237">
        <f t="shared" si="12"/>
        <v>47.50000000000032</v>
      </c>
      <c r="G121" s="237">
        <f t="shared" si="13"/>
        <v>2340</v>
      </c>
      <c r="H121" s="238">
        <f t="shared" si="14"/>
        <v>2.0299145299145439E-2</v>
      </c>
      <c r="I121" s="237"/>
      <c r="J121" s="237"/>
      <c r="K121" s="237"/>
      <c r="L121" s="236"/>
      <c r="M121" s="236"/>
      <c r="N121" s="236"/>
    </row>
    <row r="122" spans="1:14" x14ac:dyDescent="0.25">
      <c r="A122" s="236"/>
      <c r="B122" s="235">
        <v>42556</v>
      </c>
      <c r="C122" s="236">
        <v>250</v>
      </c>
      <c r="D122" s="237">
        <v>9.36</v>
      </c>
      <c r="E122" s="237">
        <v>9.26</v>
      </c>
      <c r="F122" s="237">
        <f t="shared" si="12"/>
        <v>-24.999999999999911</v>
      </c>
      <c r="G122" s="237">
        <f t="shared" si="13"/>
        <v>2340</v>
      </c>
      <c r="H122" s="238">
        <f t="shared" si="14"/>
        <v>-1.0683760683760646E-2</v>
      </c>
      <c r="I122" s="237"/>
      <c r="J122" s="237"/>
      <c r="K122" s="237"/>
      <c r="L122" s="236"/>
      <c r="M122" s="236"/>
      <c r="N122" s="236"/>
    </row>
    <row r="123" spans="1:14" x14ac:dyDescent="0.25">
      <c r="A123" s="236"/>
      <c r="B123" s="235">
        <v>42557</v>
      </c>
      <c r="C123" s="236">
        <v>250</v>
      </c>
      <c r="D123" s="237">
        <v>9.36</v>
      </c>
      <c r="E123" s="237">
        <v>9.19</v>
      </c>
      <c r="F123" s="237">
        <f t="shared" si="12"/>
        <v>-42.499999999999986</v>
      </c>
      <c r="G123" s="237">
        <f t="shared" si="13"/>
        <v>2340</v>
      </c>
      <c r="H123" s="238">
        <f t="shared" si="14"/>
        <v>-1.8162393162393157E-2</v>
      </c>
      <c r="I123" s="237"/>
      <c r="J123" s="237"/>
      <c r="K123" s="237"/>
      <c r="L123" s="236"/>
      <c r="M123" s="236"/>
      <c r="N123" s="236"/>
    </row>
    <row r="124" spans="1:14" x14ac:dyDescent="0.25">
      <c r="A124" s="236"/>
      <c r="B124" s="235">
        <v>42559</v>
      </c>
      <c r="C124" s="236">
        <v>250</v>
      </c>
      <c r="D124" s="237">
        <v>9.36</v>
      </c>
      <c r="E124" s="237">
        <v>9.82</v>
      </c>
      <c r="F124" s="237">
        <f t="shared" si="12"/>
        <v>115.00000000000021</v>
      </c>
      <c r="G124" s="237">
        <f t="shared" si="13"/>
        <v>2340</v>
      </c>
      <c r="H124" s="238">
        <f t="shared" si="14"/>
        <v>4.9145299145299241E-2</v>
      </c>
      <c r="I124" s="237"/>
      <c r="J124" s="237"/>
      <c r="K124" s="237"/>
      <c r="L124" s="236"/>
      <c r="M124" s="236"/>
      <c r="N124" s="236"/>
    </row>
    <row r="125" spans="1:14" x14ac:dyDescent="0.25">
      <c r="A125" s="236"/>
      <c r="B125" s="235">
        <v>42562</v>
      </c>
      <c r="C125" s="236">
        <v>250</v>
      </c>
      <c r="D125" s="237">
        <v>9.36</v>
      </c>
      <c r="E125" s="237">
        <v>10.14</v>
      </c>
      <c r="F125" s="237">
        <f t="shared" si="12"/>
        <v>195.00000000000028</v>
      </c>
      <c r="G125" s="237">
        <f t="shared" si="13"/>
        <v>2340</v>
      </c>
      <c r="H125" s="238">
        <f t="shared" si="14"/>
        <v>8.3333333333333454E-2</v>
      </c>
      <c r="I125" s="237" t="s">
        <v>170</v>
      </c>
      <c r="J125" s="237"/>
      <c r="K125" s="237"/>
      <c r="L125" s="236"/>
      <c r="M125" s="236"/>
      <c r="N125" s="236"/>
    </row>
    <row r="126" spans="1:14" x14ac:dyDescent="0.25">
      <c r="A126" s="236"/>
      <c r="B126" s="235">
        <v>42566</v>
      </c>
      <c r="C126" s="236">
        <v>250</v>
      </c>
      <c r="D126" s="237">
        <v>9.36</v>
      </c>
      <c r="E126" s="237">
        <v>10.92</v>
      </c>
      <c r="F126" s="237">
        <f t="shared" si="12"/>
        <v>390.00000000000011</v>
      </c>
      <c r="G126" s="237">
        <f t="shared" si="13"/>
        <v>2340</v>
      </c>
      <c r="H126" s="238">
        <f t="shared" si="14"/>
        <v>0.16666666666666674</v>
      </c>
      <c r="I126" s="310">
        <v>8.8000000000000007</v>
      </c>
      <c r="J126" s="237"/>
      <c r="K126" s="237"/>
      <c r="L126" s="236"/>
      <c r="M126" s="236"/>
      <c r="N126" s="236"/>
    </row>
    <row r="127" spans="1:14" x14ac:dyDescent="0.25">
      <c r="A127" s="236"/>
      <c r="B127" s="235">
        <v>42570</v>
      </c>
      <c r="C127" s="236">
        <v>250</v>
      </c>
      <c r="D127" s="237">
        <v>9.36</v>
      </c>
      <c r="E127" s="237">
        <v>10.63</v>
      </c>
      <c r="F127" s="237">
        <f t="shared" si="12"/>
        <v>317.50000000000034</v>
      </c>
      <c r="G127" s="237">
        <f t="shared" si="13"/>
        <v>2340</v>
      </c>
      <c r="H127" s="238">
        <f t="shared" si="14"/>
        <v>0.13568376068376084</v>
      </c>
      <c r="I127" s="237"/>
      <c r="J127" s="237"/>
      <c r="K127" s="237"/>
      <c r="L127" s="236"/>
      <c r="M127" s="236"/>
      <c r="N127" s="236"/>
    </row>
    <row r="128" spans="1:14" x14ac:dyDescent="0.25">
      <c r="A128" s="236"/>
      <c r="B128" s="235">
        <v>42577</v>
      </c>
      <c r="C128" s="236">
        <v>0</v>
      </c>
      <c r="D128" s="237"/>
      <c r="E128" s="237"/>
      <c r="F128" s="237">
        <v>311.95</v>
      </c>
      <c r="G128" s="237"/>
      <c r="H128" s="238"/>
      <c r="I128" s="237"/>
      <c r="J128" s="237"/>
      <c r="K128" s="237"/>
      <c r="L128" s="236"/>
      <c r="M128" s="236"/>
    </row>
    <row r="129" spans="1:13" x14ac:dyDescent="0.25">
      <c r="A129" s="236"/>
      <c r="B129" s="235"/>
      <c r="C129" s="236"/>
      <c r="D129" s="237"/>
      <c r="E129" s="237"/>
      <c r="F129" s="237"/>
      <c r="G129" s="237"/>
      <c r="H129" s="238"/>
      <c r="I129" s="237"/>
      <c r="J129" s="237"/>
      <c r="K129" s="237"/>
      <c r="L129" s="236"/>
      <c r="M129" s="236"/>
    </row>
    <row r="130" spans="1:13" x14ac:dyDescent="0.25">
      <c r="A130" s="236"/>
      <c r="B130" s="235"/>
      <c r="C130" s="236"/>
      <c r="D130" s="237"/>
      <c r="E130" s="237"/>
      <c r="F130" s="237"/>
      <c r="G130" s="237"/>
      <c r="H130" s="238"/>
      <c r="I130" s="237"/>
      <c r="J130" s="237"/>
      <c r="K130" s="237"/>
      <c r="L130" s="236"/>
      <c r="M130" s="236"/>
    </row>
  </sheetData>
  <mergeCells count="1">
    <mergeCell ref="P39:Q39"/>
  </mergeCells>
  <conditionalFormatting sqref="F22:F39 H22:H39">
    <cfRule type="expression" dxfId="461" priority="66">
      <formula>F22&gt;0</formula>
    </cfRule>
    <cfRule type="expression" dxfId="460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9" priority="53">
      <formula>F41&gt;0</formula>
    </cfRule>
    <cfRule type="expression" dxfId="458" priority="54">
      <formula>F41&lt;0</formula>
    </cfRule>
  </conditionalFormatting>
  <conditionalFormatting sqref="F41">
    <cfRule type="expression" dxfId="457" priority="57">
      <formula>F41&gt;0</formula>
    </cfRule>
    <cfRule type="expression" dxfId="456" priority="58">
      <formula>F41&lt;0</formula>
    </cfRule>
  </conditionalFormatting>
  <conditionalFormatting sqref="H41">
    <cfRule type="expression" dxfId="455" priority="35">
      <formula>H41&gt;0</formula>
    </cfRule>
    <cfRule type="expression" dxfId="454" priority="36">
      <formula>H41&lt;0</formula>
    </cfRule>
  </conditionalFormatting>
  <conditionalFormatting sqref="F89:F95">
    <cfRule type="expression" dxfId="453" priority="29">
      <formula>F89&gt;0</formula>
    </cfRule>
    <cfRule type="expression" dxfId="452" priority="30">
      <formula>F89&lt;0</formula>
    </cfRule>
  </conditionalFormatting>
  <conditionalFormatting sqref="F96:F110">
    <cfRule type="expression" dxfId="451" priority="25">
      <formula>F96&gt;0</formula>
    </cfRule>
    <cfRule type="expression" dxfId="450" priority="26">
      <formula>F96&lt;0</formula>
    </cfRule>
  </conditionalFormatting>
  <conditionalFormatting sqref="F96:F110">
    <cfRule type="expression" dxfId="449" priority="27">
      <formula>F96&gt;0</formula>
    </cfRule>
    <cfRule type="expression" dxfId="448" priority="28">
      <formula>F96&lt;0</formula>
    </cfRule>
  </conditionalFormatting>
  <conditionalFormatting sqref="H89:H100">
    <cfRule type="expression" dxfId="447" priority="23">
      <formula>H89&gt;0</formula>
    </cfRule>
    <cfRule type="expression" dxfId="446" priority="24">
      <formula>H89&lt;0</formula>
    </cfRule>
  </conditionalFormatting>
  <conditionalFormatting sqref="H101">
    <cfRule type="expression" dxfId="445" priority="21">
      <formula>H101&gt;0</formula>
    </cfRule>
    <cfRule type="expression" dxfId="444" priority="22">
      <formula>H101&lt;0</formula>
    </cfRule>
  </conditionalFormatting>
  <conditionalFormatting sqref="F111:F116">
    <cfRule type="expression" dxfId="443" priority="19">
      <formula>F111&gt;0</formula>
    </cfRule>
    <cfRule type="expression" dxfId="442" priority="20">
      <formula>F111&lt;0</formula>
    </cfRule>
  </conditionalFormatting>
  <conditionalFormatting sqref="H103:H116">
    <cfRule type="expression" dxfId="441" priority="17">
      <formula>H103&gt;0</formula>
    </cfRule>
    <cfRule type="expression" dxfId="440" priority="18">
      <formula>H103&lt;0</formula>
    </cfRule>
  </conditionalFormatting>
  <conditionalFormatting sqref="H102">
    <cfRule type="expression" dxfId="439" priority="15">
      <formula>H102&gt;0</formula>
    </cfRule>
    <cfRule type="expression" dxfId="438" priority="16">
      <formula>H102&lt;0</formula>
    </cfRule>
  </conditionalFormatting>
  <conditionalFormatting sqref="M42">
    <cfRule type="expression" dxfId="437" priority="13">
      <formula>M42&gt;0</formula>
    </cfRule>
    <cfRule type="expression" dxfId="436" priority="14">
      <formula>M42&lt;0</formula>
    </cfRule>
  </conditionalFormatting>
  <conditionalFormatting sqref="Q7">
    <cfRule type="expression" dxfId="435" priority="9">
      <formula>Q7&gt;0</formula>
    </cfRule>
    <cfRule type="expression" dxfId="434" priority="10">
      <formula>Q7&lt;0</formula>
    </cfRule>
  </conditionalFormatting>
  <conditionalFormatting sqref="Q8">
    <cfRule type="expression" dxfId="433" priority="7">
      <formula>Q8&gt;0</formula>
    </cfRule>
    <cfRule type="expression" dxfId="432" priority="8">
      <formula>Q8&lt;0</formula>
    </cfRule>
  </conditionalFormatting>
  <conditionalFormatting sqref="F117:F130 H117:H130">
    <cfRule type="expression" dxfId="431" priority="1">
      <formula>F117&gt;0</formula>
    </cfRule>
    <cfRule type="expression" dxfId="430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3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28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11" t="s">
        <v>99</v>
      </c>
    </row>
    <row r="2" spans="1:23" x14ac:dyDescent="0.25">
      <c r="A2" s="6" t="s">
        <v>162</v>
      </c>
      <c r="B2" s="338"/>
      <c r="C2" s="4"/>
      <c r="D2" s="3"/>
      <c r="E2" s="3"/>
      <c r="F2" s="3"/>
      <c r="G2" s="338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>
        <v>42568</v>
      </c>
      <c r="U2" t="s">
        <v>177</v>
      </c>
      <c r="W2" s="128"/>
    </row>
    <row r="3" spans="1:23" x14ac:dyDescent="0.25">
      <c r="A3" s="22" t="s">
        <v>48</v>
      </c>
      <c r="G3" s="338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0</v>
      </c>
      <c r="T3" s="1" t="s">
        <v>178</v>
      </c>
      <c r="W3" s="128"/>
    </row>
    <row r="4" spans="1:23" x14ac:dyDescent="0.25">
      <c r="B4" s="338"/>
      <c r="C4" s="4"/>
      <c r="D4" s="3"/>
      <c r="E4" s="3"/>
      <c r="F4" s="3"/>
      <c r="G4" s="338"/>
      <c r="H4" s="149"/>
      <c r="I4" s="3"/>
      <c r="J4" s="3"/>
      <c r="K4" s="3"/>
      <c r="L4" s="66"/>
      <c r="M4" s="3"/>
      <c r="O4" s="11" t="s">
        <v>44</v>
      </c>
      <c r="Q4" s="48">
        <v>0</v>
      </c>
      <c r="R4" s="354">
        <v>0</v>
      </c>
      <c r="T4" s="143">
        <v>42633</v>
      </c>
      <c r="U4" s="1" t="s">
        <v>207</v>
      </c>
      <c r="W4" s="128"/>
    </row>
    <row r="5" spans="1:23" x14ac:dyDescent="0.25">
      <c r="B5" s="338"/>
      <c r="C5" s="4"/>
      <c r="D5" s="3"/>
      <c r="E5" s="3"/>
      <c r="F5" s="3"/>
      <c r="G5" s="338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8"/>
    </row>
    <row r="6" spans="1:23" x14ac:dyDescent="0.25">
      <c r="A6" s="23"/>
      <c r="B6" s="338"/>
      <c r="C6" s="4"/>
      <c r="D6" s="3"/>
      <c r="E6" s="3"/>
      <c r="F6" s="3"/>
      <c r="G6" s="338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T6" t="s">
        <v>253</v>
      </c>
      <c r="U6" t="s">
        <v>368</v>
      </c>
      <c r="W6" s="128"/>
    </row>
    <row r="7" spans="1:23" x14ac:dyDescent="0.25">
      <c r="B7" s="338"/>
      <c r="C7" s="4"/>
      <c r="D7" s="3"/>
      <c r="E7" s="3"/>
      <c r="F7" s="3"/>
      <c r="G7" s="338"/>
      <c r="H7" s="149"/>
      <c r="I7" s="3"/>
      <c r="J7" s="3"/>
      <c r="K7" s="3"/>
      <c r="L7" s="4"/>
      <c r="M7" s="4"/>
      <c r="O7" s="11" t="s">
        <v>136</v>
      </c>
      <c r="Q7" s="2">
        <f>Q10+Q8</f>
        <v>4376.9599999999991</v>
      </c>
      <c r="R7">
        <v>0</v>
      </c>
      <c r="T7" t="s">
        <v>367</v>
      </c>
      <c r="W7" s="128"/>
    </row>
    <row r="8" spans="1:23" x14ac:dyDescent="0.25">
      <c r="B8" s="338"/>
      <c r="C8" s="4"/>
      <c r="D8" s="3"/>
      <c r="E8" s="3"/>
      <c r="F8" s="3"/>
      <c r="G8" s="338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T8" t="s">
        <v>369</v>
      </c>
      <c r="W8" s="128"/>
    </row>
    <row r="9" spans="1:23" x14ac:dyDescent="0.25">
      <c r="B9" s="338"/>
      <c r="C9" s="4"/>
      <c r="D9" s="3"/>
      <c r="E9" s="3"/>
      <c r="F9" s="3"/>
      <c r="G9" s="338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8"/>
    </row>
    <row r="10" spans="1:23" x14ac:dyDescent="0.25">
      <c r="B10" s="338"/>
      <c r="C10" s="4"/>
      <c r="D10" s="3"/>
      <c r="E10" s="3"/>
      <c r="F10" s="3"/>
      <c r="G10" s="338"/>
      <c r="H10" s="149"/>
      <c r="I10" s="3"/>
      <c r="J10" s="3"/>
      <c r="K10" s="3"/>
      <c r="L10" s="338"/>
      <c r="M10" s="4"/>
      <c r="O10" s="11" t="s">
        <v>155</v>
      </c>
      <c r="P10" s="27"/>
      <c r="Q10" s="2">
        <f>M42</f>
        <v>4376.9599999999991</v>
      </c>
      <c r="W10" s="128"/>
    </row>
    <row r="11" spans="1:23" x14ac:dyDescent="0.25">
      <c r="B11" s="338"/>
      <c r="C11" s="4"/>
      <c r="D11" s="3"/>
      <c r="E11" s="3"/>
      <c r="F11" s="3"/>
      <c r="G11" s="338"/>
      <c r="H11" s="149"/>
      <c r="I11" s="3"/>
      <c r="J11" s="3"/>
      <c r="K11" s="3"/>
      <c r="L11" s="4"/>
      <c r="M11" s="4"/>
      <c r="O11" s="11" t="s">
        <v>133</v>
      </c>
      <c r="P11" s="27"/>
      <c r="Q11" s="128">
        <f>IF(U71="N/A (N/A)", 0, VALUE(TRIM(CLEAN(MID(U71, FIND("(", U71)+1, 5)))))</f>
        <v>4.0899999999999999E-2</v>
      </c>
      <c r="W11" s="128"/>
    </row>
    <row r="12" spans="1:23" x14ac:dyDescent="0.25">
      <c r="B12" s="338"/>
      <c r="C12" s="4"/>
      <c r="D12" s="3"/>
      <c r="E12" s="3"/>
      <c r="F12" s="3"/>
      <c r="G12" s="338"/>
      <c r="H12" s="149"/>
      <c r="I12" s="3"/>
      <c r="J12" s="3"/>
      <c r="K12" s="3"/>
      <c r="L12" s="4"/>
      <c r="M12" s="4"/>
      <c r="W12" s="128"/>
    </row>
    <row r="13" spans="1:23" x14ac:dyDescent="0.25">
      <c r="F13" s="3"/>
      <c r="G13" s="338"/>
      <c r="H13" s="149"/>
      <c r="I13" s="3"/>
      <c r="J13" s="3"/>
      <c r="K13" s="3"/>
      <c r="L13" s="4"/>
      <c r="M13" s="4"/>
      <c r="W13" s="128"/>
    </row>
    <row r="14" spans="1:23" x14ac:dyDescent="0.25">
      <c r="G14" s="338"/>
      <c r="H14" s="149"/>
      <c r="I14" s="3"/>
      <c r="J14" s="3"/>
      <c r="K14" s="3"/>
      <c r="L14" s="4"/>
      <c r="M14" s="4"/>
      <c r="W14" s="128"/>
    </row>
    <row r="15" spans="1:23" x14ac:dyDescent="0.25">
      <c r="B15" s="338"/>
      <c r="C15" s="4"/>
      <c r="D15" s="3"/>
      <c r="E15" s="3"/>
      <c r="F15" s="3"/>
      <c r="G15" s="338"/>
      <c r="H15" s="149"/>
      <c r="I15" s="3"/>
      <c r="J15" s="3"/>
      <c r="K15" s="3"/>
      <c r="L15" s="4"/>
      <c r="M15" s="4"/>
      <c r="W15" s="128"/>
    </row>
    <row r="16" spans="1:23" x14ac:dyDescent="0.25">
      <c r="G16" s="23"/>
      <c r="H16" s="64"/>
      <c r="W16" s="128"/>
    </row>
    <row r="17" spans="1:23" x14ac:dyDescent="0.25">
      <c r="G17" s="23"/>
      <c r="W17" s="128"/>
    </row>
    <row r="18" spans="1:23" x14ac:dyDescent="0.25">
      <c r="A18" s="25" t="s">
        <v>57</v>
      </c>
      <c r="B18" s="33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28"/>
    </row>
    <row r="19" spans="1:23" ht="15.75" thickBot="1" x14ac:dyDescent="0.3">
      <c r="A19" s="214" t="s">
        <v>143</v>
      </c>
      <c r="B19" s="340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8"/>
    </row>
    <row r="20" spans="1:23" x14ac:dyDescent="0.25">
      <c r="W20" s="128"/>
    </row>
    <row r="21" spans="1:23" x14ac:dyDescent="0.25">
      <c r="W21" s="128"/>
    </row>
    <row r="22" spans="1:23" x14ac:dyDescent="0.25">
      <c r="W22" s="128"/>
    </row>
    <row r="23" spans="1:23" x14ac:dyDescent="0.25">
      <c r="B23" s="341" t="s">
        <v>85</v>
      </c>
      <c r="C23" s="150" t="s">
        <v>106</v>
      </c>
      <c r="D23" s="151" t="s">
        <v>105</v>
      </c>
      <c r="E23" s="153" t="s">
        <v>107</v>
      </c>
      <c r="F23" s="153" t="s">
        <v>43</v>
      </c>
      <c r="G23" s="165" t="s">
        <v>110</v>
      </c>
      <c r="H23" s="165" t="s">
        <v>61</v>
      </c>
      <c r="I23" s="165" t="s">
        <v>111</v>
      </c>
      <c r="J23" s="165" t="s">
        <v>420</v>
      </c>
      <c r="W23" s="128"/>
    </row>
    <row r="24" spans="1:23" x14ac:dyDescent="0.25">
      <c r="B24" s="137">
        <v>43009</v>
      </c>
      <c r="C24" s="10">
        <v>100</v>
      </c>
      <c r="D24" s="33">
        <v>29.15</v>
      </c>
      <c r="E24" s="33">
        <v>35.159999999999997</v>
      </c>
      <c r="F24" s="33">
        <f>C24*(E24-D24)</f>
        <v>600.99999999999977</v>
      </c>
      <c r="G24" s="33">
        <f>D24*C24</f>
        <v>2915</v>
      </c>
      <c r="H24" s="167">
        <f>(E24-D24)/D24</f>
        <v>0.20617495711835329</v>
      </c>
      <c r="I24" s="33">
        <v>28.5</v>
      </c>
      <c r="J24" s="33">
        <v>4225</v>
      </c>
      <c r="W24" s="128"/>
    </row>
    <row r="25" spans="1:23" x14ac:dyDescent="0.25">
      <c r="B25" s="137">
        <v>43021</v>
      </c>
      <c r="C25" s="10">
        <v>0</v>
      </c>
      <c r="D25" s="33"/>
      <c r="E25" s="33"/>
      <c r="F25" s="33">
        <v>752.92</v>
      </c>
      <c r="G25" s="33"/>
      <c r="H25" s="167"/>
      <c r="I25" s="33"/>
      <c r="J25" s="33">
        <v>4376.96</v>
      </c>
      <c r="W25" s="128"/>
    </row>
    <row r="26" spans="1:23" x14ac:dyDescent="0.25">
      <c r="B26" s="137"/>
      <c r="C26" s="10"/>
      <c r="D26" s="33"/>
      <c r="E26" s="33"/>
      <c r="F26" s="33"/>
      <c r="G26" s="33"/>
      <c r="H26" s="167"/>
      <c r="I26" s="33"/>
      <c r="J26" s="33"/>
      <c r="W26" s="128"/>
    </row>
    <row r="27" spans="1:23" x14ac:dyDescent="0.25">
      <c r="B27" s="137"/>
      <c r="C27" s="10"/>
      <c r="D27" s="33"/>
      <c r="E27" s="33"/>
      <c r="F27" s="33"/>
      <c r="G27" s="33"/>
      <c r="H27" s="167"/>
      <c r="I27" s="33"/>
      <c r="J27" s="33"/>
      <c r="W27" s="128"/>
    </row>
    <row r="28" spans="1:23" ht="20.25" thickBot="1" x14ac:dyDescent="0.35">
      <c r="B28" s="137"/>
      <c r="C28" s="10"/>
      <c r="D28" s="33"/>
      <c r="E28" s="33"/>
      <c r="F28" s="33"/>
      <c r="G28" s="33"/>
      <c r="H28" s="167"/>
      <c r="I28" s="33"/>
      <c r="J28" s="33"/>
      <c r="O28" s="473" t="s">
        <v>54</v>
      </c>
      <c r="P28" s="473"/>
      <c r="W28" s="128"/>
    </row>
    <row r="29" spans="1:23" ht="15.75" thickTop="1" x14ac:dyDescent="0.25">
      <c r="B29" s="137"/>
      <c r="C29" s="10"/>
      <c r="D29" s="33"/>
      <c r="E29" s="33"/>
      <c r="F29" s="33"/>
      <c r="G29" s="33"/>
      <c r="H29" s="167"/>
      <c r="I29" s="33"/>
      <c r="J29" s="33"/>
      <c r="O29" s="75">
        <v>1.1000000000000001</v>
      </c>
      <c r="P29" s="75">
        <f>O29*$Q$4</f>
        <v>0</v>
      </c>
      <c r="W29" s="128"/>
    </row>
    <row r="30" spans="1:23" x14ac:dyDescent="0.25">
      <c r="B30" s="137"/>
      <c r="C30" s="10"/>
      <c r="D30" s="33"/>
      <c r="E30" s="33"/>
      <c r="F30" s="33"/>
      <c r="G30" s="33"/>
      <c r="H30" s="167"/>
      <c r="I30" s="33"/>
      <c r="J30" s="33"/>
      <c r="O30" s="75">
        <v>1.0900000000000001</v>
      </c>
      <c r="P30" s="75">
        <f t="shared" ref="P30:P49" si="0">O30*$Q$4</f>
        <v>0</v>
      </c>
      <c r="W30" s="128"/>
    </row>
    <row r="31" spans="1:23" x14ac:dyDescent="0.25">
      <c r="B31" s="137"/>
      <c r="C31" s="10"/>
      <c r="D31" s="33"/>
      <c r="E31" s="33"/>
      <c r="F31" s="33"/>
      <c r="G31" s="33"/>
      <c r="H31" s="167"/>
      <c r="I31" s="33"/>
      <c r="J31" s="33"/>
      <c r="O31" s="75">
        <v>1.08</v>
      </c>
      <c r="P31" s="75">
        <f t="shared" si="0"/>
        <v>0</v>
      </c>
      <c r="W31" s="128"/>
    </row>
    <row r="32" spans="1:23" x14ac:dyDescent="0.25">
      <c r="B32" s="137"/>
      <c r="C32" s="10"/>
      <c r="D32" s="33"/>
      <c r="E32" s="33"/>
      <c r="F32" s="33"/>
      <c r="G32" s="33"/>
      <c r="H32" s="167"/>
      <c r="I32" s="33"/>
      <c r="J32" s="33"/>
      <c r="O32" s="75">
        <v>1.07</v>
      </c>
      <c r="P32" s="75">
        <f t="shared" si="0"/>
        <v>0</v>
      </c>
      <c r="W32" s="128"/>
    </row>
    <row r="33" spans="1:23" x14ac:dyDescent="0.25">
      <c r="B33" s="137"/>
      <c r="C33" s="10"/>
      <c r="D33" s="33"/>
      <c r="E33" s="33"/>
      <c r="F33" s="33"/>
      <c r="G33" s="33"/>
      <c r="H33" s="167"/>
      <c r="I33" s="33"/>
      <c r="J33" s="33"/>
      <c r="O33" s="75">
        <v>1.06</v>
      </c>
      <c r="P33" s="75">
        <f t="shared" si="0"/>
        <v>0</v>
      </c>
      <c r="W33" s="128"/>
    </row>
    <row r="34" spans="1:23" x14ac:dyDescent="0.25">
      <c r="B34" s="137"/>
      <c r="C34" s="10"/>
      <c r="D34" s="33"/>
      <c r="E34" s="33"/>
      <c r="F34" s="33"/>
      <c r="G34" s="33"/>
      <c r="H34" s="167"/>
      <c r="I34" s="33"/>
      <c r="J34" s="33"/>
      <c r="O34" s="75">
        <v>1.05</v>
      </c>
      <c r="P34" s="75">
        <f t="shared" si="0"/>
        <v>0</v>
      </c>
      <c r="W34" s="128"/>
    </row>
    <row r="35" spans="1:23" x14ac:dyDescent="0.25">
      <c r="B35" s="137"/>
      <c r="C35" s="10"/>
      <c r="D35" s="33"/>
      <c r="E35" s="33"/>
      <c r="F35" s="33"/>
      <c r="G35" s="33"/>
      <c r="H35" s="167"/>
      <c r="I35" s="33"/>
      <c r="J35" s="33"/>
      <c r="O35" s="75">
        <v>1.04</v>
      </c>
      <c r="P35" s="75">
        <f t="shared" si="0"/>
        <v>0</v>
      </c>
      <c r="W35" s="128"/>
    </row>
    <row r="36" spans="1:23" x14ac:dyDescent="0.25">
      <c r="B36" s="137"/>
      <c r="C36" s="10"/>
      <c r="D36" s="33"/>
      <c r="E36" s="33"/>
      <c r="F36" s="33"/>
      <c r="G36" s="33"/>
      <c r="H36" s="167"/>
      <c r="I36" s="33"/>
      <c r="J36" s="33"/>
      <c r="O36" s="75">
        <v>1.03</v>
      </c>
      <c r="P36" s="75">
        <f t="shared" si="0"/>
        <v>0</v>
      </c>
      <c r="W36" s="128"/>
    </row>
    <row r="37" spans="1:23" x14ac:dyDescent="0.25">
      <c r="B37" s="137"/>
      <c r="C37" s="10"/>
      <c r="D37" s="33"/>
      <c r="E37" s="33"/>
      <c r="F37" s="33"/>
      <c r="G37" s="33"/>
      <c r="H37" s="167"/>
      <c r="I37" s="33"/>
      <c r="J37" s="33"/>
      <c r="O37" s="75">
        <v>1.02</v>
      </c>
      <c r="P37" s="75">
        <f t="shared" si="0"/>
        <v>0</v>
      </c>
      <c r="W37" s="128"/>
    </row>
    <row r="38" spans="1:23" x14ac:dyDescent="0.25">
      <c r="B38" s="137"/>
      <c r="C38" s="10"/>
      <c r="D38" s="33"/>
      <c r="E38" s="33"/>
      <c r="F38" s="33"/>
      <c r="G38" s="33"/>
      <c r="H38" s="167"/>
      <c r="I38" s="33"/>
      <c r="J38" s="33"/>
      <c r="O38" s="75">
        <v>1.01</v>
      </c>
      <c r="P38" s="75">
        <f t="shared" si="0"/>
        <v>0</v>
      </c>
      <c r="W38" s="128"/>
    </row>
    <row r="39" spans="1:23" x14ac:dyDescent="0.25">
      <c r="B39" s="137"/>
      <c r="C39" s="10"/>
      <c r="D39" s="33"/>
      <c r="E39" s="33"/>
      <c r="F39" s="33"/>
      <c r="G39" s="10"/>
      <c r="H39" s="10"/>
      <c r="I39" s="33"/>
      <c r="J39" s="33"/>
      <c r="O39" s="75">
        <v>1</v>
      </c>
      <c r="P39" s="75">
        <f t="shared" si="0"/>
        <v>0</v>
      </c>
      <c r="W39" s="128"/>
    </row>
    <row r="40" spans="1:23" x14ac:dyDescent="0.25">
      <c r="O40" s="75">
        <v>0.99</v>
      </c>
      <c r="P40" s="75">
        <f t="shared" si="0"/>
        <v>0</v>
      </c>
      <c r="W40" s="128"/>
    </row>
    <row r="41" spans="1:23" x14ac:dyDescent="0.25">
      <c r="O41" s="75">
        <v>0.98</v>
      </c>
      <c r="P41" s="75">
        <f t="shared" si="0"/>
        <v>0</v>
      </c>
      <c r="W41" s="128"/>
    </row>
    <row r="42" spans="1:23" x14ac:dyDescent="0.25">
      <c r="A42" s="419"/>
      <c r="B42" s="418"/>
      <c r="C42" s="419"/>
      <c r="D42" s="420"/>
      <c r="E42" s="420"/>
      <c r="F42" s="420"/>
      <c r="G42" s="419"/>
      <c r="H42" s="419"/>
      <c r="I42" s="420"/>
      <c r="J42" s="420"/>
      <c r="K42" s="420"/>
      <c r="L42" s="419" t="s">
        <v>43</v>
      </c>
      <c r="M42" s="420">
        <f>M80+K80-F80</f>
        <v>4376.9599999999991</v>
      </c>
      <c r="O42" s="75">
        <v>0.97</v>
      </c>
      <c r="P42" s="75">
        <f t="shared" si="0"/>
        <v>0</v>
      </c>
      <c r="W42" s="128"/>
    </row>
    <row r="43" spans="1:23" x14ac:dyDescent="0.25">
      <c r="A43" s="491" t="s">
        <v>1</v>
      </c>
      <c r="B43" s="510" t="s">
        <v>2</v>
      </c>
      <c r="C43" s="491" t="s">
        <v>4</v>
      </c>
      <c r="D43" s="492" t="s">
        <v>5</v>
      </c>
      <c r="E43" s="492" t="s">
        <v>67</v>
      </c>
      <c r="F43" s="492" t="s">
        <v>38</v>
      </c>
      <c r="G43" s="491" t="s">
        <v>3</v>
      </c>
      <c r="H43" s="491" t="s">
        <v>6</v>
      </c>
      <c r="I43" s="492" t="s">
        <v>7</v>
      </c>
      <c r="J43" s="492" t="s">
        <v>68</v>
      </c>
      <c r="K43" s="492" t="s">
        <v>39</v>
      </c>
      <c r="L43" s="491" t="s">
        <v>21</v>
      </c>
      <c r="M43" s="491" t="s">
        <v>22</v>
      </c>
      <c r="O43" s="75">
        <v>0.96</v>
      </c>
      <c r="P43" s="75">
        <f t="shared" si="0"/>
        <v>0</v>
      </c>
      <c r="W43" s="128"/>
    </row>
    <row r="44" spans="1:23" x14ac:dyDescent="0.25">
      <c r="A44" s="493" t="s">
        <v>162</v>
      </c>
      <c r="B44" s="418">
        <v>42545</v>
      </c>
      <c r="C44" s="419">
        <v>100</v>
      </c>
      <c r="D44" s="420">
        <v>25.25</v>
      </c>
      <c r="E44" s="420">
        <v>0</v>
      </c>
      <c r="F44" s="420">
        <f t="shared" ref="F44:F55" si="1">D44*C44+E44</f>
        <v>2525</v>
      </c>
      <c r="G44" s="418">
        <v>42577</v>
      </c>
      <c r="H44" s="421">
        <v>30</v>
      </c>
      <c r="I44" s="420">
        <v>25.81</v>
      </c>
      <c r="J44" s="420">
        <v>0.02</v>
      </c>
      <c r="K44" s="420">
        <f t="shared" ref="K44:K50" si="2">H44*I44-J44</f>
        <v>774.28</v>
      </c>
      <c r="L44" s="422">
        <v>42613</v>
      </c>
      <c r="M44" s="420">
        <v>90</v>
      </c>
      <c r="O44" s="75">
        <v>0.95</v>
      </c>
      <c r="P44" s="75">
        <f t="shared" si="0"/>
        <v>0</v>
      </c>
      <c r="W44" s="128"/>
    </row>
    <row r="45" spans="1:23" x14ac:dyDescent="0.25">
      <c r="A45" s="494" t="s">
        <v>48</v>
      </c>
      <c r="B45" s="418">
        <v>42580</v>
      </c>
      <c r="C45" s="419">
        <v>30</v>
      </c>
      <c r="D45" s="420">
        <v>23.78</v>
      </c>
      <c r="E45" s="420">
        <v>0</v>
      </c>
      <c r="F45" s="420">
        <f t="shared" si="1"/>
        <v>713.40000000000009</v>
      </c>
      <c r="G45" s="418">
        <v>42597</v>
      </c>
      <c r="H45" s="421">
        <v>70</v>
      </c>
      <c r="I45" s="420">
        <v>22.94</v>
      </c>
      <c r="J45" s="420">
        <v>0.38</v>
      </c>
      <c r="K45" s="420">
        <f t="shared" si="2"/>
        <v>1605.42</v>
      </c>
      <c r="L45" s="422">
        <v>42704</v>
      </c>
      <c r="M45" s="420">
        <v>102</v>
      </c>
      <c r="O45" s="75">
        <v>0.94</v>
      </c>
      <c r="P45" s="75">
        <f t="shared" si="0"/>
        <v>0</v>
      </c>
      <c r="W45" s="128"/>
    </row>
    <row r="46" spans="1:23" x14ac:dyDescent="0.25">
      <c r="A46" s="419"/>
      <c r="B46" s="418">
        <v>42586</v>
      </c>
      <c r="C46" s="419">
        <v>40</v>
      </c>
      <c r="D46" s="420">
        <v>22.65</v>
      </c>
      <c r="E46" s="420">
        <v>0</v>
      </c>
      <c r="F46" s="420">
        <f t="shared" si="1"/>
        <v>906</v>
      </c>
      <c r="G46" s="418">
        <v>42599</v>
      </c>
      <c r="H46" s="421">
        <v>30</v>
      </c>
      <c r="I46" s="420">
        <v>23.48</v>
      </c>
      <c r="J46" s="420">
        <v>0.02</v>
      </c>
      <c r="K46" s="420">
        <f t="shared" si="2"/>
        <v>704.38</v>
      </c>
      <c r="L46" s="419"/>
      <c r="M46" s="419"/>
      <c r="O46" s="75">
        <v>0.93</v>
      </c>
      <c r="P46" s="75">
        <f t="shared" si="0"/>
        <v>0</v>
      </c>
      <c r="W46" s="128"/>
    </row>
    <row r="47" spans="1:23" x14ac:dyDescent="0.25">
      <c r="A47" s="419"/>
      <c r="B47" s="418">
        <v>42586</v>
      </c>
      <c r="C47" s="419">
        <v>60</v>
      </c>
      <c r="D47" s="420">
        <v>22.65</v>
      </c>
      <c r="E47" s="420">
        <v>0</v>
      </c>
      <c r="F47" s="420">
        <f t="shared" si="1"/>
        <v>1359</v>
      </c>
      <c r="G47" s="418">
        <v>42621</v>
      </c>
      <c r="H47" s="421">
        <v>40</v>
      </c>
      <c r="I47" s="420">
        <v>26.28</v>
      </c>
      <c r="J47" s="420">
        <v>0.02</v>
      </c>
      <c r="K47" s="420">
        <f t="shared" si="2"/>
        <v>1051.18</v>
      </c>
      <c r="L47" s="419"/>
      <c r="M47" s="419"/>
      <c r="O47" s="75">
        <v>0.92</v>
      </c>
      <c r="P47" s="75">
        <f t="shared" si="0"/>
        <v>0</v>
      </c>
      <c r="W47" s="128"/>
    </row>
    <row r="48" spans="1:23" x14ac:dyDescent="0.25">
      <c r="A48" s="419"/>
      <c r="B48" s="418">
        <v>42586</v>
      </c>
      <c r="C48" s="419">
        <v>100</v>
      </c>
      <c r="D48" s="420">
        <v>20.92</v>
      </c>
      <c r="E48" s="420">
        <v>-0.5</v>
      </c>
      <c r="F48" s="420">
        <f t="shared" si="1"/>
        <v>2091.5</v>
      </c>
      <c r="G48" s="418">
        <v>42639</v>
      </c>
      <c r="H48" s="421">
        <v>100</v>
      </c>
      <c r="I48" s="420">
        <v>22.82</v>
      </c>
      <c r="J48" s="420">
        <v>0.05</v>
      </c>
      <c r="K48" s="420">
        <f t="shared" si="2"/>
        <v>2281.9499999999998</v>
      </c>
      <c r="L48" s="419"/>
      <c r="M48" s="419"/>
      <c r="O48" s="75">
        <v>0.91</v>
      </c>
      <c r="P48" s="75">
        <f t="shared" si="0"/>
        <v>0</v>
      </c>
      <c r="W48" s="128"/>
    </row>
    <row r="49" spans="1:23" x14ac:dyDescent="0.25">
      <c r="A49" s="419"/>
      <c r="B49" s="418">
        <v>42626</v>
      </c>
      <c r="C49" s="419">
        <v>40</v>
      </c>
      <c r="D49" s="420">
        <v>24.58</v>
      </c>
      <c r="E49" s="420">
        <v>0</v>
      </c>
      <c r="F49" s="420">
        <f t="shared" si="1"/>
        <v>983.19999999999993</v>
      </c>
      <c r="G49" s="418">
        <v>42643</v>
      </c>
      <c r="H49" s="421">
        <v>60</v>
      </c>
      <c r="I49" s="420">
        <v>24.72</v>
      </c>
      <c r="J49" s="420">
        <v>0.03</v>
      </c>
      <c r="K49" s="420">
        <f t="shared" si="2"/>
        <v>1483.1699999999998</v>
      </c>
      <c r="L49" s="419"/>
      <c r="M49" s="419"/>
      <c r="O49" s="75">
        <v>0.9</v>
      </c>
      <c r="P49" s="75">
        <f t="shared" si="0"/>
        <v>0</v>
      </c>
      <c r="W49" s="128"/>
    </row>
    <row r="50" spans="1:23" x14ac:dyDescent="0.25">
      <c r="A50" s="419"/>
      <c r="B50" s="418">
        <v>42639</v>
      </c>
      <c r="C50" s="419">
        <v>100</v>
      </c>
      <c r="D50" s="420">
        <v>22.28</v>
      </c>
      <c r="E50" s="420">
        <v>0</v>
      </c>
      <c r="F50" s="420">
        <f t="shared" si="1"/>
        <v>2228</v>
      </c>
      <c r="G50" s="418">
        <v>42663</v>
      </c>
      <c r="H50" s="421">
        <v>40</v>
      </c>
      <c r="I50" s="420">
        <v>24.78</v>
      </c>
      <c r="J50" s="420">
        <v>0.02</v>
      </c>
      <c r="K50" s="420">
        <f t="shared" si="2"/>
        <v>991.18000000000006</v>
      </c>
      <c r="L50" s="419"/>
      <c r="M50" s="419"/>
      <c r="W50" s="128"/>
    </row>
    <row r="51" spans="1:23" x14ac:dyDescent="0.25">
      <c r="A51" s="419"/>
      <c r="B51" s="418">
        <v>42643</v>
      </c>
      <c r="C51" s="419">
        <v>60</v>
      </c>
      <c r="D51" s="420">
        <v>24.3</v>
      </c>
      <c r="E51" s="420">
        <v>0</v>
      </c>
      <c r="F51" s="420">
        <f t="shared" si="1"/>
        <v>1458</v>
      </c>
      <c r="G51" s="418">
        <v>42675</v>
      </c>
      <c r="H51" s="421">
        <v>100</v>
      </c>
      <c r="I51" s="420">
        <v>24.75</v>
      </c>
      <c r="J51" s="420">
        <v>0.05</v>
      </c>
      <c r="K51" s="420">
        <f>H51*I51-J51</f>
        <v>2474.9499999999998</v>
      </c>
      <c r="L51" s="419"/>
      <c r="M51" s="419"/>
      <c r="W51" s="128"/>
    </row>
    <row r="52" spans="1:23" x14ac:dyDescent="0.25">
      <c r="A52" s="419"/>
      <c r="B52" s="418">
        <v>42655</v>
      </c>
      <c r="C52" s="419">
        <v>100</v>
      </c>
      <c r="D52" s="420">
        <v>22.56</v>
      </c>
      <c r="E52" s="420">
        <v>0</v>
      </c>
      <c r="F52" s="420">
        <f t="shared" si="1"/>
        <v>2256</v>
      </c>
      <c r="G52" s="418">
        <v>42677</v>
      </c>
      <c r="H52" s="421">
        <v>60</v>
      </c>
      <c r="I52" s="420">
        <v>23.16</v>
      </c>
      <c r="J52" s="420">
        <v>0.03</v>
      </c>
      <c r="K52" s="420">
        <f>H52*I52-J52</f>
        <v>1389.57</v>
      </c>
      <c r="L52" s="419"/>
      <c r="M52" s="419"/>
      <c r="W52" s="128"/>
    </row>
    <row r="53" spans="1:23" x14ac:dyDescent="0.25">
      <c r="A53" s="419"/>
      <c r="B53" s="418">
        <v>42674</v>
      </c>
      <c r="C53" s="419">
        <v>40</v>
      </c>
      <c r="D53" s="420">
        <v>24.16</v>
      </c>
      <c r="E53" s="420">
        <v>-0.1</v>
      </c>
      <c r="F53" s="420">
        <f t="shared" si="1"/>
        <v>966.3</v>
      </c>
      <c r="G53" s="418">
        <v>42688</v>
      </c>
      <c r="H53" s="421">
        <v>100</v>
      </c>
      <c r="I53" s="420">
        <v>28</v>
      </c>
      <c r="J53" s="420">
        <v>0.06</v>
      </c>
      <c r="K53" s="420">
        <f>H53*I53-J53</f>
        <v>2799.94</v>
      </c>
      <c r="L53" s="419"/>
      <c r="M53" s="419"/>
      <c r="W53" s="128"/>
    </row>
    <row r="54" spans="1:23" x14ac:dyDescent="0.25">
      <c r="A54" s="419"/>
      <c r="B54" s="418">
        <v>42675</v>
      </c>
      <c r="C54" s="419">
        <v>100</v>
      </c>
      <c r="D54" s="420">
        <v>24.53</v>
      </c>
      <c r="E54" s="420">
        <v>0</v>
      </c>
      <c r="F54" s="420">
        <f>D54*C54+E54</f>
        <v>2453</v>
      </c>
      <c r="G54" s="418">
        <v>42705</v>
      </c>
      <c r="H54" s="421">
        <v>40</v>
      </c>
      <c r="I54" s="420">
        <v>29.58</v>
      </c>
      <c r="J54" s="420">
        <v>0.03</v>
      </c>
      <c r="K54" s="420">
        <f>H54*I54-J54</f>
        <v>1183.1699999999998</v>
      </c>
      <c r="L54" s="419"/>
      <c r="M54" s="419"/>
      <c r="Q54" s="2"/>
      <c r="W54" s="128"/>
    </row>
    <row r="55" spans="1:23" ht="20.25" thickBot="1" x14ac:dyDescent="0.35">
      <c r="A55" s="419"/>
      <c r="B55" s="418">
        <v>42677</v>
      </c>
      <c r="C55" s="419">
        <v>100</v>
      </c>
      <c r="D55" s="420">
        <v>22.38</v>
      </c>
      <c r="E55" s="420">
        <v>0</v>
      </c>
      <c r="F55" s="420">
        <f t="shared" si="1"/>
        <v>2238</v>
      </c>
      <c r="G55" s="418">
        <v>42711</v>
      </c>
      <c r="H55" s="421">
        <v>200</v>
      </c>
      <c r="I55" s="420">
        <v>29.9</v>
      </c>
      <c r="J55" s="420">
        <v>0.13</v>
      </c>
      <c r="K55" s="420">
        <f>H55*I55-J55</f>
        <v>5979.87</v>
      </c>
      <c r="L55" s="419"/>
      <c r="M55" s="419"/>
      <c r="Q55" s="2"/>
      <c r="T55" s="83" t="s">
        <v>84</v>
      </c>
      <c r="W55" s="128"/>
    </row>
    <row r="56" spans="1:23" ht="15.75" thickTop="1" x14ac:dyDescent="0.25">
      <c r="A56" s="419"/>
      <c r="B56" s="418"/>
      <c r="C56" s="419"/>
      <c r="D56" s="420"/>
      <c r="E56" s="420"/>
      <c r="F56" s="420"/>
      <c r="G56" s="418"/>
      <c r="H56" s="421"/>
      <c r="I56" s="420"/>
      <c r="J56" s="420"/>
      <c r="K56" s="420"/>
      <c r="L56" s="419"/>
      <c r="M56" s="419"/>
      <c r="Q56" s="2"/>
      <c r="T56" s="119" t="s">
        <v>69</v>
      </c>
      <c r="U56" s="120">
        <v>29.23</v>
      </c>
      <c r="W56" s="128"/>
    </row>
    <row r="57" spans="1:23" x14ac:dyDescent="0.25">
      <c r="A57" s="419"/>
      <c r="B57" s="418">
        <v>42716</v>
      </c>
      <c r="C57" s="419">
        <v>100</v>
      </c>
      <c r="D57" s="420">
        <v>29.49</v>
      </c>
      <c r="E57" s="420">
        <v>0</v>
      </c>
      <c r="F57" s="420">
        <f>D57*C57+E57</f>
        <v>2949</v>
      </c>
      <c r="G57" s="418">
        <v>42720</v>
      </c>
      <c r="H57" s="421">
        <v>100</v>
      </c>
      <c r="I57" s="420">
        <v>29.36</v>
      </c>
      <c r="J57" s="420">
        <v>0.06</v>
      </c>
      <c r="K57" s="420">
        <f>I57*H57-J57</f>
        <v>2935.94</v>
      </c>
      <c r="L57" s="422"/>
      <c r="M57" s="420"/>
      <c r="Q57" s="2"/>
      <c r="T57" s="85" t="s">
        <v>70</v>
      </c>
      <c r="U57" s="121">
        <v>29.39</v>
      </c>
      <c r="W57" s="128"/>
    </row>
    <row r="58" spans="1:23" x14ac:dyDescent="0.25">
      <c r="A58" s="419"/>
      <c r="B58" s="418">
        <v>42716</v>
      </c>
      <c r="C58" s="419">
        <v>100</v>
      </c>
      <c r="D58" s="420">
        <v>29.08</v>
      </c>
      <c r="E58" s="420">
        <v>0</v>
      </c>
      <c r="F58" s="420">
        <f>D58*C58+E58</f>
        <v>2908</v>
      </c>
      <c r="G58" s="418">
        <v>42724</v>
      </c>
      <c r="H58" s="421">
        <v>100</v>
      </c>
      <c r="I58" s="420">
        <v>28.98</v>
      </c>
      <c r="J58" s="420">
        <v>0.06</v>
      </c>
      <c r="K58" s="420">
        <f>I58*H58-J58</f>
        <v>2897.94</v>
      </c>
      <c r="L58" s="422"/>
      <c r="M58" s="420"/>
      <c r="Q58" s="2"/>
      <c r="T58" s="85" t="s">
        <v>71</v>
      </c>
      <c r="U58" s="121" t="s">
        <v>100</v>
      </c>
      <c r="W58" s="128"/>
    </row>
    <row r="59" spans="1:23" x14ac:dyDescent="0.25">
      <c r="A59" s="419"/>
      <c r="B59" s="418">
        <v>42723</v>
      </c>
      <c r="C59" s="419">
        <v>100</v>
      </c>
      <c r="D59" s="420">
        <v>28.28</v>
      </c>
      <c r="E59" s="420">
        <v>0</v>
      </c>
      <c r="F59" s="420">
        <f>D59*C59+E59</f>
        <v>2828</v>
      </c>
      <c r="G59" s="418">
        <v>42755</v>
      </c>
      <c r="H59" s="421">
        <v>100</v>
      </c>
      <c r="I59" s="420">
        <v>34.28</v>
      </c>
      <c r="J59" s="420">
        <v>7.0000000000000007E-2</v>
      </c>
      <c r="K59" s="420">
        <f>I59*H59-J59</f>
        <v>3427.93</v>
      </c>
      <c r="L59" s="419"/>
      <c r="M59" s="419"/>
      <c r="Q59" s="2"/>
      <c r="T59" s="85" t="s">
        <v>72</v>
      </c>
      <c r="U59" s="121" t="s">
        <v>100</v>
      </c>
      <c r="W59" s="128"/>
    </row>
    <row r="60" spans="1:23" x14ac:dyDescent="0.25">
      <c r="A60" s="419"/>
      <c r="B60" s="418"/>
      <c r="C60" s="419"/>
      <c r="D60" s="420"/>
      <c r="E60" s="420"/>
      <c r="F60" s="420"/>
      <c r="G60" s="418"/>
      <c r="H60" s="421"/>
      <c r="I60" s="420"/>
      <c r="J60" s="420"/>
      <c r="K60" s="420"/>
      <c r="L60" s="419"/>
      <c r="M60" s="419"/>
      <c r="Q60" s="2"/>
      <c r="T60" s="85" t="s">
        <v>73</v>
      </c>
      <c r="U60" s="121">
        <v>33.35</v>
      </c>
      <c r="W60" s="128"/>
    </row>
    <row r="61" spans="1:23" x14ac:dyDescent="0.25">
      <c r="A61" s="419"/>
      <c r="B61" s="418"/>
      <c r="C61" s="419"/>
      <c r="D61" s="420"/>
      <c r="E61" s="420"/>
      <c r="F61" s="420"/>
      <c r="G61" s="418"/>
      <c r="H61" s="421"/>
      <c r="I61" s="420"/>
      <c r="J61" s="420"/>
      <c r="K61" s="420"/>
      <c r="L61" s="419"/>
      <c r="M61" s="419"/>
      <c r="Q61" s="2"/>
      <c r="T61" s="85" t="s">
        <v>74</v>
      </c>
      <c r="U61" s="121">
        <v>0.84249399999999997</v>
      </c>
      <c r="W61" s="128"/>
    </row>
    <row r="62" spans="1:23" x14ac:dyDescent="0.25">
      <c r="A62" s="419"/>
      <c r="B62" s="418">
        <v>42755</v>
      </c>
      <c r="C62" s="419">
        <v>100</v>
      </c>
      <c r="D62" s="420">
        <v>33.58</v>
      </c>
      <c r="E62" s="420">
        <v>0</v>
      </c>
      <c r="F62" s="420">
        <f t="shared" ref="F62:F72" si="3">D62*C62+E62</f>
        <v>3358</v>
      </c>
      <c r="G62" s="418">
        <v>42811</v>
      </c>
      <c r="H62" s="421">
        <v>100</v>
      </c>
      <c r="I62" s="420">
        <v>29.38</v>
      </c>
      <c r="J62" s="420">
        <v>0.06</v>
      </c>
      <c r="K62" s="420">
        <f t="shared" ref="K62:K72" si="4">H62*I62-J62</f>
        <v>2937.94</v>
      </c>
      <c r="L62" s="422">
        <v>42794</v>
      </c>
      <c r="M62" s="420">
        <v>30</v>
      </c>
      <c r="Q62" s="2"/>
      <c r="T62" s="85" t="s">
        <v>93</v>
      </c>
      <c r="U62" s="121" t="s">
        <v>339</v>
      </c>
      <c r="W62" s="128"/>
    </row>
    <row r="63" spans="1:23" x14ac:dyDescent="0.25">
      <c r="A63" s="419"/>
      <c r="B63" s="418">
        <v>42781</v>
      </c>
      <c r="C63" s="419">
        <v>50</v>
      </c>
      <c r="D63" s="420">
        <v>34.65</v>
      </c>
      <c r="E63" s="420">
        <v>0</v>
      </c>
      <c r="F63" s="420">
        <f t="shared" si="3"/>
        <v>1732.5</v>
      </c>
      <c r="G63" s="418">
        <v>42829</v>
      </c>
      <c r="H63" s="421">
        <v>100</v>
      </c>
      <c r="I63" s="420">
        <v>29.02</v>
      </c>
      <c r="J63" s="420">
        <v>0.06</v>
      </c>
      <c r="K63" s="420">
        <f t="shared" si="4"/>
        <v>2901.94</v>
      </c>
      <c r="L63" s="422">
        <v>42887</v>
      </c>
      <c r="M63" s="420">
        <v>75</v>
      </c>
      <c r="Q63" s="2"/>
      <c r="T63" s="85"/>
      <c r="U63" s="121"/>
      <c r="W63" s="128"/>
    </row>
    <row r="64" spans="1:23" x14ac:dyDescent="0.25">
      <c r="A64" s="419"/>
      <c r="B64" s="418">
        <v>42788</v>
      </c>
      <c r="C64" s="419">
        <v>50</v>
      </c>
      <c r="D64" s="420">
        <v>33.24</v>
      </c>
      <c r="E64" s="420">
        <v>0</v>
      </c>
      <c r="F64" s="420">
        <f t="shared" si="3"/>
        <v>1662</v>
      </c>
      <c r="G64" s="418">
        <v>42851</v>
      </c>
      <c r="H64" s="421">
        <v>100</v>
      </c>
      <c r="I64" s="420">
        <v>27.4</v>
      </c>
      <c r="J64" s="420">
        <v>0.06</v>
      </c>
      <c r="K64" s="420">
        <f t="shared" si="4"/>
        <v>2739.94</v>
      </c>
      <c r="L64" s="422">
        <v>42979</v>
      </c>
      <c r="M64" s="420">
        <v>75</v>
      </c>
      <c r="Q64" s="2"/>
      <c r="T64" s="85" t="s">
        <v>76</v>
      </c>
      <c r="U64" s="121" t="s">
        <v>562</v>
      </c>
      <c r="W64" s="128"/>
    </row>
    <row r="65" spans="1:23" x14ac:dyDescent="0.25">
      <c r="A65" s="419"/>
      <c r="B65" s="418">
        <v>42789</v>
      </c>
      <c r="C65" s="419">
        <v>50</v>
      </c>
      <c r="D65" s="420">
        <v>31.68</v>
      </c>
      <c r="E65" s="420">
        <v>0</v>
      </c>
      <c r="F65" s="420">
        <f t="shared" si="3"/>
        <v>1584</v>
      </c>
      <c r="G65" s="418">
        <v>42860</v>
      </c>
      <c r="H65" s="421">
        <v>100</v>
      </c>
      <c r="I65" s="420">
        <v>27.58</v>
      </c>
      <c r="J65" s="420">
        <v>0.06</v>
      </c>
      <c r="K65" s="420">
        <f t="shared" si="4"/>
        <v>2757.94</v>
      </c>
      <c r="L65" s="419"/>
      <c r="M65" s="419"/>
      <c r="Q65" s="2"/>
      <c r="T65" s="85" t="s">
        <v>77</v>
      </c>
      <c r="U65" s="121" t="s">
        <v>384</v>
      </c>
      <c r="W65" s="128"/>
    </row>
    <row r="66" spans="1:23" x14ac:dyDescent="0.25">
      <c r="A66" s="419"/>
      <c r="B66" s="418">
        <v>42810</v>
      </c>
      <c r="C66" s="419">
        <v>100</v>
      </c>
      <c r="D66" s="420">
        <v>28.38</v>
      </c>
      <c r="E66" s="420">
        <v>0</v>
      </c>
      <c r="F66" s="420">
        <f t="shared" si="3"/>
        <v>2838</v>
      </c>
      <c r="G66" s="418">
        <v>42898</v>
      </c>
      <c r="H66" s="421">
        <v>100</v>
      </c>
      <c r="I66" s="420">
        <v>27.68</v>
      </c>
      <c r="J66" s="420">
        <v>0.06</v>
      </c>
      <c r="K66" s="420">
        <f t="shared" si="4"/>
        <v>2767.94</v>
      </c>
      <c r="L66" s="419"/>
      <c r="M66" s="419"/>
      <c r="Q66" s="2"/>
      <c r="T66" s="85" t="s">
        <v>78</v>
      </c>
      <c r="U66" s="122">
        <v>3892969</v>
      </c>
      <c r="W66" s="128"/>
    </row>
    <row r="67" spans="1:23" x14ac:dyDescent="0.25">
      <c r="A67" s="419"/>
      <c r="B67" s="418">
        <v>42828</v>
      </c>
      <c r="C67" s="419">
        <v>100</v>
      </c>
      <c r="D67" s="420">
        <v>28.36</v>
      </c>
      <c r="E67" s="420">
        <v>0</v>
      </c>
      <c r="F67" s="420">
        <f t="shared" si="3"/>
        <v>2836</v>
      </c>
      <c r="G67" s="418">
        <v>42936</v>
      </c>
      <c r="H67" s="421">
        <v>100</v>
      </c>
      <c r="I67" s="420">
        <v>31.14</v>
      </c>
      <c r="J67" s="420">
        <v>0.56999999999999995</v>
      </c>
      <c r="K67" s="420">
        <f t="shared" si="4"/>
        <v>3113.43</v>
      </c>
      <c r="L67" s="419"/>
      <c r="M67" s="419"/>
      <c r="T67" s="85" t="s">
        <v>81</v>
      </c>
      <c r="U67" s="122">
        <v>5373180</v>
      </c>
      <c r="W67" s="128"/>
    </row>
    <row r="68" spans="1:23" x14ac:dyDescent="0.25">
      <c r="A68" s="419"/>
      <c r="B68" s="418">
        <v>42846</v>
      </c>
      <c r="C68" s="419">
        <v>100</v>
      </c>
      <c r="D68" s="420">
        <v>26</v>
      </c>
      <c r="E68" s="420">
        <v>0</v>
      </c>
      <c r="F68" s="420">
        <f t="shared" si="3"/>
        <v>2600</v>
      </c>
      <c r="G68" s="418">
        <v>42950</v>
      </c>
      <c r="H68" s="421">
        <v>50</v>
      </c>
      <c r="I68" s="420">
        <v>30.38</v>
      </c>
      <c r="J68" s="420">
        <v>0.04</v>
      </c>
      <c r="K68" s="420">
        <f t="shared" si="4"/>
        <v>1518.96</v>
      </c>
      <c r="L68" s="419"/>
      <c r="M68" s="419"/>
      <c r="T68" s="85" t="s">
        <v>79</v>
      </c>
      <c r="U68" s="121" t="s">
        <v>563</v>
      </c>
      <c r="W68" s="128"/>
    </row>
    <row r="69" spans="1:23" x14ac:dyDescent="0.25">
      <c r="A69" s="419"/>
      <c r="B69" s="418">
        <v>42853</v>
      </c>
      <c r="C69" s="419">
        <v>100</v>
      </c>
      <c r="D69" s="420">
        <v>26.75</v>
      </c>
      <c r="E69" s="420">
        <v>-0.21</v>
      </c>
      <c r="F69" s="420">
        <f t="shared" si="3"/>
        <v>2674.79</v>
      </c>
      <c r="G69" s="418">
        <v>42951</v>
      </c>
      <c r="H69" s="421">
        <v>50</v>
      </c>
      <c r="I69" s="420">
        <v>31.38</v>
      </c>
      <c r="J69" s="420">
        <v>0.04</v>
      </c>
      <c r="K69" s="420">
        <f t="shared" si="4"/>
        <v>1568.96</v>
      </c>
      <c r="L69" s="419"/>
      <c r="M69" s="419"/>
      <c r="T69" s="85" t="s">
        <v>82</v>
      </c>
      <c r="U69" s="121" t="s">
        <v>100</v>
      </c>
      <c r="W69" s="128"/>
    </row>
    <row r="70" spans="1:23" x14ac:dyDescent="0.25">
      <c r="A70" s="419"/>
      <c r="B70" s="418">
        <v>42888</v>
      </c>
      <c r="C70" s="419">
        <v>100</v>
      </c>
      <c r="D70" s="420">
        <v>26.2</v>
      </c>
      <c r="E70" s="420">
        <v>0</v>
      </c>
      <c r="F70" s="420">
        <f t="shared" si="3"/>
        <v>2620</v>
      </c>
      <c r="G70" s="418">
        <v>42984</v>
      </c>
      <c r="H70" s="421">
        <v>100</v>
      </c>
      <c r="I70" s="420">
        <v>29.98</v>
      </c>
      <c r="J70" s="420">
        <v>7.0000000000000007E-2</v>
      </c>
      <c r="K70" s="420">
        <f t="shared" si="4"/>
        <v>2997.93</v>
      </c>
      <c r="L70" s="418"/>
      <c r="M70" s="419"/>
      <c r="T70" s="85" t="s">
        <v>83</v>
      </c>
      <c r="U70" s="121">
        <v>-1.19</v>
      </c>
    </row>
    <row r="71" spans="1:23" x14ac:dyDescent="0.25">
      <c r="A71" s="419"/>
      <c r="B71" s="418">
        <v>42940</v>
      </c>
      <c r="C71" s="419">
        <v>100</v>
      </c>
      <c r="D71" s="420">
        <v>30.29</v>
      </c>
      <c r="E71" s="420">
        <v>0</v>
      </c>
      <c r="F71" s="420">
        <f t="shared" si="3"/>
        <v>3029</v>
      </c>
      <c r="G71" s="418">
        <v>42984</v>
      </c>
      <c r="H71" s="421">
        <v>50</v>
      </c>
      <c r="I71" s="420">
        <v>30.78</v>
      </c>
      <c r="J71" s="420">
        <v>0.04</v>
      </c>
      <c r="K71" s="420">
        <f t="shared" si="4"/>
        <v>1538.96</v>
      </c>
      <c r="L71" s="419"/>
      <c r="M71" s="419"/>
      <c r="T71" s="85" t="s">
        <v>80</v>
      </c>
      <c r="U71" s="121" t="s">
        <v>468</v>
      </c>
    </row>
    <row r="72" spans="1:23" x14ac:dyDescent="0.25">
      <c r="A72" s="419"/>
      <c r="B72" s="418">
        <v>42942</v>
      </c>
      <c r="C72" s="419">
        <v>50</v>
      </c>
      <c r="D72" s="420">
        <v>28.79</v>
      </c>
      <c r="E72" s="420">
        <v>0</v>
      </c>
      <c r="F72" s="420">
        <f t="shared" si="3"/>
        <v>1439.5</v>
      </c>
      <c r="G72" s="418">
        <v>42984</v>
      </c>
      <c r="H72" s="421">
        <v>50</v>
      </c>
      <c r="I72" s="420">
        <v>31.28</v>
      </c>
      <c r="J72" s="420">
        <v>0.04</v>
      </c>
      <c r="K72" s="420">
        <f t="shared" si="4"/>
        <v>1563.96</v>
      </c>
      <c r="L72" s="419"/>
      <c r="M72" s="419"/>
    </row>
    <row r="73" spans="1:23" x14ac:dyDescent="0.25">
      <c r="A73" s="419"/>
      <c r="B73" s="418"/>
      <c r="C73" s="419"/>
      <c r="D73" s="420"/>
      <c r="E73" s="420"/>
      <c r="F73" s="420"/>
      <c r="G73" s="419"/>
      <c r="H73" s="419"/>
      <c r="I73" s="420"/>
      <c r="J73" s="420"/>
      <c r="K73" s="420"/>
      <c r="L73" s="419"/>
      <c r="M73" s="419"/>
    </row>
    <row r="74" spans="1:23" x14ac:dyDescent="0.25">
      <c r="A74" s="419"/>
      <c r="B74" s="337">
        <v>42957</v>
      </c>
      <c r="C74" s="7">
        <v>50</v>
      </c>
      <c r="D74" s="37">
        <v>30.7</v>
      </c>
      <c r="E74" s="37">
        <v>0</v>
      </c>
      <c r="F74" s="37">
        <f>D74*C74+E74</f>
        <v>1535</v>
      </c>
      <c r="G74" s="337">
        <v>42989</v>
      </c>
      <c r="H74" s="7">
        <v>50</v>
      </c>
      <c r="I74" s="37">
        <v>32.69</v>
      </c>
      <c r="J74" s="37">
        <v>0.04</v>
      </c>
      <c r="K74" s="37">
        <f>I74*H74-J74</f>
        <v>1634.46</v>
      </c>
      <c r="L74" s="419"/>
      <c r="M74" s="419"/>
    </row>
    <row r="75" spans="1:23" x14ac:dyDescent="0.25">
      <c r="A75" s="419"/>
      <c r="B75" s="33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33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19"/>
      <c r="M75" s="419"/>
    </row>
    <row r="76" spans="1:23" x14ac:dyDescent="0.25">
      <c r="A76" s="419"/>
      <c r="B76" s="418"/>
      <c r="C76" s="419"/>
      <c r="D76" s="420"/>
      <c r="E76" s="420"/>
      <c r="F76" s="420"/>
      <c r="G76" s="418"/>
      <c r="H76" s="421"/>
      <c r="I76" s="420"/>
      <c r="J76" s="420"/>
      <c r="K76" s="420"/>
      <c r="L76" s="419"/>
      <c r="M76" s="419"/>
    </row>
    <row r="77" spans="1:23" x14ac:dyDescent="0.25">
      <c r="A77" s="419"/>
      <c r="B77" s="418"/>
      <c r="C77" s="419"/>
      <c r="D77" s="420"/>
      <c r="E77" s="420"/>
      <c r="F77" s="420"/>
      <c r="G77" s="418"/>
      <c r="H77" s="421"/>
      <c r="I77" s="420"/>
      <c r="J77" s="420"/>
      <c r="K77" s="420"/>
      <c r="L77" s="419"/>
      <c r="M77" s="419"/>
      <c r="S77" t="s">
        <v>165</v>
      </c>
    </row>
    <row r="78" spans="1:23" x14ac:dyDescent="0.25">
      <c r="A78" s="419"/>
      <c r="B78" s="418"/>
      <c r="C78" s="419"/>
      <c r="D78" s="420"/>
      <c r="E78" s="420"/>
      <c r="F78" s="420"/>
      <c r="G78" s="418"/>
      <c r="H78" s="421"/>
      <c r="I78" s="420"/>
      <c r="J78" s="420"/>
      <c r="K78" s="420"/>
      <c r="L78" s="419"/>
      <c r="M78" s="419"/>
    </row>
    <row r="79" spans="1:23" x14ac:dyDescent="0.25">
      <c r="A79" s="419"/>
      <c r="B79" s="418"/>
      <c r="C79" s="419"/>
      <c r="D79" s="420"/>
      <c r="E79" s="420"/>
      <c r="F79" s="420"/>
      <c r="G79" s="418"/>
      <c r="H79" s="419"/>
      <c r="I79" s="420"/>
      <c r="J79" s="420"/>
      <c r="K79" s="420"/>
      <c r="L79" s="419"/>
      <c r="M79" s="419"/>
    </row>
    <row r="80" spans="1:23" x14ac:dyDescent="0.25">
      <c r="A80" s="495" t="s">
        <v>57</v>
      </c>
      <c r="B80" s="511"/>
      <c r="C80" s="496">
        <f>SUM(C44:C79)</f>
        <v>2220</v>
      </c>
      <c r="D80" s="497"/>
      <c r="E80" s="497"/>
      <c r="F80" s="497">
        <f>SUM(F44:F79)</f>
        <v>59686.19</v>
      </c>
      <c r="G80" s="496"/>
      <c r="H80" s="498">
        <f>SUM(H44:H79)</f>
        <v>2220</v>
      </c>
      <c r="I80" s="497"/>
      <c r="J80" s="497"/>
      <c r="K80" s="497">
        <f>SUM(K44:K79)</f>
        <v>63691.15</v>
      </c>
      <c r="L80" s="496"/>
      <c r="M80" s="497">
        <f>SUM(M44:M79)</f>
        <v>372</v>
      </c>
    </row>
    <row r="81" spans="1:13" ht="15.75" thickBot="1" x14ac:dyDescent="0.3">
      <c r="A81" s="499" t="s">
        <v>143</v>
      </c>
      <c r="B81" s="512"/>
      <c r="C81" s="500">
        <f>SumByColor($A$19,C44:C79)</f>
        <v>50</v>
      </c>
      <c r="D81" s="500"/>
      <c r="E81" s="500"/>
      <c r="F81" s="501">
        <f>SumByColor($A$19,F44:F79)</f>
        <v>1535</v>
      </c>
      <c r="G81" s="500"/>
      <c r="H81" s="500">
        <f>SumByColor($A$19,H44:H79)</f>
        <v>50</v>
      </c>
      <c r="I81" s="500"/>
      <c r="J81" s="500"/>
      <c r="K81" s="501">
        <f>SumByColor($A$19,K44:K79)</f>
        <v>1634</v>
      </c>
      <c r="L81" s="500"/>
      <c r="M81" s="501">
        <f>SumByColor($A$19,M44:M79)</f>
        <v>0</v>
      </c>
    </row>
    <row r="88" spans="1:13" x14ac:dyDescent="0.25">
      <c r="B88" s="341" t="s">
        <v>85</v>
      </c>
      <c r="C88" s="150" t="s">
        <v>106</v>
      </c>
      <c r="D88" s="151" t="s">
        <v>105</v>
      </c>
      <c r="E88" s="153" t="s">
        <v>107</v>
      </c>
      <c r="F88" s="153" t="s">
        <v>43</v>
      </c>
      <c r="G88" s="165" t="s">
        <v>110</v>
      </c>
      <c r="H88" s="165" t="s">
        <v>61</v>
      </c>
      <c r="I88" s="165" t="s">
        <v>111</v>
      </c>
      <c r="J88" s="165" t="s">
        <v>420</v>
      </c>
    </row>
    <row r="89" spans="1:13" x14ac:dyDescent="0.25">
      <c r="B89" s="443"/>
      <c r="C89" s="236"/>
      <c r="D89" s="237"/>
      <c r="E89" s="237"/>
      <c r="F89" s="237"/>
      <c r="G89" s="236"/>
      <c r="H89" s="236"/>
      <c r="I89" s="237"/>
      <c r="J89" s="237"/>
    </row>
    <row r="90" spans="1:13" x14ac:dyDescent="0.25">
      <c r="B90" s="443">
        <v>42545</v>
      </c>
      <c r="C90" s="236">
        <v>100</v>
      </c>
      <c r="D90" s="237">
        <v>25.25</v>
      </c>
      <c r="E90" s="237">
        <v>25.43</v>
      </c>
      <c r="F90" s="237">
        <f t="shared" ref="F90:F151" si="5">C90*(E90-D90)</f>
        <v>17.999999999999972</v>
      </c>
      <c r="G90" s="237">
        <f t="shared" ref="G90:G151" si="6">D90*C90</f>
        <v>2525</v>
      </c>
      <c r="H90" s="238">
        <f t="shared" ref="H90:H151" si="7">(E90-D90)/D90</f>
        <v>7.1287128712871177E-3</v>
      </c>
      <c r="I90" s="237"/>
      <c r="J90" s="237"/>
    </row>
    <row r="91" spans="1:13" x14ac:dyDescent="0.25">
      <c r="B91" s="443">
        <v>42548</v>
      </c>
      <c r="C91" s="236">
        <v>100</v>
      </c>
      <c r="D91" s="237">
        <v>25.25</v>
      </c>
      <c r="E91" s="237">
        <v>23.48</v>
      </c>
      <c r="F91" s="237">
        <f t="shared" si="5"/>
        <v>-176.99999999999994</v>
      </c>
      <c r="G91" s="237">
        <f t="shared" si="6"/>
        <v>2525</v>
      </c>
      <c r="H91" s="238">
        <f t="shared" si="7"/>
        <v>-7.0099009900990078E-2</v>
      </c>
      <c r="I91" s="237"/>
      <c r="J91" s="237"/>
    </row>
    <row r="92" spans="1:13" x14ac:dyDescent="0.25">
      <c r="B92" s="443">
        <v>42549</v>
      </c>
      <c r="C92" s="236">
        <v>100</v>
      </c>
      <c r="D92" s="237">
        <v>25.25</v>
      </c>
      <c r="E92" s="237">
        <v>24.06</v>
      </c>
      <c r="F92" s="237">
        <f t="shared" si="5"/>
        <v>-119.00000000000013</v>
      </c>
      <c r="G92" s="237">
        <f t="shared" si="6"/>
        <v>2525</v>
      </c>
      <c r="H92" s="238">
        <f t="shared" si="7"/>
        <v>-4.7128712871287178E-2</v>
      </c>
      <c r="I92" s="237"/>
      <c r="J92" s="237"/>
    </row>
    <row r="93" spans="1:13" x14ac:dyDescent="0.25">
      <c r="B93" s="443">
        <v>42556</v>
      </c>
      <c r="C93" s="236">
        <v>100</v>
      </c>
      <c r="D93" s="237">
        <v>25.25</v>
      </c>
      <c r="E93" s="237">
        <v>23.54</v>
      </c>
      <c r="F93" s="237">
        <f t="shared" si="5"/>
        <v>-171.00000000000009</v>
      </c>
      <c r="G93" s="237">
        <f t="shared" si="6"/>
        <v>2525</v>
      </c>
      <c r="H93" s="238">
        <f t="shared" si="7"/>
        <v>-6.7722772277227755E-2</v>
      </c>
      <c r="I93" s="237"/>
      <c r="J93" s="237"/>
    </row>
    <row r="94" spans="1:13" x14ac:dyDescent="0.25">
      <c r="B94" s="443">
        <v>42557</v>
      </c>
      <c r="C94" s="236">
        <v>100</v>
      </c>
      <c r="D94" s="237">
        <v>25.25</v>
      </c>
      <c r="E94" s="237">
        <v>23.75</v>
      </c>
      <c r="F94" s="237">
        <f t="shared" si="5"/>
        <v>-150</v>
      </c>
      <c r="G94" s="237">
        <f t="shared" si="6"/>
        <v>2525</v>
      </c>
      <c r="H94" s="238">
        <f t="shared" si="7"/>
        <v>-5.9405940594059403E-2</v>
      </c>
      <c r="I94" s="237"/>
      <c r="J94" s="237"/>
    </row>
    <row r="95" spans="1:13" x14ac:dyDescent="0.25">
      <c r="B95" s="443">
        <v>42559</v>
      </c>
      <c r="C95" s="236">
        <v>100</v>
      </c>
      <c r="D95" s="237">
        <v>25.25</v>
      </c>
      <c r="E95" s="237">
        <v>24.86</v>
      </c>
      <c r="F95" s="237">
        <f t="shared" si="5"/>
        <v>-39.000000000000057</v>
      </c>
      <c r="G95" s="237">
        <f t="shared" si="6"/>
        <v>2525</v>
      </c>
      <c r="H95" s="238">
        <f t="shared" si="7"/>
        <v>-1.5445544554455468E-2</v>
      </c>
      <c r="I95" s="237"/>
      <c r="J95" s="237"/>
    </row>
    <row r="96" spans="1:13" x14ac:dyDescent="0.25">
      <c r="B96" s="443">
        <v>42562</v>
      </c>
      <c r="C96" s="236">
        <v>100</v>
      </c>
      <c r="D96" s="237">
        <v>25.25</v>
      </c>
      <c r="E96" s="237">
        <v>24.67</v>
      </c>
      <c r="F96" s="237">
        <f t="shared" si="5"/>
        <v>-57.999999999999829</v>
      </c>
      <c r="G96" s="237">
        <f t="shared" si="6"/>
        <v>2525</v>
      </c>
      <c r="H96" s="238">
        <f t="shared" si="7"/>
        <v>-2.2970297029702904E-2</v>
      </c>
      <c r="I96" s="237"/>
      <c r="J96" s="237"/>
    </row>
    <row r="97" spans="2:10" x14ac:dyDescent="0.25">
      <c r="B97" s="443">
        <v>42563</v>
      </c>
      <c r="C97" s="236">
        <v>100</v>
      </c>
      <c r="D97" s="237">
        <v>25.25</v>
      </c>
      <c r="E97" s="237">
        <v>26.03</v>
      </c>
      <c r="F97" s="237">
        <f t="shared" si="5"/>
        <v>78.000000000000114</v>
      </c>
      <c r="G97" s="237">
        <f t="shared" si="6"/>
        <v>2525</v>
      </c>
      <c r="H97" s="238">
        <f t="shared" si="7"/>
        <v>3.0891089108910936E-2</v>
      </c>
      <c r="I97" s="237"/>
      <c r="J97" s="237"/>
    </row>
    <row r="98" spans="2:10" x14ac:dyDescent="0.25">
      <c r="B98" s="443">
        <v>42569</v>
      </c>
      <c r="C98" s="236">
        <v>100</v>
      </c>
      <c r="D98" s="237">
        <v>25.25</v>
      </c>
      <c r="E98" s="237">
        <v>27.69</v>
      </c>
      <c r="F98" s="237">
        <f t="shared" si="5"/>
        <v>244.00000000000011</v>
      </c>
      <c r="G98" s="237">
        <f t="shared" si="6"/>
        <v>2525</v>
      </c>
      <c r="H98" s="238">
        <f t="shared" si="7"/>
        <v>9.6633663366336678E-2</v>
      </c>
      <c r="I98" s="310">
        <v>23</v>
      </c>
      <c r="J98" s="237"/>
    </row>
    <row r="99" spans="2:10" x14ac:dyDescent="0.25">
      <c r="B99" s="443">
        <v>42570</v>
      </c>
      <c r="C99" s="236">
        <v>100</v>
      </c>
      <c r="D99" s="237">
        <v>25.25</v>
      </c>
      <c r="E99" s="237">
        <v>26.55</v>
      </c>
      <c r="F99" s="237">
        <f t="shared" si="5"/>
        <v>130.00000000000006</v>
      </c>
      <c r="G99" s="237">
        <f t="shared" si="6"/>
        <v>2525</v>
      </c>
      <c r="H99" s="238">
        <f t="shared" si="7"/>
        <v>5.148514851485151E-2</v>
      </c>
      <c r="I99" s="237"/>
      <c r="J99" s="237"/>
    </row>
    <row r="100" spans="2:10" x14ac:dyDescent="0.25">
      <c r="B100" s="443">
        <v>42571</v>
      </c>
      <c r="C100" s="236">
        <v>100</v>
      </c>
      <c r="D100" s="237">
        <v>25.25</v>
      </c>
      <c r="E100" s="237">
        <v>26.61</v>
      </c>
      <c r="F100" s="237">
        <f t="shared" si="5"/>
        <v>135.99999999999994</v>
      </c>
      <c r="G100" s="237">
        <f t="shared" si="6"/>
        <v>2525</v>
      </c>
      <c r="H100" s="238">
        <f t="shared" si="7"/>
        <v>5.386138613861384E-2</v>
      </c>
      <c r="I100" s="237"/>
      <c r="J100" s="237"/>
    </row>
    <row r="101" spans="2:10" x14ac:dyDescent="0.25">
      <c r="B101" s="443">
        <v>42572</v>
      </c>
      <c r="C101" s="236">
        <v>100</v>
      </c>
      <c r="D101" s="237">
        <v>25.25</v>
      </c>
      <c r="E101" s="237">
        <v>26.29</v>
      </c>
      <c r="F101" s="237">
        <f t="shared" si="5"/>
        <v>103.99999999999991</v>
      </c>
      <c r="G101" s="237">
        <f t="shared" si="6"/>
        <v>2525</v>
      </c>
      <c r="H101" s="238">
        <f t="shared" si="7"/>
        <v>4.1188118811881155E-2</v>
      </c>
      <c r="I101" s="237"/>
      <c r="J101" s="237"/>
    </row>
    <row r="102" spans="2:10" x14ac:dyDescent="0.25">
      <c r="B102" s="443">
        <v>42575</v>
      </c>
      <c r="C102" s="236">
        <v>100</v>
      </c>
      <c r="D102" s="237">
        <v>25.25</v>
      </c>
      <c r="E102" s="237">
        <v>25.18</v>
      </c>
      <c r="F102" s="237">
        <f t="shared" si="5"/>
        <v>-7.0000000000000284</v>
      </c>
      <c r="G102" s="237">
        <f t="shared" si="6"/>
        <v>2525</v>
      </c>
      <c r="H102" s="238">
        <f t="shared" si="7"/>
        <v>-2.7722772277227834E-3</v>
      </c>
      <c r="I102" s="237"/>
      <c r="J102" s="237"/>
    </row>
    <row r="103" spans="2:10" x14ac:dyDescent="0.25">
      <c r="B103" s="443">
        <v>42576</v>
      </c>
      <c r="C103" s="236">
        <v>100</v>
      </c>
      <c r="D103" s="237">
        <v>25.25</v>
      </c>
      <c r="E103" s="237">
        <v>25.33</v>
      </c>
      <c r="F103" s="237">
        <f t="shared" si="5"/>
        <v>7.9999999999998295</v>
      </c>
      <c r="G103" s="237">
        <f t="shared" si="6"/>
        <v>2525</v>
      </c>
      <c r="H103" s="238">
        <f t="shared" si="7"/>
        <v>3.1683168316831009E-3</v>
      </c>
      <c r="I103" s="237"/>
      <c r="J103" s="237"/>
    </row>
    <row r="104" spans="2:10" x14ac:dyDescent="0.25">
      <c r="B104" s="443">
        <v>42577</v>
      </c>
      <c r="C104" s="236">
        <v>70</v>
      </c>
      <c r="D104" s="237">
        <v>25.010300000000001</v>
      </c>
      <c r="E104" s="237">
        <v>25.8</v>
      </c>
      <c r="F104" s="237">
        <f t="shared" si="5"/>
        <v>55.278999999999989</v>
      </c>
      <c r="G104" s="237">
        <f t="shared" si="6"/>
        <v>1750.721</v>
      </c>
      <c r="H104" s="238">
        <f t="shared" si="7"/>
        <v>3.1574991103665281E-2</v>
      </c>
      <c r="I104" s="237"/>
      <c r="J104" s="237"/>
    </row>
    <row r="105" spans="2:10" x14ac:dyDescent="0.25">
      <c r="B105" s="443">
        <v>42580</v>
      </c>
      <c r="C105" s="236">
        <v>100</v>
      </c>
      <c r="D105" s="237">
        <v>24.641200000000001</v>
      </c>
      <c r="E105" s="237">
        <v>24.68</v>
      </c>
      <c r="F105" s="237">
        <f t="shared" si="5"/>
        <v>3.8799999999998391</v>
      </c>
      <c r="G105" s="237">
        <f t="shared" si="6"/>
        <v>2464.1200000000003</v>
      </c>
      <c r="H105" s="238">
        <f t="shared" si="7"/>
        <v>1.5745986396765738E-3</v>
      </c>
      <c r="I105" s="237"/>
      <c r="J105" s="237"/>
    </row>
    <row r="106" spans="2:10" x14ac:dyDescent="0.25">
      <c r="B106" s="443">
        <v>42585</v>
      </c>
      <c r="C106" s="236">
        <v>100</v>
      </c>
      <c r="D106" s="237">
        <v>24.641200000000001</v>
      </c>
      <c r="E106" s="237">
        <v>24.49</v>
      </c>
      <c r="F106" s="237">
        <f t="shared" si="5"/>
        <v>-15.120000000000289</v>
      </c>
      <c r="G106" s="237">
        <f t="shared" si="6"/>
        <v>2464.1200000000003</v>
      </c>
      <c r="H106" s="238">
        <f t="shared" si="7"/>
        <v>-6.1360648020389787E-3</v>
      </c>
      <c r="I106" s="237"/>
      <c r="J106" s="237"/>
    </row>
    <row r="107" spans="2:10" x14ac:dyDescent="0.25">
      <c r="B107" s="443">
        <v>42586</v>
      </c>
      <c r="C107" s="236">
        <v>200</v>
      </c>
      <c r="D107" s="237">
        <v>23.6431</v>
      </c>
      <c r="E107" s="237">
        <v>21.43</v>
      </c>
      <c r="F107" s="237">
        <f t="shared" si="5"/>
        <v>-442.62000000000012</v>
      </c>
      <c r="G107" s="237">
        <f t="shared" si="6"/>
        <v>4728.62</v>
      </c>
      <c r="H107" s="238">
        <f t="shared" si="7"/>
        <v>-9.360447657033133E-2</v>
      </c>
      <c r="I107" s="237"/>
      <c r="J107" s="237"/>
    </row>
    <row r="108" spans="2:10" x14ac:dyDescent="0.25">
      <c r="B108" s="443">
        <v>42586</v>
      </c>
      <c r="C108" s="236">
        <v>300</v>
      </c>
      <c r="D108" s="237">
        <v>22.735399999999998</v>
      </c>
      <c r="E108" s="237">
        <v>21.43</v>
      </c>
      <c r="F108" s="237">
        <f t="shared" si="5"/>
        <v>-391.61999999999966</v>
      </c>
      <c r="G108" s="237">
        <f t="shared" si="6"/>
        <v>6820.62</v>
      </c>
      <c r="H108" s="238">
        <f t="shared" si="7"/>
        <v>-5.7417067656605945E-2</v>
      </c>
      <c r="I108" s="237"/>
      <c r="J108" s="237"/>
    </row>
    <row r="109" spans="2:10" x14ac:dyDescent="0.25">
      <c r="B109" s="443">
        <v>42591</v>
      </c>
      <c r="C109" s="236">
        <v>300</v>
      </c>
      <c r="D109" s="237">
        <v>22.735399999999998</v>
      </c>
      <c r="E109" s="237">
        <v>22.12</v>
      </c>
      <c r="F109" s="237">
        <f t="shared" si="5"/>
        <v>-184.61999999999927</v>
      </c>
      <c r="G109" s="237">
        <f t="shared" si="6"/>
        <v>6820.62</v>
      </c>
      <c r="H109" s="238">
        <f t="shared" si="7"/>
        <v>-2.7067920511624936E-2</v>
      </c>
      <c r="I109" s="237"/>
      <c r="J109" s="237"/>
    </row>
    <row r="110" spans="2:10" x14ac:dyDescent="0.25">
      <c r="B110" s="443">
        <v>42593</v>
      </c>
      <c r="C110" s="236">
        <v>300</v>
      </c>
      <c r="D110" s="237">
        <v>22.735399999999998</v>
      </c>
      <c r="E110" s="237">
        <v>21.57</v>
      </c>
      <c r="F110" s="237">
        <f t="shared" si="5"/>
        <v>-349.61999999999944</v>
      </c>
      <c r="G110" s="237">
        <f t="shared" si="6"/>
        <v>6820.62</v>
      </c>
      <c r="H110" s="238">
        <f t="shared" si="7"/>
        <v>-5.1259269685160515E-2</v>
      </c>
      <c r="I110" s="237"/>
      <c r="J110" s="237"/>
    </row>
    <row r="111" spans="2:10" x14ac:dyDescent="0.25">
      <c r="B111" s="443">
        <v>42597</v>
      </c>
      <c r="C111" s="236">
        <v>230</v>
      </c>
      <c r="D111" s="237">
        <v>22.674800000000001</v>
      </c>
      <c r="E111" s="237">
        <v>23.2</v>
      </c>
      <c r="F111" s="237">
        <f t="shared" si="5"/>
        <v>120.79599999999957</v>
      </c>
      <c r="G111" s="237">
        <f t="shared" si="6"/>
        <v>5215.2040000000006</v>
      </c>
      <c r="H111" s="238">
        <f t="shared" si="7"/>
        <v>2.3162277065288252E-2</v>
      </c>
      <c r="I111" s="237"/>
      <c r="J111" s="237"/>
    </row>
    <row r="112" spans="2:10" x14ac:dyDescent="0.25">
      <c r="B112" s="443">
        <v>42599</v>
      </c>
      <c r="C112" s="236">
        <v>200</v>
      </c>
      <c r="D112" s="237">
        <v>22.554099999999998</v>
      </c>
      <c r="E112" s="237">
        <v>23.31</v>
      </c>
      <c r="F112" s="237">
        <f t="shared" si="5"/>
        <v>151.18000000000009</v>
      </c>
      <c r="G112" s="237">
        <f t="shared" si="6"/>
        <v>4510.82</v>
      </c>
      <c r="H112" s="238">
        <f t="shared" si="7"/>
        <v>3.3514970670521123E-2</v>
      </c>
      <c r="I112" s="237">
        <v>22</v>
      </c>
      <c r="J112" s="237"/>
    </row>
    <row r="113" spans="2:10" x14ac:dyDescent="0.25">
      <c r="B113" s="443">
        <v>42600</v>
      </c>
      <c r="C113" s="236">
        <v>200</v>
      </c>
      <c r="D113" s="237">
        <v>22.554099999999998</v>
      </c>
      <c r="E113" s="237">
        <v>22.74</v>
      </c>
      <c r="F113" s="237">
        <f t="shared" si="5"/>
        <v>37.180000000000035</v>
      </c>
      <c r="G113" s="237">
        <f t="shared" si="6"/>
        <v>4510.82</v>
      </c>
      <c r="H113" s="238">
        <f t="shared" si="7"/>
        <v>8.2424038201480074E-3</v>
      </c>
      <c r="I113" s="237"/>
      <c r="J113" s="237"/>
    </row>
    <row r="114" spans="2:10" x14ac:dyDescent="0.25">
      <c r="B114" s="443">
        <v>42601</v>
      </c>
      <c r="C114" s="236">
        <v>200</v>
      </c>
      <c r="D114" s="237">
        <v>22.554099999999998</v>
      </c>
      <c r="E114" s="237">
        <v>23.02</v>
      </c>
      <c r="F114" s="237">
        <f t="shared" si="5"/>
        <v>93.180000000000263</v>
      </c>
      <c r="G114" s="237">
        <f t="shared" si="6"/>
        <v>4510.82</v>
      </c>
      <c r="H114" s="238">
        <f t="shared" si="7"/>
        <v>2.06569980624366E-2</v>
      </c>
      <c r="I114" s="237"/>
      <c r="J114" s="237"/>
    </row>
    <row r="115" spans="2:10" x14ac:dyDescent="0.25">
      <c r="B115" s="443">
        <v>42604</v>
      </c>
      <c r="C115" s="236">
        <v>200</v>
      </c>
      <c r="D115" s="237">
        <v>22.554099999999998</v>
      </c>
      <c r="E115" s="237">
        <v>23.69</v>
      </c>
      <c r="F115" s="237">
        <f t="shared" si="5"/>
        <v>227.1800000000006</v>
      </c>
      <c r="G115" s="237">
        <f t="shared" si="6"/>
        <v>4510.82</v>
      </c>
      <c r="H115" s="238">
        <f t="shared" si="7"/>
        <v>5.0363348570769975E-2</v>
      </c>
      <c r="I115" s="237"/>
      <c r="J115" s="237"/>
    </row>
    <row r="116" spans="2:10" x14ac:dyDescent="0.25">
      <c r="B116" s="443">
        <v>42605</v>
      </c>
      <c r="C116" s="236">
        <v>200</v>
      </c>
      <c r="D116" s="237">
        <v>22.554099999999998</v>
      </c>
      <c r="E116" s="237">
        <v>24.83</v>
      </c>
      <c r="F116" s="237">
        <f t="shared" si="5"/>
        <v>455.18</v>
      </c>
      <c r="G116" s="237">
        <f t="shared" si="6"/>
        <v>4510.82</v>
      </c>
      <c r="H116" s="238">
        <f t="shared" si="7"/>
        <v>0.10090848227151605</v>
      </c>
      <c r="I116" s="237"/>
      <c r="J116" s="237"/>
    </row>
    <row r="117" spans="2:10" x14ac:dyDescent="0.25">
      <c r="B117" s="443">
        <v>42606</v>
      </c>
      <c r="C117" s="236">
        <v>200</v>
      </c>
      <c r="D117" s="237">
        <v>22.554099999999998</v>
      </c>
      <c r="E117" s="237">
        <v>24.04</v>
      </c>
      <c r="F117" s="237">
        <f t="shared" si="5"/>
        <v>297.18000000000018</v>
      </c>
      <c r="G117" s="237">
        <f t="shared" si="6"/>
        <v>4510.82</v>
      </c>
      <c r="H117" s="238">
        <f t="shared" si="7"/>
        <v>6.588159137363056E-2</v>
      </c>
      <c r="I117" s="237"/>
      <c r="J117" s="237"/>
    </row>
    <row r="118" spans="2:10" x14ac:dyDescent="0.25">
      <c r="B118" s="443">
        <v>42607</v>
      </c>
      <c r="C118" s="236">
        <v>200</v>
      </c>
      <c r="D118" s="237">
        <v>22.554099999999998</v>
      </c>
      <c r="E118" s="237">
        <v>24.23</v>
      </c>
      <c r="F118" s="237">
        <f t="shared" si="5"/>
        <v>335.1800000000004</v>
      </c>
      <c r="G118" s="237">
        <f t="shared" si="6"/>
        <v>4510.82</v>
      </c>
      <c r="H118" s="238">
        <f t="shared" si="7"/>
        <v>7.4305780323754983E-2</v>
      </c>
      <c r="I118" s="237"/>
      <c r="J118" s="237"/>
    </row>
    <row r="119" spans="2:10" x14ac:dyDescent="0.25">
      <c r="B119" s="443">
        <v>42608</v>
      </c>
      <c r="C119" s="236">
        <v>200</v>
      </c>
      <c r="D119" s="237">
        <v>22.554099999999998</v>
      </c>
      <c r="E119" s="237">
        <v>23.98</v>
      </c>
      <c r="F119" s="237">
        <f t="shared" si="5"/>
        <v>285.1800000000004</v>
      </c>
      <c r="G119" s="237">
        <f t="shared" si="6"/>
        <v>4510.82</v>
      </c>
      <c r="H119" s="238">
        <f t="shared" si="7"/>
        <v>6.3221321178854498E-2</v>
      </c>
      <c r="I119" s="237"/>
      <c r="J119" s="237"/>
    </row>
    <row r="120" spans="2:10" x14ac:dyDescent="0.25">
      <c r="B120" s="443">
        <v>42611</v>
      </c>
      <c r="C120" s="236">
        <v>200</v>
      </c>
      <c r="D120" s="237">
        <v>22.554099999999998</v>
      </c>
      <c r="E120" s="237">
        <v>24.98</v>
      </c>
      <c r="F120" s="237">
        <f t="shared" si="5"/>
        <v>485.1800000000004</v>
      </c>
      <c r="G120" s="237">
        <f t="shared" si="6"/>
        <v>4510.82</v>
      </c>
      <c r="H120" s="238">
        <f t="shared" si="7"/>
        <v>0.10755915775845644</v>
      </c>
      <c r="I120" s="237"/>
      <c r="J120" s="237"/>
    </row>
    <row r="121" spans="2:10" x14ac:dyDescent="0.25">
      <c r="B121" s="443">
        <v>42612</v>
      </c>
      <c r="C121" s="236">
        <v>200</v>
      </c>
      <c r="D121" s="237">
        <v>22.554099999999998</v>
      </c>
      <c r="E121" s="237">
        <v>26.17</v>
      </c>
      <c r="F121" s="237">
        <f t="shared" si="5"/>
        <v>723.18000000000075</v>
      </c>
      <c r="G121" s="237">
        <f t="shared" si="6"/>
        <v>4510.82</v>
      </c>
      <c r="H121" s="238">
        <f t="shared" si="7"/>
        <v>0.16032118328818279</v>
      </c>
      <c r="I121" s="237"/>
      <c r="J121" s="237"/>
    </row>
    <row r="122" spans="2:10" x14ac:dyDescent="0.25">
      <c r="B122" s="443">
        <v>42614</v>
      </c>
      <c r="C122" s="236">
        <v>200</v>
      </c>
      <c r="D122" s="237">
        <v>22.104099999999999</v>
      </c>
      <c r="E122" s="237">
        <v>25.6</v>
      </c>
      <c r="F122" s="237">
        <f t="shared" si="5"/>
        <v>699.18000000000052</v>
      </c>
      <c r="G122" s="237">
        <f t="shared" si="6"/>
        <v>4420.82</v>
      </c>
      <c r="H122" s="238">
        <f t="shared" si="7"/>
        <v>0.15815617917038027</v>
      </c>
      <c r="I122" s="237" t="s">
        <v>140</v>
      </c>
      <c r="J122" s="237"/>
    </row>
    <row r="123" spans="2:10" x14ac:dyDescent="0.25">
      <c r="B123" s="443">
        <v>42615</v>
      </c>
      <c r="C123" s="236">
        <v>200</v>
      </c>
      <c r="D123" s="237">
        <v>22.104099999999999</v>
      </c>
      <c r="E123" s="237">
        <v>25.94</v>
      </c>
      <c r="F123" s="237">
        <f t="shared" si="5"/>
        <v>767.18000000000052</v>
      </c>
      <c r="G123" s="237">
        <f t="shared" si="6"/>
        <v>4420.82</v>
      </c>
      <c r="H123" s="238">
        <f t="shared" si="7"/>
        <v>0.17353794092498687</v>
      </c>
      <c r="I123" s="237"/>
      <c r="J123" s="237"/>
    </row>
    <row r="124" spans="2:10" x14ac:dyDescent="0.25">
      <c r="B124" s="443">
        <v>42619</v>
      </c>
      <c r="C124" s="236">
        <v>200</v>
      </c>
      <c r="D124" s="237">
        <v>22.104099999999999</v>
      </c>
      <c r="E124" s="237">
        <v>25.65</v>
      </c>
      <c r="F124" s="237">
        <f t="shared" si="5"/>
        <v>709.18</v>
      </c>
      <c r="G124" s="237">
        <f t="shared" si="6"/>
        <v>4420.82</v>
      </c>
      <c r="H124" s="238">
        <f t="shared" si="7"/>
        <v>0.1604182029578223</v>
      </c>
      <c r="I124" s="237"/>
      <c r="J124" s="237"/>
    </row>
    <row r="125" spans="2:10" x14ac:dyDescent="0.25">
      <c r="B125" s="443">
        <v>42620</v>
      </c>
      <c r="C125" s="236">
        <v>200</v>
      </c>
      <c r="D125" s="237">
        <v>22.1</v>
      </c>
      <c r="E125" s="237">
        <v>25.53</v>
      </c>
      <c r="F125" s="237">
        <f t="shared" si="5"/>
        <v>686</v>
      </c>
      <c r="G125" s="237">
        <f t="shared" si="6"/>
        <v>4420</v>
      </c>
      <c r="H125" s="238">
        <f t="shared" si="7"/>
        <v>0.15520361990950224</v>
      </c>
      <c r="I125" s="237"/>
      <c r="J125" s="237"/>
    </row>
    <row r="126" spans="2:10" x14ac:dyDescent="0.25">
      <c r="B126" s="443">
        <v>42621</v>
      </c>
      <c r="C126" s="236">
        <v>160</v>
      </c>
      <c r="D126" s="237">
        <v>21.060300000000002</v>
      </c>
      <c r="E126" s="237">
        <v>25.96</v>
      </c>
      <c r="F126" s="237">
        <f t="shared" si="5"/>
        <v>783.95199999999988</v>
      </c>
      <c r="G126" s="237">
        <f t="shared" si="6"/>
        <v>3369.6480000000001</v>
      </c>
      <c r="H126" s="238">
        <f t="shared" si="7"/>
        <v>0.23265100687074727</v>
      </c>
      <c r="I126" s="237"/>
      <c r="J126" s="237"/>
    </row>
    <row r="127" spans="2:10" x14ac:dyDescent="0.25">
      <c r="B127" s="443">
        <v>42622</v>
      </c>
      <c r="C127" s="236">
        <v>160</v>
      </c>
      <c r="D127" s="237">
        <v>21.060300000000002</v>
      </c>
      <c r="E127" s="237">
        <v>25</v>
      </c>
      <c r="F127" s="237">
        <f t="shared" si="5"/>
        <v>630.35199999999975</v>
      </c>
      <c r="G127" s="237">
        <f t="shared" si="6"/>
        <v>3369.6480000000001</v>
      </c>
      <c r="H127" s="238">
        <f t="shared" si="7"/>
        <v>0.18706761062283053</v>
      </c>
      <c r="I127" s="237"/>
      <c r="J127" s="237"/>
    </row>
    <row r="128" spans="2:10" x14ac:dyDescent="0.25">
      <c r="B128" s="443">
        <v>42625</v>
      </c>
      <c r="C128" s="236">
        <v>160</v>
      </c>
      <c r="D128" s="237">
        <v>21.060300000000002</v>
      </c>
      <c r="E128" s="237">
        <v>25.51</v>
      </c>
      <c r="F128" s="237">
        <f t="shared" si="5"/>
        <v>711.952</v>
      </c>
      <c r="G128" s="237">
        <f t="shared" si="6"/>
        <v>3369.6480000000001</v>
      </c>
      <c r="H128" s="238">
        <f t="shared" si="7"/>
        <v>0.21128378987953636</v>
      </c>
      <c r="I128" s="237"/>
      <c r="J128" s="237"/>
    </row>
    <row r="129" spans="2:10" x14ac:dyDescent="0.25">
      <c r="B129" s="443">
        <v>42626</v>
      </c>
      <c r="C129" s="236">
        <v>200</v>
      </c>
      <c r="D129" s="237">
        <v>21.764199999999999</v>
      </c>
      <c r="E129" s="237">
        <v>24.01</v>
      </c>
      <c r="F129" s="237">
        <f t="shared" si="5"/>
        <v>449.16000000000054</v>
      </c>
      <c r="G129" s="237">
        <f t="shared" si="6"/>
        <v>4352.84</v>
      </c>
      <c r="H129" s="238">
        <f t="shared" si="7"/>
        <v>0.10318780382462957</v>
      </c>
      <c r="I129" s="237" t="s">
        <v>214</v>
      </c>
      <c r="J129" s="237"/>
    </row>
    <row r="130" spans="2:10" x14ac:dyDescent="0.25">
      <c r="B130" s="443">
        <v>42632</v>
      </c>
      <c r="C130" s="236">
        <v>200</v>
      </c>
      <c r="D130" s="237">
        <v>21.764199999999999</v>
      </c>
      <c r="E130" s="237">
        <v>23.68</v>
      </c>
      <c r="F130" s="237">
        <f t="shared" si="5"/>
        <v>383.1600000000002</v>
      </c>
      <c r="G130" s="237">
        <f t="shared" si="6"/>
        <v>4352.84</v>
      </c>
      <c r="H130" s="238">
        <f t="shared" si="7"/>
        <v>8.8025289236452572E-2</v>
      </c>
      <c r="I130" s="237"/>
      <c r="J130" s="237"/>
    </row>
    <row r="131" spans="2:10" x14ac:dyDescent="0.25">
      <c r="B131" s="443">
        <v>42633</v>
      </c>
      <c r="C131" s="236">
        <v>200</v>
      </c>
      <c r="D131" s="237">
        <v>21.764199999999999</v>
      </c>
      <c r="E131" s="237">
        <v>23.3</v>
      </c>
      <c r="F131" s="237">
        <f t="shared" si="5"/>
        <v>307.16000000000037</v>
      </c>
      <c r="G131" s="237">
        <f t="shared" si="6"/>
        <v>4352.84</v>
      </c>
      <c r="H131" s="238">
        <f t="shared" si="7"/>
        <v>7.0565423953097381E-2</v>
      </c>
      <c r="I131" s="237"/>
      <c r="J131" s="237"/>
    </row>
    <row r="132" spans="2:10" x14ac:dyDescent="0.25">
      <c r="B132" s="443">
        <v>42634</v>
      </c>
      <c r="C132" s="236">
        <v>200</v>
      </c>
      <c r="D132" s="237">
        <v>21.764199999999999</v>
      </c>
      <c r="E132" s="237">
        <v>23.03</v>
      </c>
      <c r="F132" s="237">
        <f t="shared" si="5"/>
        <v>253.16000000000045</v>
      </c>
      <c r="G132" s="237">
        <f t="shared" si="6"/>
        <v>4352.84</v>
      </c>
      <c r="H132" s="238">
        <f t="shared" si="7"/>
        <v>5.8159730199134466E-2</v>
      </c>
      <c r="I132" s="237"/>
      <c r="J132" s="237"/>
    </row>
    <row r="133" spans="2:10" x14ac:dyDescent="0.25">
      <c r="B133" s="443">
        <v>42636</v>
      </c>
      <c r="C133" s="236">
        <v>200</v>
      </c>
      <c r="D133" s="237">
        <v>21.764199999999999</v>
      </c>
      <c r="E133" s="237">
        <v>22.63</v>
      </c>
      <c r="F133" s="237">
        <f t="shared" si="5"/>
        <v>173.16000000000003</v>
      </c>
      <c r="G133" s="237">
        <f t="shared" si="6"/>
        <v>4352.84</v>
      </c>
      <c r="H133" s="238">
        <f t="shared" si="7"/>
        <v>3.9780924637707805E-2</v>
      </c>
      <c r="I133" s="237"/>
      <c r="J133" s="237"/>
    </row>
    <row r="134" spans="2:10" x14ac:dyDescent="0.25">
      <c r="B134" s="443">
        <v>42639</v>
      </c>
      <c r="C134" s="236">
        <v>300</v>
      </c>
      <c r="D134" s="237">
        <v>21.936299999999999</v>
      </c>
      <c r="E134" s="237">
        <v>22.64</v>
      </c>
      <c r="F134" s="237">
        <f t="shared" si="5"/>
        <v>211.11000000000041</v>
      </c>
      <c r="G134" s="237">
        <f t="shared" si="6"/>
        <v>6580.8899999999994</v>
      </c>
      <c r="H134" s="238">
        <f t="shared" si="7"/>
        <v>3.2079247639756996E-2</v>
      </c>
      <c r="I134" s="237"/>
      <c r="J134" s="237"/>
    </row>
    <row r="135" spans="2:10" x14ac:dyDescent="0.25">
      <c r="B135" s="443">
        <v>42639</v>
      </c>
      <c r="C135" s="236">
        <v>200</v>
      </c>
      <c r="D135" s="237">
        <v>21.494499999999999</v>
      </c>
      <c r="E135" s="237">
        <v>22.64</v>
      </c>
      <c r="F135" s="237">
        <f t="shared" si="5"/>
        <v>229.10000000000039</v>
      </c>
      <c r="G135" s="237">
        <f t="shared" si="6"/>
        <v>4298.8999999999996</v>
      </c>
      <c r="H135" s="238">
        <f t="shared" si="7"/>
        <v>5.3292702784433321E-2</v>
      </c>
      <c r="I135" s="237" t="s">
        <v>215</v>
      </c>
      <c r="J135" s="237"/>
    </row>
    <row r="136" spans="2:10" x14ac:dyDescent="0.25">
      <c r="B136" s="443">
        <v>42640</v>
      </c>
      <c r="C136" s="236">
        <v>200</v>
      </c>
      <c r="D136" s="237">
        <v>21.494499999999999</v>
      </c>
      <c r="E136" s="237">
        <v>23.95</v>
      </c>
      <c r="F136" s="237">
        <f t="shared" si="5"/>
        <v>491.10000000000014</v>
      </c>
      <c r="G136" s="237">
        <f t="shared" si="6"/>
        <v>4298.8999999999996</v>
      </c>
      <c r="H136" s="238">
        <f t="shared" si="7"/>
        <v>0.11423852613459261</v>
      </c>
      <c r="I136" s="237"/>
      <c r="J136" s="237"/>
    </row>
    <row r="137" spans="2:10" x14ac:dyDescent="0.25">
      <c r="B137" s="443">
        <v>42643</v>
      </c>
      <c r="C137" s="236">
        <v>140</v>
      </c>
      <c r="D137" s="237">
        <v>20.112300000000001</v>
      </c>
      <c r="E137" s="237">
        <v>24.2</v>
      </c>
      <c r="F137" s="237">
        <f t="shared" si="5"/>
        <v>572.27799999999979</v>
      </c>
      <c r="G137" s="237">
        <f t="shared" si="6"/>
        <v>2815.7220000000002</v>
      </c>
      <c r="H137" s="238">
        <f t="shared" si="7"/>
        <v>0.2032437861408192</v>
      </c>
      <c r="I137" s="237"/>
      <c r="J137" s="237"/>
    </row>
    <row r="138" spans="2:10" x14ac:dyDescent="0.25">
      <c r="B138" s="443">
        <v>42643</v>
      </c>
      <c r="C138" s="236">
        <v>200</v>
      </c>
      <c r="D138" s="237">
        <v>21.368600000000001</v>
      </c>
      <c r="E138" s="237">
        <v>24.2</v>
      </c>
      <c r="F138" s="237">
        <f t="shared" si="5"/>
        <v>566.27999999999975</v>
      </c>
      <c r="G138" s="237">
        <f t="shared" si="6"/>
        <v>4273.72</v>
      </c>
      <c r="H138" s="238">
        <f t="shared" si="7"/>
        <v>0.13250283125707807</v>
      </c>
      <c r="I138" s="237" t="s">
        <v>215</v>
      </c>
      <c r="J138" s="237"/>
    </row>
    <row r="139" spans="2:10" x14ac:dyDescent="0.25">
      <c r="B139" s="443">
        <v>42648</v>
      </c>
      <c r="C139" s="236">
        <v>200</v>
      </c>
      <c r="D139" s="237">
        <v>21.368600000000001</v>
      </c>
      <c r="E139" s="237">
        <v>24.86</v>
      </c>
      <c r="F139" s="237">
        <f t="shared" si="5"/>
        <v>698.27999999999975</v>
      </c>
      <c r="G139" s="237">
        <f t="shared" si="6"/>
        <v>4273.72</v>
      </c>
      <c r="H139" s="238">
        <f t="shared" si="7"/>
        <v>0.16338927210954385</v>
      </c>
      <c r="I139" s="237"/>
      <c r="J139" s="237"/>
    </row>
    <row r="140" spans="2:10" x14ac:dyDescent="0.25">
      <c r="B140" s="443">
        <v>42649</v>
      </c>
      <c r="C140" s="236">
        <v>200</v>
      </c>
      <c r="D140" s="237">
        <v>21.368600000000001</v>
      </c>
      <c r="E140" s="237">
        <v>24.66</v>
      </c>
      <c r="F140" s="237">
        <f t="shared" si="5"/>
        <v>658.27999999999986</v>
      </c>
      <c r="G140" s="237">
        <f t="shared" si="6"/>
        <v>4273.72</v>
      </c>
      <c r="H140" s="238">
        <f t="shared" si="7"/>
        <v>0.15402974457849364</v>
      </c>
      <c r="I140" s="237"/>
      <c r="J140" s="237"/>
    </row>
    <row r="141" spans="2:10" x14ac:dyDescent="0.25">
      <c r="B141" s="443">
        <v>42650</v>
      </c>
      <c r="C141" s="236">
        <v>200</v>
      </c>
      <c r="D141" s="237">
        <v>21.368600000000001</v>
      </c>
      <c r="E141" s="237">
        <v>23.95</v>
      </c>
      <c r="F141" s="237">
        <f t="shared" si="5"/>
        <v>516.27999999999975</v>
      </c>
      <c r="G141" s="237">
        <f t="shared" si="6"/>
        <v>4273.72</v>
      </c>
      <c r="H141" s="238">
        <f t="shared" si="7"/>
        <v>0.12080342184326529</v>
      </c>
      <c r="I141" s="237"/>
      <c r="J141" s="237"/>
    </row>
    <row r="142" spans="2:10" x14ac:dyDescent="0.25">
      <c r="B142" s="443">
        <v>42661</v>
      </c>
      <c r="C142" s="236">
        <v>300</v>
      </c>
      <c r="D142" s="237">
        <v>21.765699999999999</v>
      </c>
      <c r="E142" s="237">
        <v>23.46</v>
      </c>
      <c r="F142" s="237">
        <f t="shared" si="5"/>
        <v>508.29000000000059</v>
      </c>
      <c r="G142" s="237">
        <f t="shared" si="6"/>
        <v>6529.71</v>
      </c>
      <c r="H142" s="238">
        <f t="shared" si="7"/>
        <v>7.7842660700092436E-2</v>
      </c>
      <c r="I142" s="237">
        <v>21.5</v>
      </c>
      <c r="J142" s="237"/>
    </row>
    <row r="143" spans="2:10" x14ac:dyDescent="0.25">
      <c r="B143" s="443">
        <v>42662</v>
      </c>
      <c r="C143" s="236">
        <v>300</v>
      </c>
      <c r="D143" s="237">
        <v>21.77</v>
      </c>
      <c r="E143" s="237">
        <v>24.15</v>
      </c>
      <c r="F143" s="237">
        <f t="shared" si="5"/>
        <v>713.99999999999966</v>
      </c>
      <c r="G143" s="237">
        <f t="shared" si="6"/>
        <v>6531</v>
      </c>
      <c r="H143" s="238">
        <f t="shared" si="7"/>
        <v>0.10932475884244369</v>
      </c>
      <c r="I143" s="237"/>
      <c r="J143" s="237"/>
    </row>
    <row r="144" spans="2:10" x14ac:dyDescent="0.25">
      <c r="B144" s="443">
        <v>42663</v>
      </c>
      <c r="C144" s="236">
        <v>260</v>
      </c>
      <c r="D144" s="237">
        <v>21.302099999999999</v>
      </c>
      <c r="E144" s="237">
        <v>24.98</v>
      </c>
      <c r="F144" s="237">
        <f t="shared" si="5"/>
        <v>956.25400000000025</v>
      </c>
      <c r="G144" s="237">
        <f t="shared" si="6"/>
        <v>5538.5460000000003</v>
      </c>
      <c r="H144" s="238">
        <f t="shared" si="7"/>
        <v>0.17265433924354881</v>
      </c>
      <c r="I144" s="237"/>
      <c r="J144" s="237"/>
    </row>
    <row r="145" spans="2:10" x14ac:dyDescent="0.25">
      <c r="B145" s="443">
        <v>42664</v>
      </c>
      <c r="C145" s="236">
        <v>260</v>
      </c>
      <c r="D145" s="237">
        <v>21.302099999999999</v>
      </c>
      <c r="E145" s="237">
        <v>25.92</v>
      </c>
      <c r="F145" s="237">
        <f t="shared" si="5"/>
        <v>1200.6540000000007</v>
      </c>
      <c r="G145" s="237">
        <f t="shared" si="6"/>
        <v>5538.5460000000003</v>
      </c>
      <c r="H145" s="238">
        <f t="shared" si="7"/>
        <v>0.21678144408297786</v>
      </c>
      <c r="I145" s="237"/>
      <c r="J145" s="237"/>
    </row>
    <row r="146" spans="2:10" x14ac:dyDescent="0.25">
      <c r="B146" s="443">
        <v>42667</v>
      </c>
      <c r="C146" s="236">
        <v>260</v>
      </c>
      <c r="D146" s="237">
        <v>21.302099999999999</v>
      </c>
      <c r="E146" s="237">
        <v>25.35</v>
      </c>
      <c r="F146" s="237">
        <f t="shared" si="5"/>
        <v>1052.4540000000006</v>
      </c>
      <c r="G146" s="237">
        <f t="shared" si="6"/>
        <v>5538.5460000000003</v>
      </c>
      <c r="H146" s="238">
        <f t="shared" si="7"/>
        <v>0.19002351880800494</v>
      </c>
      <c r="I146" s="237"/>
      <c r="J146" s="237"/>
    </row>
    <row r="147" spans="2:10" x14ac:dyDescent="0.25">
      <c r="B147" s="443">
        <v>42674</v>
      </c>
      <c r="C147" s="236">
        <v>300</v>
      </c>
      <c r="D147" s="237">
        <v>21.6828</v>
      </c>
      <c r="E147" s="237">
        <v>24.01</v>
      </c>
      <c r="F147" s="237">
        <f t="shared" si="5"/>
        <v>698.16000000000042</v>
      </c>
      <c r="G147" s="237">
        <f t="shared" si="6"/>
        <v>6504.84</v>
      </c>
      <c r="H147" s="238">
        <f t="shared" si="7"/>
        <v>0.10732931171250951</v>
      </c>
      <c r="I147" s="237">
        <v>21.5</v>
      </c>
      <c r="J147" s="237"/>
    </row>
    <row r="148" spans="2:10" x14ac:dyDescent="0.25">
      <c r="B148" s="443">
        <v>42675</v>
      </c>
      <c r="C148" s="236">
        <v>300</v>
      </c>
      <c r="D148" s="237">
        <v>21.6096</v>
      </c>
      <c r="E148" s="237">
        <v>24.89</v>
      </c>
      <c r="F148" s="237">
        <f t="shared" si="5"/>
        <v>984.12000000000012</v>
      </c>
      <c r="G148" s="237">
        <f t="shared" si="6"/>
        <v>6482.88</v>
      </c>
      <c r="H148" s="238">
        <f t="shared" si="7"/>
        <v>0.15180290241374206</v>
      </c>
      <c r="I148" s="237">
        <v>21.5</v>
      </c>
      <c r="J148" s="237"/>
    </row>
    <row r="149" spans="2:10" x14ac:dyDescent="0.25">
      <c r="B149" s="443">
        <v>42677</v>
      </c>
      <c r="C149" s="236">
        <v>340</v>
      </c>
      <c r="D149" s="237">
        <v>21.5627</v>
      </c>
      <c r="E149" s="237">
        <v>22.6</v>
      </c>
      <c r="F149" s="237">
        <f t="shared" si="5"/>
        <v>352.68200000000064</v>
      </c>
      <c r="G149" s="237">
        <f t="shared" si="6"/>
        <v>7331.3180000000002</v>
      </c>
      <c r="H149" s="238">
        <f t="shared" si="7"/>
        <v>4.8106220464042164E-2</v>
      </c>
      <c r="I149" s="237"/>
      <c r="J149" s="237"/>
    </row>
    <row r="150" spans="2:10" x14ac:dyDescent="0.25">
      <c r="B150" s="443">
        <v>42701</v>
      </c>
      <c r="C150" s="236">
        <v>240</v>
      </c>
      <c r="D150" s="237">
        <v>18.880800000000001</v>
      </c>
      <c r="E150" s="237">
        <v>28.55</v>
      </c>
      <c r="F150" s="237">
        <f t="shared" si="5"/>
        <v>2320.6080000000002</v>
      </c>
      <c r="G150" s="237">
        <f t="shared" si="6"/>
        <v>4531.3919999999998</v>
      </c>
      <c r="H150" s="238">
        <f t="shared" si="7"/>
        <v>0.51211813058768696</v>
      </c>
      <c r="I150" s="237"/>
      <c r="J150" s="237"/>
    </row>
    <row r="151" spans="2:10" x14ac:dyDescent="0.25">
      <c r="B151" s="443">
        <v>42705</v>
      </c>
      <c r="C151" s="236">
        <v>200</v>
      </c>
      <c r="D151" s="237">
        <v>16.231100000000001</v>
      </c>
      <c r="E151" s="237">
        <v>28.94</v>
      </c>
      <c r="F151" s="237">
        <f t="shared" si="5"/>
        <v>2541.7799999999997</v>
      </c>
      <c r="G151" s="237">
        <f t="shared" si="6"/>
        <v>3246.2200000000003</v>
      </c>
      <c r="H151" s="238">
        <f t="shared" si="7"/>
        <v>0.78299683940090314</v>
      </c>
      <c r="I151" s="237" t="s">
        <v>234</v>
      </c>
      <c r="J151" s="237"/>
    </row>
    <row r="152" spans="2:10" x14ac:dyDescent="0.25">
      <c r="B152" s="443">
        <v>42711</v>
      </c>
      <c r="C152" s="236">
        <v>0</v>
      </c>
      <c r="D152" s="237"/>
      <c r="E152" s="237"/>
      <c r="F152" s="237">
        <v>2733.66</v>
      </c>
      <c r="G152" s="237"/>
      <c r="H152" s="238"/>
      <c r="I152" s="237"/>
      <c r="J152" s="237"/>
    </row>
    <row r="153" spans="2:10" x14ac:dyDescent="0.25">
      <c r="B153" s="443"/>
      <c r="C153" s="236"/>
      <c r="D153" s="237"/>
      <c r="E153" s="237"/>
      <c r="F153" s="237"/>
      <c r="G153" s="237"/>
      <c r="H153" s="238"/>
      <c r="I153" s="237"/>
      <c r="J153" s="237"/>
    </row>
    <row r="154" spans="2:10" x14ac:dyDescent="0.25">
      <c r="B154" s="443">
        <v>42716</v>
      </c>
      <c r="C154" s="236">
        <v>200</v>
      </c>
      <c r="D154" s="237">
        <v>29.285</v>
      </c>
      <c r="E154" s="237">
        <v>29</v>
      </c>
      <c r="F154" s="237">
        <f t="shared" ref="F154:F161" si="8">C154*(E154-D154)</f>
        <v>-57.000000000000028</v>
      </c>
      <c r="G154" s="237">
        <f t="shared" ref="G154:G161" si="9">D154*C154</f>
        <v>5857</v>
      </c>
      <c r="H154" s="238">
        <f t="shared" ref="H154:H161" si="10">(E154-D154)/D154</f>
        <v>-9.7319446815776044E-3</v>
      </c>
      <c r="I154" s="237"/>
      <c r="J154" s="237"/>
    </row>
    <row r="155" spans="2:10" x14ac:dyDescent="0.25">
      <c r="B155" s="443">
        <v>42720</v>
      </c>
      <c r="C155" s="236">
        <v>100</v>
      </c>
      <c r="D155" s="237">
        <v>29.210599999999999</v>
      </c>
      <c r="E155" s="237">
        <v>29.48</v>
      </c>
      <c r="F155" s="237">
        <f t="shared" si="8"/>
        <v>26.940000000000097</v>
      </c>
      <c r="G155" s="237">
        <f t="shared" si="9"/>
        <v>2921.06</v>
      </c>
      <c r="H155" s="238">
        <f t="shared" si="10"/>
        <v>9.2226794382861358E-3</v>
      </c>
      <c r="I155" s="237"/>
      <c r="J155" s="237"/>
    </row>
    <row r="156" spans="2:10" x14ac:dyDescent="0.25">
      <c r="B156" s="443">
        <v>42723</v>
      </c>
      <c r="C156" s="236">
        <v>200</v>
      </c>
      <c r="D156" s="237">
        <v>28.7453</v>
      </c>
      <c r="E156" s="237">
        <v>28.29</v>
      </c>
      <c r="F156" s="237">
        <f t="shared" si="8"/>
        <v>-91.06000000000023</v>
      </c>
      <c r="G156" s="237">
        <f t="shared" si="9"/>
        <v>5749.06</v>
      </c>
      <c r="H156" s="238">
        <f t="shared" si="10"/>
        <v>-1.5839111089465101E-2</v>
      </c>
      <c r="I156" s="237"/>
      <c r="J156" s="237"/>
    </row>
    <row r="157" spans="2:10" x14ac:dyDescent="0.25">
      <c r="B157" s="443">
        <v>42724</v>
      </c>
      <c r="C157" s="236">
        <v>100</v>
      </c>
      <c r="D157" s="237">
        <v>28.511199999999999</v>
      </c>
      <c r="E157" s="237">
        <v>28.76</v>
      </c>
      <c r="F157" s="237">
        <f t="shared" si="8"/>
        <v>24.88000000000028</v>
      </c>
      <c r="G157" s="237">
        <f t="shared" si="9"/>
        <v>2851.12</v>
      </c>
      <c r="H157" s="238">
        <f t="shared" si="10"/>
        <v>8.7263952411684807E-3</v>
      </c>
      <c r="I157" s="237"/>
      <c r="J157" s="237"/>
    </row>
    <row r="158" spans="2:10" x14ac:dyDescent="0.25">
      <c r="B158" s="443">
        <v>42731</v>
      </c>
      <c r="C158" s="236">
        <v>100</v>
      </c>
      <c r="D158" s="237">
        <v>28.511199999999999</v>
      </c>
      <c r="E158" s="237">
        <v>31.95</v>
      </c>
      <c r="F158" s="237">
        <f t="shared" si="8"/>
        <v>343.88000000000005</v>
      </c>
      <c r="G158" s="237">
        <f t="shared" si="9"/>
        <v>2851.12</v>
      </c>
      <c r="H158" s="238">
        <f t="shared" si="10"/>
        <v>0.12061225062431608</v>
      </c>
      <c r="I158" s="237"/>
      <c r="J158" s="237"/>
    </row>
    <row r="159" spans="2:10" x14ac:dyDescent="0.25">
      <c r="B159" s="443">
        <v>42739</v>
      </c>
      <c r="C159" s="236">
        <v>100</v>
      </c>
      <c r="D159" s="237">
        <v>28.511199999999999</v>
      </c>
      <c r="E159" s="237">
        <v>33.04</v>
      </c>
      <c r="F159" s="237">
        <f t="shared" si="8"/>
        <v>452.88000000000005</v>
      </c>
      <c r="G159" s="237">
        <f t="shared" si="9"/>
        <v>2851.12</v>
      </c>
      <c r="H159" s="238">
        <f t="shared" si="10"/>
        <v>0.15884284070821295</v>
      </c>
      <c r="I159" s="237"/>
      <c r="J159" s="237"/>
    </row>
    <row r="160" spans="2:10" x14ac:dyDescent="0.25">
      <c r="B160" s="443">
        <v>42744</v>
      </c>
      <c r="C160" s="236">
        <v>100</v>
      </c>
      <c r="D160" s="237">
        <v>28.511199999999999</v>
      </c>
      <c r="E160" s="237">
        <v>33.770000000000003</v>
      </c>
      <c r="F160" s="237">
        <f t="shared" si="8"/>
        <v>525.88000000000045</v>
      </c>
      <c r="G160" s="237">
        <f t="shared" si="9"/>
        <v>2851.12</v>
      </c>
      <c r="H160" s="238">
        <f t="shared" si="10"/>
        <v>0.18444681388366693</v>
      </c>
      <c r="I160" s="237"/>
      <c r="J160" s="237"/>
    </row>
    <row r="161" spans="1:10" x14ac:dyDescent="0.25">
      <c r="B161" s="443">
        <v>42745</v>
      </c>
      <c r="C161" s="236">
        <v>100</v>
      </c>
      <c r="D161" s="237">
        <v>28.511199999999999</v>
      </c>
      <c r="E161" s="237">
        <v>32.729999999999997</v>
      </c>
      <c r="F161" s="237">
        <f t="shared" si="8"/>
        <v>421.87999999999982</v>
      </c>
      <c r="G161" s="237">
        <f t="shared" si="9"/>
        <v>2851.12</v>
      </c>
      <c r="H161" s="238">
        <f t="shared" si="10"/>
        <v>0.14796992059260916</v>
      </c>
      <c r="I161" s="237"/>
      <c r="J161" s="237"/>
    </row>
    <row r="162" spans="1:10" x14ac:dyDescent="0.25">
      <c r="B162" s="443"/>
      <c r="C162" s="236"/>
      <c r="D162" s="237"/>
      <c r="E162" s="237"/>
      <c r="F162" s="237"/>
      <c r="G162" s="236"/>
      <c r="H162" s="236"/>
      <c r="I162" s="237"/>
      <c r="J162" s="237"/>
    </row>
    <row r="163" spans="1:10" x14ac:dyDescent="0.25">
      <c r="B163" s="443"/>
      <c r="C163" s="236"/>
      <c r="D163" s="237"/>
      <c r="E163" s="237"/>
      <c r="F163" s="237"/>
      <c r="G163" s="236"/>
      <c r="H163" s="236"/>
      <c r="I163" s="237"/>
      <c r="J163" s="237"/>
    </row>
    <row r="164" spans="1:10" x14ac:dyDescent="0.25">
      <c r="B164" s="443"/>
      <c r="C164" s="236"/>
      <c r="D164" s="237"/>
      <c r="E164" s="237"/>
      <c r="F164" s="237"/>
      <c r="G164" s="236"/>
      <c r="H164" s="236"/>
      <c r="I164" s="237"/>
      <c r="J164" s="237"/>
    </row>
    <row r="165" spans="1:10" x14ac:dyDescent="0.25">
      <c r="B165" s="443"/>
      <c r="C165" s="236"/>
      <c r="D165" s="237"/>
      <c r="E165" s="237"/>
      <c r="F165" s="237"/>
      <c r="G165" s="236"/>
      <c r="H165" s="236"/>
      <c r="I165" s="237"/>
      <c r="J165" s="237"/>
    </row>
    <row r="166" spans="1:10" x14ac:dyDescent="0.25">
      <c r="B166" s="341" t="s">
        <v>85</v>
      </c>
      <c r="C166" s="150" t="s">
        <v>106</v>
      </c>
      <c r="D166" s="151" t="s">
        <v>105</v>
      </c>
      <c r="E166" s="153" t="s">
        <v>107</v>
      </c>
      <c r="F166" s="153" t="s">
        <v>43</v>
      </c>
      <c r="G166" s="165" t="s">
        <v>110</v>
      </c>
      <c r="H166" s="165" t="s">
        <v>61</v>
      </c>
      <c r="I166" s="165" t="s">
        <v>111</v>
      </c>
      <c r="J166" s="165" t="s">
        <v>420</v>
      </c>
    </row>
    <row r="167" spans="1:10" x14ac:dyDescent="0.25">
      <c r="A167" t="s">
        <v>267</v>
      </c>
      <c r="B167" s="137">
        <v>42755</v>
      </c>
      <c r="C167" s="10">
        <v>100</v>
      </c>
      <c r="D167" s="33">
        <v>33.58</v>
      </c>
      <c r="E167" s="33">
        <v>34.200000000000003</v>
      </c>
      <c r="F167" s="33">
        <f t="shared" ref="F167:F196" si="11">C167*(E167-D167)</f>
        <v>62.000000000000455</v>
      </c>
      <c r="G167" s="33">
        <f t="shared" ref="G167:G196" si="12">D167*C167</f>
        <v>3358</v>
      </c>
      <c r="H167" s="167">
        <f t="shared" ref="H167:H196" si="13">(E167-D167)/D167</f>
        <v>1.8463371054199065E-2</v>
      </c>
      <c r="I167" s="33"/>
      <c r="J167" s="33"/>
    </row>
    <row r="168" spans="1:10" x14ac:dyDescent="0.25">
      <c r="A168" t="s">
        <v>267</v>
      </c>
      <c r="B168" s="137">
        <v>42760</v>
      </c>
      <c r="C168" s="10">
        <v>100</v>
      </c>
      <c r="D168" s="33">
        <v>33.58</v>
      </c>
      <c r="E168" s="33">
        <v>36.54</v>
      </c>
      <c r="F168" s="33">
        <f t="shared" si="11"/>
        <v>296.00000000000011</v>
      </c>
      <c r="G168" s="33">
        <f t="shared" si="12"/>
        <v>3358</v>
      </c>
      <c r="H168" s="167">
        <f t="shared" si="13"/>
        <v>8.8147706968433617E-2</v>
      </c>
      <c r="I168" s="33"/>
      <c r="J168" s="33"/>
    </row>
    <row r="169" spans="1:10" x14ac:dyDescent="0.25">
      <c r="A169" t="s">
        <v>344</v>
      </c>
      <c r="B169" s="137">
        <v>42781</v>
      </c>
      <c r="C169" s="10">
        <v>150</v>
      </c>
      <c r="D169" s="33">
        <v>33.936700000000002</v>
      </c>
      <c r="E169" s="33">
        <v>34.659999999999997</v>
      </c>
      <c r="F169" s="33">
        <f t="shared" si="11"/>
        <v>108.49499999999921</v>
      </c>
      <c r="G169" s="33">
        <f t="shared" si="12"/>
        <v>5090.5050000000001</v>
      </c>
      <c r="H169" s="167">
        <f t="shared" si="13"/>
        <v>2.1313209593154157E-2</v>
      </c>
      <c r="I169" s="33"/>
      <c r="J169" s="33"/>
    </row>
    <row r="170" spans="1:10" x14ac:dyDescent="0.25">
      <c r="A170" t="s">
        <v>354</v>
      </c>
      <c r="B170" s="137">
        <v>42788</v>
      </c>
      <c r="C170" s="10">
        <v>200</v>
      </c>
      <c r="D170" s="33">
        <v>33.762500000000003</v>
      </c>
      <c r="E170" s="33">
        <v>33.22</v>
      </c>
      <c r="F170" s="33">
        <f t="shared" si="11"/>
        <v>-108.5000000000008</v>
      </c>
      <c r="G170" s="33">
        <f t="shared" si="12"/>
        <v>6752.5000000000009</v>
      </c>
      <c r="H170" s="167">
        <f t="shared" si="13"/>
        <v>-1.6068122917438102E-2</v>
      </c>
      <c r="I170" s="33"/>
      <c r="J170" s="33"/>
    </row>
    <row r="171" spans="1:10" x14ac:dyDescent="0.25">
      <c r="A171" t="s">
        <v>358</v>
      </c>
      <c r="B171" s="137">
        <v>42789</v>
      </c>
      <c r="C171" s="10">
        <v>250</v>
      </c>
      <c r="D171" s="33">
        <v>33.345999999999997</v>
      </c>
      <c r="E171" s="33">
        <v>31.82</v>
      </c>
      <c r="F171" s="33">
        <f t="shared" si="11"/>
        <v>-381.49999999999909</v>
      </c>
      <c r="G171" s="33">
        <f t="shared" si="12"/>
        <v>8336.5</v>
      </c>
      <c r="H171" s="167">
        <f t="shared" si="13"/>
        <v>-4.5762610208120807E-2</v>
      </c>
      <c r="I171" s="33"/>
      <c r="J171" s="33"/>
    </row>
    <row r="172" spans="1:10" x14ac:dyDescent="0.25">
      <c r="A172" t="s">
        <v>288</v>
      </c>
      <c r="B172" s="137">
        <v>42790</v>
      </c>
      <c r="C172" s="7">
        <v>250</v>
      </c>
      <c r="D172" s="37">
        <v>33.345999999999997</v>
      </c>
      <c r="E172" s="33">
        <v>31.15</v>
      </c>
      <c r="F172" s="33">
        <f t="shared" si="11"/>
        <v>-548.99999999999955</v>
      </c>
      <c r="G172" s="33">
        <f t="shared" si="12"/>
        <v>8336.5</v>
      </c>
      <c r="H172" s="167">
        <f t="shared" si="13"/>
        <v>-6.5854975109458355E-2</v>
      </c>
      <c r="I172" s="33"/>
      <c r="J172" s="33"/>
    </row>
    <row r="173" spans="1:10" x14ac:dyDescent="0.25">
      <c r="A173" t="s">
        <v>379</v>
      </c>
      <c r="B173" s="137">
        <v>42795</v>
      </c>
      <c r="C173" s="10">
        <v>250</v>
      </c>
      <c r="D173" s="33">
        <v>33.225999999999999</v>
      </c>
      <c r="E173" s="33">
        <v>32.15</v>
      </c>
      <c r="F173" s="33">
        <f t="shared" si="11"/>
        <v>-269.00000000000011</v>
      </c>
      <c r="G173" s="33">
        <f t="shared" si="12"/>
        <v>8306.5</v>
      </c>
      <c r="H173" s="167">
        <f t="shared" si="13"/>
        <v>-3.2384277373141535E-2</v>
      </c>
      <c r="I173" s="33"/>
      <c r="J173" s="33"/>
    </row>
    <row r="174" spans="1:10" x14ac:dyDescent="0.25">
      <c r="A174">
        <v>100</v>
      </c>
      <c r="B174" s="137">
        <v>42808</v>
      </c>
      <c r="C174" s="10">
        <v>250</v>
      </c>
      <c r="D174" s="33">
        <v>33.225999999999999</v>
      </c>
      <c r="E174" s="33">
        <v>28.68</v>
      </c>
      <c r="F174" s="33">
        <f t="shared" si="11"/>
        <v>-1136.4999999999998</v>
      </c>
      <c r="G174" s="33">
        <f t="shared" si="12"/>
        <v>8306.5</v>
      </c>
      <c r="H174" s="167">
        <f t="shared" si="13"/>
        <v>-0.13682056221031721</v>
      </c>
      <c r="I174" s="33"/>
      <c r="J174" s="33"/>
    </row>
    <row r="175" spans="1:10" x14ac:dyDescent="0.25">
      <c r="A175">
        <v>100</v>
      </c>
      <c r="B175" s="137">
        <v>42809</v>
      </c>
      <c r="C175" s="409">
        <v>350</v>
      </c>
      <c r="D175" s="444">
        <v>31.8414</v>
      </c>
      <c r="E175" s="33">
        <v>28.71</v>
      </c>
      <c r="F175" s="33">
        <f t="shared" si="11"/>
        <v>-1095.9899999999998</v>
      </c>
      <c r="G175" s="33">
        <f t="shared" si="12"/>
        <v>11144.49</v>
      </c>
      <c r="H175" s="167">
        <f t="shared" si="13"/>
        <v>-9.8343665793589455E-2</v>
      </c>
      <c r="I175" s="33"/>
      <c r="J175" s="33">
        <v>2214</v>
      </c>
    </row>
    <row r="176" spans="1:10" x14ac:dyDescent="0.25">
      <c r="A176">
        <v>0</v>
      </c>
      <c r="B176" s="137">
        <v>42801</v>
      </c>
      <c r="C176" s="7">
        <v>250</v>
      </c>
      <c r="D176" s="37">
        <v>32.8262</v>
      </c>
      <c r="E176" s="33">
        <v>29.29</v>
      </c>
      <c r="F176" s="33">
        <f t="shared" si="11"/>
        <v>-884.05000000000018</v>
      </c>
      <c r="G176" s="33">
        <f t="shared" si="12"/>
        <v>8206.5499999999993</v>
      </c>
      <c r="H176" s="167">
        <f t="shared" si="13"/>
        <v>-0.10772492703998637</v>
      </c>
      <c r="I176" s="33">
        <v>32.5</v>
      </c>
      <c r="J176" s="33">
        <v>2426</v>
      </c>
    </row>
    <row r="177" spans="1:10" x14ac:dyDescent="0.25">
      <c r="B177" s="137">
        <v>42828</v>
      </c>
      <c r="C177" s="10">
        <v>350</v>
      </c>
      <c r="D177" s="33">
        <v>31.55</v>
      </c>
      <c r="E177" s="33">
        <v>28.42</v>
      </c>
      <c r="F177" s="33">
        <f t="shared" si="11"/>
        <v>-1095.4999999999995</v>
      </c>
      <c r="G177" s="33">
        <f t="shared" si="12"/>
        <v>11042.5</v>
      </c>
      <c r="H177" s="167">
        <f t="shared" si="13"/>
        <v>-9.920760697305861E-2</v>
      </c>
      <c r="I177" s="33"/>
      <c r="J177" s="33">
        <v>2215</v>
      </c>
    </row>
    <row r="178" spans="1:10" x14ac:dyDescent="0.25">
      <c r="A178">
        <v>50</v>
      </c>
      <c r="B178" s="137">
        <v>42829</v>
      </c>
      <c r="C178" s="7">
        <v>250</v>
      </c>
      <c r="D178" s="37">
        <v>32.5625</v>
      </c>
      <c r="E178" s="33">
        <v>29.23</v>
      </c>
      <c r="F178" s="33">
        <f t="shared" si="11"/>
        <v>-833.12499999999989</v>
      </c>
      <c r="G178" s="33">
        <f t="shared" si="12"/>
        <v>8140.625</v>
      </c>
      <c r="H178" s="167">
        <f t="shared" si="13"/>
        <v>-0.10234165067178501</v>
      </c>
      <c r="I178" s="33"/>
      <c r="J178" s="33">
        <v>2477</v>
      </c>
    </row>
    <row r="179" spans="1:10" x14ac:dyDescent="0.25">
      <c r="A179">
        <v>50</v>
      </c>
      <c r="B179" s="137">
        <v>42836</v>
      </c>
      <c r="C179" s="10">
        <v>250</v>
      </c>
      <c r="D179" s="33">
        <v>32.5625</v>
      </c>
      <c r="E179" s="33">
        <v>29.65</v>
      </c>
      <c r="F179" s="33">
        <f t="shared" si="11"/>
        <v>-728.12500000000034</v>
      </c>
      <c r="G179" s="33">
        <f t="shared" si="12"/>
        <v>8140.625</v>
      </c>
      <c r="H179" s="167">
        <f t="shared" si="13"/>
        <v>-8.9443378119001965E-2</v>
      </c>
      <c r="I179" s="33">
        <v>32.5</v>
      </c>
      <c r="J179" s="33">
        <v>2582</v>
      </c>
    </row>
    <row r="180" spans="1:10" x14ac:dyDescent="0.25">
      <c r="A180">
        <v>150</v>
      </c>
      <c r="B180" s="137">
        <v>42843</v>
      </c>
      <c r="C180" s="10">
        <v>250</v>
      </c>
      <c r="D180" s="33">
        <v>32.5625</v>
      </c>
      <c r="E180" s="33">
        <v>27.08</v>
      </c>
      <c r="F180" s="33">
        <f t="shared" si="11"/>
        <v>-1370.6250000000005</v>
      </c>
      <c r="G180" s="33">
        <f t="shared" si="12"/>
        <v>8140.625</v>
      </c>
      <c r="H180" s="167">
        <f t="shared" si="13"/>
        <v>-0.1683685220729367</v>
      </c>
      <c r="I180" s="33"/>
      <c r="J180" s="33">
        <v>1940</v>
      </c>
    </row>
    <row r="181" spans="1:10" x14ac:dyDescent="0.25">
      <c r="A181">
        <v>150</v>
      </c>
      <c r="B181" s="137">
        <v>42846</v>
      </c>
      <c r="C181" s="409">
        <v>350</v>
      </c>
      <c r="D181" s="444">
        <v>30.687999999999999</v>
      </c>
      <c r="E181" s="33">
        <v>26</v>
      </c>
      <c r="F181" s="33">
        <f t="shared" si="11"/>
        <v>-1640.7999999999995</v>
      </c>
      <c r="G181" s="33">
        <f t="shared" si="12"/>
        <v>10740.8</v>
      </c>
      <c r="H181" s="167">
        <f t="shared" si="13"/>
        <v>-0.1527632950990615</v>
      </c>
      <c r="I181" s="33"/>
      <c r="J181" s="33">
        <v>1670</v>
      </c>
    </row>
    <row r="182" spans="1:10" x14ac:dyDescent="0.25">
      <c r="A182">
        <v>50</v>
      </c>
      <c r="B182" s="137">
        <v>42851</v>
      </c>
      <c r="C182" s="7">
        <v>250</v>
      </c>
      <c r="D182" s="37">
        <v>32.002699999999997</v>
      </c>
      <c r="E182" s="33">
        <v>27.26</v>
      </c>
      <c r="F182" s="33">
        <f t="shared" si="11"/>
        <v>-1185.6749999999988</v>
      </c>
      <c r="G182" s="33">
        <f t="shared" si="12"/>
        <v>8000.6749999999993</v>
      </c>
      <c r="H182" s="167">
        <f t="shared" si="13"/>
        <v>-0.14819687088901862</v>
      </c>
      <c r="I182" s="33" t="s">
        <v>613</v>
      </c>
      <c r="J182" s="33">
        <v>2125</v>
      </c>
    </row>
    <row r="183" spans="1:10" x14ac:dyDescent="0.25">
      <c r="A183">
        <v>50</v>
      </c>
      <c r="B183" s="137">
        <v>42853</v>
      </c>
      <c r="C183" s="409">
        <v>350</v>
      </c>
      <c r="D183" s="444">
        <v>30.501999999999999</v>
      </c>
      <c r="E183" s="33">
        <v>26.74</v>
      </c>
      <c r="F183" s="33">
        <f t="shared" si="11"/>
        <v>-1316.7000000000003</v>
      </c>
      <c r="G183" s="33">
        <f t="shared" si="12"/>
        <v>10675.699999999999</v>
      </c>
      <c r="H183" s="167">
        <f t="shared" si="13"/>
        <v>-0.12333617467707038</v>
      </c>
      <c r="I183" s="33"/>
      <c r="J183" s="33">
        <v>1994</v>
      </c>
    </row>
    <row r="184" spans="1:10" x14ac:dyDescent="0.25">
      <c r="A184">
        <v>50</v>
      </c>
      <c r="B184" s="137">
        <v>42860</v>
      </c>
      <c r="C184" s="7">
        <v>250</v>
      </c>
      <c r="D184" s="37">
        <v>31.67</v>
      </c>
      <c r="E184" s="33">
        <v>28.42</v>
      </c>
      <c r="F184" s="33">
        <f t="shared" si="11"/>
        <v>-812.5</v>
      </c>
      <c r="G184" s="33">
        <f t="shared" si="12"/>
        <v>7917.5</v>
      </c>
      <c r="H184" s="167">
        <f t="shared" si="13"/>
        <v>-0.10262077676034101</v>
      </c>
      <c r="I184" s="33" t="s">
        <v>614</v>
      </c>
      <c r="J184" s="33">
        <v>2498</v>
      </c>
    </row>
    <row r="185" spans="1:10" x14ac:dyDescent="0.25">
      <c r="A185">
        <v>250</v>
      </c>
      <c r="B185" s="137">
        <v>42887</v>
      </c>
      <c r="C185" s="10">
        <v>250</v>
      </c>
      <c r="D185" s="33">
        <v>31.37</v>
      </c>
      <c r="E185" s="33">
        <v>27.03</v>
      </c>
      <c r="F185" s="33">
        <f t="shared" si="11"/>
        <v>-1085</v>
      </c>
      <c r="G185" s="33">
        <f t="shared" si="12"/>
        <v>7842.5</v>
      </c>
      <c r="H185" s="167">
        <f t="shared" si="13"/>
        <v>-0.13834874083519286</v>
      </c>
      <c r="I185" s="33" t="s">
        <v>618</v>
      </c>
      <c r="J185" s="33">
        <v>2225</v>
      </c>
    </row>
    <row r="186" spans="1:10" x14ac:dyDescent="0.25">
      <c r="A186">
        <v>150</v>
      </c>
      <c r="B186" s="137">
        <v>42898</v>
      </c>
      <c r="C186" s="7">
        <v>250</v>
      </c>
      <c r="D186" s="37">
        <v>30.778400000000001</v>
      </c>
      <c r="E186" s="33">
        <v>27.36</v>
      </c>
      <c r="F186" s="33">
        <f t="shared" si="11"/>
        <v>-854.60000000000048</v>
      </c>
      <c r="G186" s="33">
        <f t="shared" si="12"/>
        <v>7694.6</v>
      </c>
      <c r="H186" s="167">
        <f t="shared" si="13"/>
        <v>-0.11106490265900767</v>
      </c>
      <c r="I186" s="33"/>
      <c r="J186" s="33">
        <v>2456</v>
      </c>
    </row>
    <row r="187" spans="1:10" x14ac:dyDescent="0.25">
      <c r="A187">
        <v>150</v>
      </c>
      <c r="B187" s="137">
        <v>42936</v>
      </c>
      <c r="C187" s="10">
        <v>150</v>
      </c>
      <c r="D187" s="33">
        <v>30.5411</v>
      </c>
      <c r="E187" s="33">
        <v>31.13</v>
      </c>
      <c r="F187" s="33">
        <f t="shared" si="11"/>
        <v>88.334999999999837</v>
      </c>
      <c r="G187" s="33">
        <f t="shared" si="12"/>
        <v>4581.165</v>
      </c>
      <c r="H187" s="167">
        <f t="shared" si="13"/>
        <v>1.9282213148838739E-2</v>
      </c>
      <c r="I187" s="33"/>
      <c r="J187" s="33">
        <v>3380</v>
      </c>
    </row>
    <row r="188" spans="1:10" x14ac:dyDescent="0.25">
      <c r="A188">
        <v>150</v>
      </c>
      <c r="B188" s="137">
        <v>42940</v>
      </c>
      <c r="C188" s="7">
        <v>250</v>
      </c>
      <c r="D188" s="37">
        <v>30.4406</v>
      </c>
      <c r="E188" s="33">
        <v>30.22</v>
      </c>
      <c r="F188" s="33">
        <f t="shared" si="11"/>
        <v>-55.150000000000254</v>
      </c>
      <c r="G188" s="33">
        <f t="shared" si="12"/>
        <v>7610.15</v>
      </c>
      <c r="H188" s="167">
        <f t="shared" si="13"/>
        <v>-7.2469005210147311E-3</v>
      </c>
      <c r="I188" s="33"/>
      <c r="J188" s="33">
        <v>3255</v>
      </c>
    </row>
    <row r="189" spans="1:10" x14ac:dyDescent="0.25">
      <c r="A189">
        <v>150</v>
      </c>
      <c r="B189" s="137">
        <v>42942</v>
      </c>
      <c r="C189" s="10">
        <v>300</v>
      </c>
      <c r="D189" s="33">
        <v>30.165500000000002</v>
      </c>
      <c r="E189" s="33">
        <v>28.88</v>
      </c>
      <c r="F189" s="33">
        <f t="shared" si="11"/>
        <v>-385.65000000000077</v>
      </c>
      <c r="G189" s="33">
        <f t="shared" si="12"/>
        <v>9049.65</v>
      </c>
      <c r="H189" s="167">
        <f t="shared" si="13"/>
        <v>-4.2614907758863681E-2</v>
      </c>
      <c r="I189" s="33"/>
      <c r="J189" s="33">
        <v>2925</v>
      </c>
    </row>
    <row r="190" spans="1:10" x14ac:dyDescent="0.25">
      <c r="A190">
        <v>100</v>
      </c>
      <c r="B190" s="137">
        <v>42950</v>
      </c>
      <c r="C190" s="7">
        <v>250</v>
      </c>
      <c r="D190" s="37">
        <v>30.122800000000002</v>
      </c>
      <c r="E190" s="33">
        <v>30.71</v>
      </c>
      <c r="F190" s="33">
        <f t="shared" si="11"/>
        <v>146.79999999999981</v>
      </c>
      <c r="G190" s="33">
        <f t="shared" si="12"/>
        <v>7530.7000000000007</v>
      </c>
      <c r="H190" s="167">
        <f t="shared" si="13"/>
        <v>1.9493539777178725E-2</v>
      </c>
      <c r="I190" s="33"/>
      <c r="J190" s="33">
        <v>3457</v>
      </c>
    </row>
    <row r="191" spans="1:10" x14ac:dyDescent="0.25">
      <c r="A191">
        <v>50</v>
      </c>
      <c r="B191" s="137">
        <v>42951</v>
      </c>
      <c r="C191" s="10">
        <v>200</v>
      </c>
      <c r="D191" s="33">
        <v>29.808700000000002</v>
      </c>
      <c r="E191" s="33">
        <v>32.21</v>
      </c>
      <c r="F191" s="33">
        <f t="shared" si="11"/>
        <v>480.25999999999982</v>
      </c>
      <c r="G191" s="33">
        <f t="shared" si="12"/>
        <v>5961.7400000000007</v>
      </c>
      <c r="H191" s="167">
        <f t="shared" si="13"/>
        <v>8.0557018588532842E-2</v>
      </c>
      <c r="I191" s="33"/>
      <c r="J191" s="33">
        <v>3791</v>
      </c>
    </row>
    <row r="192" spans="1:10" x14ac:dyDescent="0.25">
      <c r="A192">
        <v>50</v>
      </c>
      <c r="B192" s="137">
        <v>42957</v>
      </c>
      <c r="C192" s="7">
        <v>250</v>
      </c>
      <c r="D192" s="37">
        <v>29.986999999999998</v>
      </c>
      <c r="E192" s="33">
        <v>30.76</v>
      </c>
      <c r="F192" s="33">
        <f t="shared" si="11"/>
        <v>193.2500000000008</v>
      </c>
      <c r="G192" s="33">
        <f t="shared" si="12"/>
        <v>7496.75</v>
      </c>
      <c r="H192" s="167">
        <f t="shared" si="13"/>
        <v>2.577783706272729E-2</v>
      </c>
      <c r="I192" s="33"/>
      <c r="J192" s="33">
        <v>3504</v>
      </c>
    </row>
    <row r="193" spans="1:10" x14ac:dyDescent="0.25">
      <c r="B193" s="137">
        <v>42979</v>
      </c>
      <c r="C193" s="7">
        <v>250</v>
      </c>
      <c r="D193" s="37">
        <v>29.687000000000001</v>
      </c>
      <c r="E193" s="33">
        <v>29.98</v>
      </c>
      <c r="F193" s="33">
        <f t="shared" si="11"/>
        <v>73.249999999999815</v>
      </c>
      <c r="G193" s="33">
        <f t="shared" si="12"/>
        <v>7421.75</v>
      </c>
      <c r="H193" s="167">
        <f t="shared" si="13"/>
        <v>9.8696399097247707E-3</v>
      </c>
      <c r="I193" s="161" t="s">
        <v>651</v>
      </c>
      <c r="J193" s="33">
        <v>3384</v>
      </c>
    </row>
    <row r="194" spans="1:10" x14ac:dyDescent="0.25">
      <c r="A194">
        <v>200</v>
      </c>
      <c r="B194" s="137">
        <v>42983</v>
      </c>
      <c r="C194" s="409">
        <v>350</v>
      </c>
      <c r="D194" s="444">
        <v>29.5335</v>
      </c>
      <c r="E194" s="33">
        <v>29.08</v>
      </c>
      <c r="F194" s="33">
        <f t="shared" si="11"/>
        <v>-158.72500000000062</v>
      </c>
      <c r="G194" s="33">
        <f t="shared" si="12"/>
        <v>10336.725</v>
      </c>
      <c r="H194" s="167">
        <f t="shared" si="13"/>
        <v>-1.5355443818037206E-2</v>
      </c>
      <c r="I194" s="33">
        <v>29</v>
      </c>
      <c r="J194" s="33">
        <v>3152</v>
      </c>
    </row>
    <row r="195" spans="1:10" x14ac:dyDescent="0.25">
      <c r="A195">
        <v>100</v>
      </c>
      <c r="B195" s="137">
        <v>42984</v>
      </c>
      <c r="C195" s="7">
        <v>250</v>
      </c>
      <c r="D195" s="37">
        <v>29.3552</v>
      </c>
      <c r="E195" s="33">
        <v>29.98</v>
      </c>
      <c r="F195" s="33">
        <f t="shared" si="11"/>
        <v>156.2000000000001</v>
      </c>
      <c r="G195" s="33">
        <f t="shared" si="12"/>
        <v>7338.8</v>
      </c>
      <c r="H195" s="167">
        <f t="shared" si="13"/>
        <v>2.1284133645827673E-2</v>
      </c>
      <c r="I195" s="33">
        <v>29</v>
      </c>
      <c r="J195" s="33"/>
    </row>
    <row r="196" spans="1:10" x14ac:dyDescent="0.25">
      <c r="A196">
        <v>50</v>
      </c>
      <c r="B196" s="137">
        <v>42984</v>
      </c>
      <c r="C196" s="10">
        <v>200</v>
      </c>
      <c r="D196" s="33">
        <v>28.998999999999999</v>
      </c>
      <c r="E196" s="33">
        <v>30.78</v>
      </c>
      <c r="F196" s="33">
        <f t="shared" si="11"/>
        <v>356.2000000000005</v>
      </c>
      <c r="G196" s="33">
        <f t="shared" si="12"/>
        <v>5799.8</v>
      </c>
      <c r="H196" s="167">
        <f t="shared" si="13"/>
        <v>6.141591089347917E-2</v>
      </c>
      <c r="I196" s="33"/>
      <c r="J196" s="33">
        <v>3633</v>
      </c>
    </row>
    <row r="197" spans="1:10" x14ac:dyDescent="0.25">
      <c r="B197" s="137"/>
      <c r="C197" s="10"/>
      <c r="D197" s="33"/>
      <c r="E197" s="33"/>
      <c r="F197" s="33"/>
      <c r="G197" s="33"/>
      <c r="H197" s="167"/>
      <c r="I197" s="33"/>
      <c r="J197" s="33"/>
    </row>
    <row r="198" spans="1:10" x14ac:dyDescent="0.25">
      <c r="A198">
        <v>0</v>
      </c>
      <c r="B198" s="137">
        <v>42984</v>
      </c>
      <c r="C198" s="10">
        <v>150</v>
      </c>
      <c r="D198" s="33">
        <v>29.666699999999999</v>
      </c>
      <c r="E198" s="33">
        <v>31.2</v>
      </c>
      <c r="F198" s="33">
        <f t="shared" ref="F198:F199" si="14">C198*(E198-D198)</f>
        <v>229.99500000000009</v>
      </c>
      <c r="G198" s="33">
        <f t="shared" ref="G198:G199" si="15">D198*C198</f>
        <v>4450.0050000000001</v>
      </c>
      <c r="H198" s="167">
        <f t="shared" ref="H198:H199" si="16">(E198-D198)/D198</f>
        <v>5.1684211590773514E-2</v>
      </c>
      <c r="I198" s="33">
        <v>29</v>
      </c>
      <c r="J198" s="33">
        <v>3519</v>
      </c>
    </row>
    <row r="199" spans="1:10" x14ac:dyDescent="0.25">
      <c r="A199">
        <v>0</v>
      </c>
      <c r="B199" s="137">
        <v>42989</v>
      </c>
      <c r="C199" s="10">
        <v>100</v>
      </c>
      <c r="D199" s="33">
        <v>28.1554</v>
      </c>
      <c r="E199" s="33">
        <v>32.31</v>
      </c>
      <c r="F199" s="33">
        <f t="shared" si="14"/>
        <v>415.46000000000021</v>
      </c>
      <c r="G199" s="33">
        <f t="shared" si="15"/>
        <v>2815.54</v>
      </c>
      <c r="H199" s="167">
        <f t="shared" si="16"/>
        <v>0.14755961556220129</v>
      </c>
      <c r="I199" s="33">
        <v>28</v>
      </c>
      <c r="J199" s="33">
        <v>3940</v>
      </c>
    </row>
    <row r="200" spans="1:10" x14ac:dyDescent="0.25">
      <c r="B200" s="137">
        <v>43002</v>
      </c>
      <c r="C200" s="10">
        <v>100</v>
      </c>
      <c r="D200" s="33">
        <v>28.16</v>
      </c>
      <c r="E200" s="33">
        <v>35.229999999999997</v>
      </c>
      <c r="F200" s="33">
        <f>C200*(E200-D200)</f>
        <v>706.99999999999966</v>
      </c>
      <c r="G200" s="33">
        <f>D200*C200</f>
        <v>2816</v>
      </c>
      <c r="H200" s="167">
        <f>(E200-D200)/D200</f>
        <v>0.25106534090909077</v>
      </c>
      <c r="I200" s="33">
        <v>28</v>
      </c>
      <c r="J200" s="33">
        <v>4232</v>
      </c>
    </row>
    <row r="201" spans="1:10" x14ac:dyDescent="0.25">
      <c r="B201" s="137"/>
      <c r="C201" s="10"/>
      <c r="D201" s="33"/>
      <c r="E201" s="33"/>
      <c r="F201" s="33"/>
      <c r="G201" s="33"/>
      <c r="H201" s="167"/>
      <c r="I201" s="33"/>
      <c r="J201" s="33"/>
    </row>
    <row r="202" spans="1:10" x14ac:dyDescent="0.25">
      <c r="B202" s="137">
        <v>43009</v>
      </c>
      <c r="C202" s="10">
        <v>100</v>
      </c>
      <c r="D202" s="33">
        <v>29.15</v>
      </c>
      <c r="E202" s="33">
        <v>35.159999999999997</v>
      </c>
      <c r="F202" s="33">
        <f>C202*(E202-D202)</f>
        <v>600.99999999999977</v>
      </c>
      <c r="G202" s="33">
        <f>D202*C202</f>
        <v>2915</v>
      </c>
      <c r="H202" s="167">
        <f>(E202-D202)/D202</f>
        <v>0.20617495711835329</v>
      </c>
      <c r="I202" s="33">
        <v>28.5</v>
      </c>
      <c r="J202" s="33">
        <v>4225</v>
      </c>
    </row>
    <row r="203" spans="1:10" x14ac:dyDescent="0.25">
      <c r="B203" s="137">
        <v>43021</v>
      </c>
      <c r="C203" s="10">
        <v>0</v>
      </c>
      <c r="D203" s="33"/>
      <c r="E203" s="33"/>
      <c r="F203" s="33">
        <v>752.92</v>
      </c>
      <c r="G203" s="33"/>
      <c r="H203" s="167"/>
      <c r="I203" s="33"/>
      <c r="J203" s="33">
        <v>4376.96</v>
      </c>
    </row>
    <row r="204" spans="1:10" x14ac:dyDescent="0.25">
      <c r="B204" s="137"/>
      <c r="C204" s="10"/>
      <c r="D204" s="33"/>
      <c r="E204" s="33"/>
      <c r="F204" s="33"/>
      <c r="G204" s="33"/>
      <c r="H204" s="167"/>
      <c r="I204" s="33"/>
      <c r="J204" s="33"/>
    </row>
    <row r="205" spans="1:10" x14ac:dyDescent="0.25">
      <c r="B205" s="137"/>
      <c r="C205" s="10"/>
      <c r="D205" s="33"/>
      <c r="E205" s="33"/>
      <c r="F205" s="33"/>
      <c r="G205" s="33"/>
      <c r="H205" s="167"/>
      <c r="I205" s="33"/>
      <c r="J205" s="33"/>
    </row>
    <row r="206" spans="1:10" x14ac:dyDescent="0.25">
      <c r="B206" s="137"/>
      <c r="C206" s="10"/>
      <c r="D206" s="33"/>
      <c r="E206" s="33"/>
      <c r="F206" s="33"/>
      <c r="G206" s="33"/>
      <c r="H206" s="167"/>
      <c r="I206" s="33"/>
      <c r="J206" s="33"/>
    </row>
    <row r="207" spans="1:10" x14ac:dyDescent="0.25">
      <c r="B207" s="137"/>
      <c r="C207" s="10"/>
      <c r="D207" s="33"/>
      <c r="E207" s="33"/>
      <c r="F207" s="33"/>
      <c r="G207" s="33"/>
      <c r="H207" s="167"/>
      <c r="I207" s="33"/>
      <c r="J207" s="33"/>
    </row>
    <row r="208" spans="1:10" x14ac:dyDescent="0.25">
      <c r="B208" s="137"/>
      <c r="C208" s="10"/>
      <c r="D208" s="33"/>
      <c r="E208" s="33"/>
      <c r="F208" s="33"/>
      <c r="G208" s="33"/>
      <c r="H208" s="167"/>
      <c r="I208" s="33"/>
      <c r="J208" s="33"/>
    </row>
    <row r="209" spans="2:10" x14ac:dyDescent="0.25">
      <c r="B209" s="137"/>
      <c r="C209" s="10"/>
      <c r="D209" s="33"/>
      <c r="E209" s="33"/>
      <c r="F209" s="33"/>
      <c r="G209" s="33"/>
      <c r="H209" s="167"/>
      <c r="I209" s="33"/>
      <c r="J209" s="33"/>
    </row>
    <row r="210" spans="2:10" x14ac:dyDescent="0.25">
      <c r="B210" s="137"/>
      <c r="C210" s="10"/>
      <c r="D210" s="33"/>
      <c r="E210" s="33"/>
      <c r="F210" s="33"/>
      <c r="G210" s="33"/>
      <c r="H210" s="167"/>
      <c r="I210" s="33"/>
      <c r="J210" s="33"/>
    </row>
    <row r="211" spans="2:10" x14ac:dyDescent="0.25">
      <c r="B211" s="137"/>
      <c r="C211" s="10"/>
      <c r="D211" s="33"/>
      <c r="E211" s="33"/>
      <c r="F211" s="33"/>
      <c r="G211" s="33"/>
      <c r="H211" s="167"/>
      <c r="I211" s="33"/>
      <c r="J211" s="33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29" priority="84">
      <formula>F7&gt;0</formula>
    </cfRule>
    <cfRule type="expression" dxfId="428" priority="85">
      <formula>F7&lt;0</formula>
    </cfRule>
  </conditionalFormatting>
  <conditionalFormatting sqref="Q8">
    <cfRule type="expression" dxfId="427" priority="82">
      <formula>Q8&gt;0</formula>
    </cfRule>
    <cfRule type="expression" dxfId="426" priority="83">
      <formula>Q8&lt;0</formula>
    </cfRule>
  </conditionalFormatting>
  <conditionalFormatting sqref="F29:F36">
    <cfRule type="expression" dxfId="425" priority="62">
      <formula>F29&gt;0</formula>
    </cfRule>
    <cfRule type="expression" dxfId="424" priority="63">
      <formula>F29&lt;0</formula>
    </cfRule>
  </conditionalFormatting>
  <conditionalFormatting sqref="J32:J38">
    <cfRule type="expression" dxfId="423" priority="57">
      <formula>J32&gt;0</formula>
    </cfRule>
    <cfRule type="expression" dxfId="422" priority="58">
      <formula>J32&lt;0</formula>
    </cfRule>
  </conditionalFormatting>
  <conditionalFormatting sqref="M42">
    <cfRule type="expression" dxfId="421" priority="55">
      <formula>M42&gt;0</formula>
    </cfRule>
    <cfRule type="expression" dxfId="420" priority="56">
      <formula>M42&lt;0</formula>
    </cfRule>
  </conditionalFormatting>
  <conditionalFormatting sqref="F98:F134 H98:H134 H137:H142 F137:F142 F144:F153 H144:H153">
    <cfRule type="expression" dxfId="419" priority="53">
      <formula>F98&gt;0</formula>
    </cfRule>
    <cfRule type="expression" dxfId="418" priority="54">
      <formula>F98&lt;0</formula>
    </cfRule>
  </conditionalFormatting>
  <conditionalFormatting sqref="F90:F97">
    <cfRule type="expression" dxfId="417" priority="51">
      <formula>F90&gt;0</formula>
    </cfRule>
    <cfRule type="expression" dxfId="416" priority="52">
      <formula>F90&lt;0</formula>
    </cfRule>
  </conditionalFormatting>
  <conditionalFormatting sqref="H90:H97">
    <cfRule type="expression" dxfId="415" priority="49">
      <formula>H90&gt;0</formula>
    </cfRule>
    <cfRule type="expression" dxfId="414" priority="50">
      <formula>H90&lt;0</formula>
    </cfRule>
  </conditionalFormatting>
  <conditionalFormatting sqref="F135:F136 H135:H136">
    <cfRule type="expression" dxfId="413" priority="47">
      <formula>F135&gt;0</formula>
    </cfRule>
    <cfRule type="expression" dxfId="412" priority="48">
      <formula>F135&lt;0</formula>
    </cfRule>
  </conditionalFormatting>
  <conditionalFormatting sqref="H143 F143">
    <cfRule type="expression" dxfId="411" priority="45">
      <formula>F143&gt;0</formula>
    </cfRule>
    <cfRule type="expression" dxfId="410" priority="46">
      <formula>F143&lt;0</formula>
    </cfRule>
  </conditionalFormatting>
  <conditionalFormatting sqref="F154:F161">
    <cfRule type="expression" dxfId="409" priority="31">
      <formula>F154&gt;0</formula>
    </cfRule>
    <cfRule type="expression" dxfId="408" priority="32">
      <formula>F154&lt;0</formula>
    </cfRule>
  </conditionalFormatting>
  <conditionalFormatting sqref="H154:H161">
    <cfRule type="expression" dxfId="407" priority="29">
      <formula>H154&gt;0</formula>
    </cfRule>
    <cfRule type="expression" dxfId="406" priority="30">
      <formula>H154&lt;0</formula>
    </cfRule>
  </conditionalFormatting>
  <conditionalFormatting sqref="Q10">
    <cfRule type="expression" dxfId="405" priority="27">
      <formula>Q10&gt;0</formula>
    </cfRule>
    <cfRule type="expression" dxfId="404" priority="28">
      <formula>Q10&lt;0</formula>
    </cfRule>
  </conditionalFormatting>
  <conditionalFormatting sqref="F37:F38">
    <cfRule type="expression" dxfId="403" priority="25">
      <formula>F37&gt;0</formula>
    </cfRule>
    <cfRule type="expression" dxfId="402" priority="26">
      <formula>F37&lt;0</formula>
    </cfRule>
  </conditionalFormatting>
  <conditionalFormatting sqref="H37:H38">
    <cfRule type="expression" dxfId="401" priority="23">
      <formula>H37&gt;0</formula>
    </cfRule>
    <cfRule type="expression" dxfId="400" priority="24">
      <formula>H37&lt;0</formula>
    </cfRule>
  </conditionalFormatting>
  <conditionalFormatting sqref="F167">
    <cfRule type="expression" dxfId="399" priority="21">
      <formula>F167&gt;0</formula>
    </cfRule>
    <cfRule type="expression" dxfId="398" priority="22">
      <formula>F167&lt;0</formula>
    </cfRule>
  </conditionalFormatting>
  <conditionalFormatting sqref="F168:F179">
    <cfRule type="expression" dxfId="397" priority="19">
      <formula>F168&gt;0</formula>
    </cfRule>
    <cfRule type="expression" dxfId="396" priority="20">
      <formula>F168&lt;0</formula>
    </cfRule>
  </conditionalFormatting>
  <conditionalFormatting sqref="H167:H179">
    <cfRule type="expression" dxfId="395" priority="17">
      <formula>H167&gt;0</formula>
    </cfRule>
    <cfRule type="expression" dxfId="394" priority="18">
      <formula>H167&lt;0</formula>
    </cfRule>
  </conditionalFormatting>
  <conditionalFormatting sqref="J175:J197 J201">
    <cfRule type="expression" dxfId="393" priority="15">
      <formula>J175&gt;0</formula>
    </cfRule>
    <cfRule type="expression" dxfId="392" priority="16">
      <formula>J175&lt;0</formula>
    </cfRule>
  </conditionalFormatting>
  <conditionalFormatting sqref="F180:F197 F201">
    <cfRule type="expression" dxfId="391" priority="13">
      <formula>F180&gt;0</formula>
    </cfRule>
    <cfRule type="expression" dxfId="390" priority="14">
      <formula>F180&lt;0</formula>
    </cfRule>
  </conditionalFormatting>
  <conditionalFormatting sqref="H180:H197 H201">
    <cfRule type="expression" dxfId="389" priority="11">
      <formula>H180&gt;0</formula>
    </cfRule>
    <cfRule type="expression" dxfId="388" priority="12">
      <formula>H180&lt;0</formula>
    </cfRule>
  </conditionalFormatting>
  <conditionalFormatting sqref="I32:J35">
    <cfRule type="expression" dxfId="387" priority="9">
      <formula>I32&gt;0</formula>
    </cfRule>
    <cfRule type="expression" dxfId="386" priority="10">
      <formula>I32&lt;0</formula>
    </cfRule>
  </conditionalFormatting>
  <conditionalFormatting sqref="F198:F200">
    <cfRule type="expression" dxfId="385" priority="7">
      <formula>F198&gt;0</formula>
    </cfRule>
    <cfRule type="expression" dxfId="384" priority="8">
      <formula>F198&lt;0</formula>
    </cfRule>
  </conditionalFormatting>
  <conditionalFormatting sqref="H198:H200">
    <cfRule type="expression" dxfId="383" priority="5">
      <formula>H198&gt;0</formula>
    </cfRule>
    <cfRule type="expression" dxfId="382" priority="6">
      <formula>H198&lt;0</formula>
    </cfRule>
  </conditionalFormatting>
  <conditionalFormatting sqref="J198:J200">
    <cfRule type="expression" dxfId="381" priority="3">
      <formula>J198&gt;0</formula>
    </cfRule>
    <cfRule type="expression" dxfId="380" priority="4">
      <formula>J198&lt;0</formula>
    </cfRule>
  </conditionalFormatting>
  <conditionalFormatting sqref="F202:F211 H202:H211 J202:J211">
    <cfRule type="expression" dxfId="379" priority="1">
      <formula>F202&gt;0</formula>
    </cfRule>
    <cfRule type="expression" dxfId="378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3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28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</row>
    <row r="2" spans="1:23" x14ac:dyDescent="0.25">
      <c r="A2" s="6" t="s">
        <v>269</v>
      </c>
      <c r="B2" s="338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338"/>
      <c r="H2" s="4"/>
      <c r="I2" s="3"/>
      <c r="J2" s="3"/>
      <c r="K2" s="3"/>
      <c r="L2" s="66"/>
      <c r="M2" s="3"/>
      <c r="O2" s="11" t="s">
        <v>35</v>
      </c>
      <c r="Q2">
        <f>C18-H18</f>
        <v>50</v>
      </c>
      <c r="T2" s="1"/>
    </row>
    <row r="3" spans="1:23" x14ac:dyDescent="0.25">
      <c r="A3" s="22" t="s">
        <v>48</v>
      </c>
      <c r="B3" s="338"/>
      <c r="C3" s="4"/>
      <c r="D3" s="3"/>
      <c r="E3" s="3"/>
      <c r="F3" s="3"/>
      <c r="G3" s="338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56.88</v>
      </c>
      <c r="T3" s="1"/>
    </row>
    <row r="4" spans="1:23" x14ac:dyDescent="0.25">
      <c r="B4" s="338"/>
      <c r="C4" s="4"/>
      <c r="D4" s="3"/>
      <c r="E4" s="3"/>
      <c r="F4" s="3"/>
      <c r="G4" s="338"/>
      <c r="H4" s="149"/>
      <c r="I4" s="3"/>
      <c r="J4" s="3"/>
      <c r="K4" s="3"/>
      <c r="L4" s="4"/>
      <c r="M4" s="4"/>
      <c r="O4" s="11" t="s">
        <v>44</v>
      </c>
      <c r="Q4" s="48">
        <v>61.37</v>
      </c>
      <c r="R4" s="354">
        <v>0</v>
      </c>
      <c r="T4" s="143"/>
      <c r="U4" s="1"/>
    </row>
    <row r="5" spans="1:23" x14ac:dyDescent="0.25">
      <c r="B5" s="338"/>
      <c r="C5" s="4"/>
      <c r="D5" s="3"/>
      <c r="E5" s="3"/>
      <c r="F5" s="3"/>
      <c r="G5" s="338"/>
      <c r="H5" s="149"/>
      <c r="I5" s="3"/>
      <c r="J5" s="3"/>
      <c r="K5" s="3"/>
      <c r="L5" s="4"/>
      <c r="M5" s="4"/>
      <c r="O5" s="11" t="s">
        <v>45</v>
      </c>
      <c r="Q5" s="3">
        <f>Q4*Q2</f>
        <v>3068.5</v>
      </c>
    </row>
    <row r="6" spans="1:23" x14ac:dyDescent="0.25">
      <c r="B6" s="338"/>
      <c r="C6" s="4"/>
      <c r="D6" s="3"/>
      <c r="E6" s="3"/>
      <c r="F6" s="3"/>
      <c r="G6" s="338"/>
      <c r="H6" s="149"/>
      <c r="I6" s="3"/>
      <c r="J6" s="3"/>
      <c r="K6" s="3"/>
      <c r="L6" s="4"/>
      <c r="M6" s="4"/>
      <c r="O6" s="11" t="s">
        <v>42</v>
      </c>
      <c r="Q6" s="2">
        <f>Q3*Q2</f>
        <v>2844</v>
      </c>
    </row>
    <row r="7" spans="1:23" x14ac:dyDescent="0.25">
      <c r="B7" s="338"/>
      <c r="C7" s="4"/>
      <c r="D7" s="3"/>
      <c r="E7" s="3"/>
      <c r="F7" s="3"/>
      <c r="G7" s="338"/>
      <c r="H7" s="149"/>
      <c r="I7" s="3"/>
      <c r="J7" s="3"/>
      <c r="K7" s="3"/>
      <c r="L7" s="4"/>
      <c r="M7" s="4"/>
      <c r="O7" s="11" t="s">
        <v>136</v>
      </c>
      <c r="Q7" s="2">
        <f>Q10+Q8</f>
        <v>1448.0099999999984</v>
      </c>
      <c r="R7">
        <v>50</v>
      </c>
    </row>
    <row r="8" spans="1:23" x14ac:dyDescent="0.25">
      <c r="G8" s="338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224.5</v>
      </c>
    </row>
    <row r="9" spans="1:23" x14ac:dyDescent="0.25">
      <c r="B9" s="338"/>
      <c r="C9" s="4"/>
      <c r="D9" s="3"/>
      <c r="E9" s="3"/>
      <c r="F9" s="3"/>
      <c r="G9" s="338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7.8938115330520392E-2</v>
      </c>
    </row>
    <row r="10" spans="1:23" x14ac:dyDescent="0.25">
      <c r="B10" s="338"/>
      <c r="C10" s="4"/>
      <c r="D10" s="3"/>
      <c r="E10" s="3"/>
      <c r="F10" s="3"/>
      <c r="G10" s="338"/>
      <c r="H10" s="149"/>
      <c r="I10" s="3"/>
      <c r="J10" s="3"/>
      <c r="K10" s="3"/>
      <c r="L10" s="338"/>
      <c r="M10" s="4"/>
      <c r="O10" s="11" t="s">
        <v>155</v>
      </c>
      <c r="P10" s="27"/>
      <c r="Q10" s="2">
        <f>M59</f>
        <v>1223.5099999999984</v>
      </c>
    </row>
    <row r="11" spans="1:23" x14ac:dyDescent="0.25">
      <c r="B11" s="338"/>
      <c r="C11" s="4"/>
      <c r="D11" s="3"/>
      <c r="E11" s="3"/>
      <c r="F11" s="3"/>
      <c r="G11" s="338"/>
      <c r="H11" s="149"/>
      <c r="I11" s="3"/>
      <c r="J11" s="3"/>
      <c r="K11" s="3"/>
      <c r="L11" s="4"/>
      <c r="M11" s="4"/>
      <c r="O11" s="11" t="s">
        <v>133</v>
      </c>
      <c r="P11" s="27"/>
      <c r="Q11" s="128">
        <f>IF(U58="N/A (N/A)", 0, VALUE(TRIM(CLEAN(MID(U58, FIND("(", U58)+1, 5)))))</f>
        <v>4.3499999999999997E-2</v>
      </c>
    </row>
    <row r="12" spans="1:23" x14ac:dyDescent="0.25">
      <c r="B12" s="338"/>
      <c r="C12" s="4"/>
      <c r="D12" s="3"/>
      <c r="E12" s="3"/>
      <c r="F12" s="3"/>
      <c r="G12" s="338"/>
      <c r="H12" s="149"/>
      <c r="I12" s="3"/>
      <c r="J12" s="3"/>
      <c r="K12" s="3"/>
      <c r="L12" s="4"/>
      <c r="M12" s="4"/>
    </row>
    <row r="13" spans="1:23" x14ac:dyDescent="0.25">
      <c r="B13" s="338"/>
      <c r="C13" s="4"/>
      <c r="D13" s="3"/>
      <c r="E13" s="3"/>
      <c r="F13" s="3"/>
      <c r="G13" s="338"/>
      <c r="H13" s="149"/>
      <c r="I13" s="3"/>
      <c r="J13" s="3"/>
      <c r="K13" s="3"/>
      <c r="L13" s="4"/>
      <c r="M13" s="4"/>
    </row>
    <row r="14" spans="1:23" x14ac:dyDescent="0.25">
      <c r="B14" s="338"/>
      <c r="C14" s="4"/>
      <c r="D14" s="3"/>
      <c r="E14" s="3"/>
      <c r="F14" s="3"/>
      <c r="G14" s="338"/>
      <c r="H14" s="149"/>
      <c r="I14" s="3"/>
      <c r="J14" s="3"/>
      <c r="K14" s="3"/>
      <c r="L14" s="4"/>
      <c r="M14" s="4"/>
    </row>
    <row r="15" spans="1:23" x14ac:dyDescent="0.25">
      <c r="B15" s="338"/>
      <c r="C15" s="4"/>
      <c r="D15" s="3"/>
      <c r="E15" s="3"/>
      <c r="F15" s="3"/>
      <c r="G15" s="338"/>
      <c r="H15" s="149"/>
      <c r="I15" s="3"/>
      <c r="J15" s="3"/>
      <c r="K15" s="3"/>
      <c r="L15" s="4"/>
      <c r="M15" s="4"/>
      <c r="O15" s="486" t="s">
        <v>85</v>
      </c>
      <c r="P15" s="486" t="s">
        <v>630</v>
      </c>
      <c r="Q15" s="486" t="s">
        <v>631</v>
      </c>
      <c r="R15" s="484" t="s">
        <v>624</v>
      </c>
      <c r="S15" s="484" t="s">
        <v>625</v>
      </c>
      <c r="T15" s="486" t="s">
        <v>627</v>
      </c>
      <c r="U15" s="486" t="s">
        <v>628</v>
      </c>
      <c r="V15" s="484" t="s">
        <v>626</v>
      </c>
      <c r="W15" s="485" t="s">
        <v>629</v>
      </c>
    </row>
    <row r="16" spans="1:23" x14ac:dyDescent="0.25">
      <c r="G16" s="23"/>
      <c r="H16" s="64"/>
      <c r="O16" s="487">
        <v>42963</v>
      </c>
      <c r="P16" s="483" t="s">
        <v>632</v>
      </c>
      <c r="Q16" s="483"/>
      <c r="R16" s="482">
        <v>1.18</v>
      </c>
      <c r="S16" s="482">
        <v>1.23</v>
      </c>
      <c r="T16" s="483">
        <v>16.28</v>
      </c>
      <c r="U16" s="483">
        <v>16.399999999999999</v>
      </c>
      <c r="V16" s="480" t="s">
        <v>635</v>
      </c>
      <c r="W16" s="481"/>
    </row>
    <row r="17" spans="1:23" x14ac:dyDescent="0.25">
      <c r="G17" s="23"/>
      <c r="O17" s="489"/>
      <c r="P17" s="483"/>
      <c r="Q17" s="483"/>
      <c r="R17" s="482"/>
      <c r="S17" s="480"/>
      <c r="T17" s="483"/>
      <c r="U17" s="483"/>
      <c r="V17" s="480"/>
      <c r="W17" s="481"/>
    </row>
    <row r="18" spans="1:23" x14ac:dyDescent="0.25">
      <c r="A18" s="25" t="s">
        <v>57</v>
      </c>
      <c r="B18" s="339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488"/>
      <c r="P18" s="483"/>
      <c r="Q18" s="483"/>
      <c r="R18" s="480"/>
      <c r="S18" s="480"/>
      <c r="T18" s="483"/>
      <c r="U18" s="483"/>
      <c r="V18" s="480"/>
      <c r="W18" s="481"/>
    </row>
    <row r="19" spans="1:23" ht="15.75" thickBot="1" x14ac:dyDescent="0.3">
      <c r="A19" s="214" t="s">
        <v>143</v>
      </c>
      <c r="B19" s="340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O19" s="488"/>
      <c r="P19" s="483"/>
      <c r="Q19" s="483"/>
      <c r="R19" s="480"/>
      <c r="S19" s="480"/>
      <c r="T19" s="483"/>
      <c r="U19" s="483"/>
      <c r="V19" s="480"/>
      <c r="W19" s="481"/>
    </row>
    <row r="20" spans="1:23" x14ac:dyDescent="0.25">
      <c r="O20" s="488"/>
      <c r="P20" s="483"/>
      <c r="Q20" s="483"/>
      <c r="R20" s="480"/>
      <c r="S20" s="480"/>
      <c r="T20" s="483"/>
      <c r="U20" s="483"/>
      <c r="V20" s="480"/>
      <c r="W20" s="481"/>
    </row>
    <row r="21" spans="1:23" x14ac:dyDescent="0.25">
      <c r="O21" s="488"/>
      <c r="P21" s="483"/>
      <c r="Q21" s="483"/>
      <c r="R21" s="480"/>
      <c r="S21" s="480"/>
      <c r="T21" s="483"/>
      <c r="U21" s="483"/>
      <c r="V21" s="480"/>
      <c r="W21" s="481"/>
    </row>
    <row r="22" spans="1:23" x14ac:dyDescent="0.25">
      <c r="O22" s="488"/>
      <c r="P22" s="483"/>
      <c r="Q22" s="483"/>
      <c r="R22" s="480"/>
      <c r="S22" s="480"/>
      <c r="T22" s="483"/>
      <c r="U22" s="483"/>
      <c r="V22" s="480"/>
      <c r="W22" s="481"/>
    </row>
    <row r="23" spans="1:23" x14ac:dyDescent="0.25">
      <c r="B23" s="341" t="s">
        <v>85</v>
      </c>
      <c r="C23" s="150" t="s">
        <v>106</v>
      </c>
      <c r="D23" s="151" t="s">
        <v>105</v>
      </c>
      <c r="E23" s="153" t="s">
        <v>107</v>
      </c>
      <c r="F23" s="153" t="s">
        <v>43</v>
      </c>
      <c r="G23" s="165" t="s">
        <v>110</v>
      </c>
      <c r="H23" s="165" t="s">
        <v>61</v>
      </c>
      <c r="I23" s="165" t="s">
        <v>111</v>
      </c>
      <c r="J23" s="165" t="s">
        <v>109</v>
      </c>
      <c r="O23" s="488"/>
      <c r="P23" s="483"/>
      <c r="Q23" s="483"/>
      <c r="R23" s="480"/>
      <c r="S23" s="480"/>
      <c r="T23" s="483"/>
      <c r="U23" s="483"/>
      <c r="V23" s="480"/>
      <c r="W23" s="481"/>
    </row>
    <row r="24" spans="1:23" x14ac:dyDescent="0.25">
      <c r="A24" s="1"/>
      <c r="B24" s="137">
        <v>43014</v>
      </c>
      <c r="C24" s="10">
        <v>50</v>
      </c>
      <c r="D24" s="33">
        <v>56.88</v>
      </c>
      <c r="E24" s="33">
        <v>56.88</v>
      </c>
      <c r="F24" s="33">
        <f t="shared" ref="F24" si="0">C24*(E24-D24)</f>
        <v>0</v>
      </c>
      <c r="G24" s="33">
        <f t="shared" ref="G24" si="1">D24*C24</f>
        <v>2844</v>
      </c>
      <c r="H24" s="142">
        <f>(E24-D24)/D24</f>
        <v>0</v>
      </c>
      <c r="I24" s="33"/>
      <c r="J24" s="33"/>
      <c r="K24" s="3"/>
      <c r="L24" s="4"/>
      <c r="M24" s="4"/>
      <c r="O24" s="488"/>
      <c r="P24" s="483"/>
      <c r="Q24" s="483"/>
      <c r="R24" s="480"/>
      <c r="S24" s="480"/>
      <c r="T24" s="483"/>
      <c r="U24" s="483"/>
      <c r="V24" s="480"/>
      <c r="W24" s="481"/>
    </row>
    <row r="25" spans="1:23" x14ac:dyDescent="0.25">
      <c r="B25" s="137">
        <v>43031</v>
      </c>
      <c r="C25" s="10">
        <v>50</v>
      </c>
      <c r="D25" s="33">
        <v>56.88</v>
      </c>
      <c r="E25" s="33">
        <v>62.58</v>
      </c>
      <c r="F25" s="33">
        <f t="shared" ref="F25" si="2">C25*(E25-D25)</f>
        <v>284.99999999999977</v>
      </c>
      <c r="G25" s="33">
        <f t="shared" ref="G25" si="3">D25*C25</f>
        <v>2844</v>
      </c>
      <c r="H25" s="142">
        <f>(E25-D25)/D25</f>
        <v>0.10021097046413494</v>
      </c>
      <c r="I25" s="33"/>
      <c r="J25" s="33"/>
      <c r="O25" s="488"/>
      <c r="P25" s="483"/>
      <c r="Q25" s="483"/>
      <c r="R25" s="480"/>
      <c r="S25" s="480"/>
      <c r="T25" s="483"/>
      <c r="U25" s="483"/>
      <c r="V25" s="480"/>
      <c r="W25" s="481"/>
    </row>
    <row r="26" spans="1:23" x14ac:dyDescent="0.25">
      <c r="B26" s="137"/>
      <c r="C26" s="10"/>
      <c r="D26" s="33"/>
      <c r="E26" s="33"/>
      <c r="F26" s="33"/>
      <c r="G26" s="33"/>
      <c r="H26" s="142"/>
      <c r="I26" s="33"/>
      <c r="J26" s="33"/>
      <c r="O26" s="488"/>
      <c r="P26" s="483"/>
      <c r="Q26" s="483"/>
      <c r="R26" s="480"/>
      <c r="S26" s="480"/>
      <c r="T26" s="483"/>
      <c r="U26" s="483"/>
      <c r="V26" s="480"/>
      <c r="W26" s="481"/>
    </row>
    <row r="27" spans="1:23" x14ac:dyDescent="0.25">
      <c r="B27" s="137"/>
      <c r="C27" s="10"/>
      <c r="D27" s="33"/>
      <c r="E27" s="33"/>
      <c r="F27" s="33"/>
      <c r="G27" s="33"/>
      <c r="H27" s="142"/>
      <c r="I27" s="33"/>
      <c r="J27" s="33"/>
    </row>
    <row r="28" spans="1:23" x14ac:dyDescent="0.25">
      <c r="B28" s="137"/>
      <c r="C28" s="10"/>
      <c r="D28" s="33"/>
      <c r="E28" s="33"/>
      <c r="F28" s="33"/>
      <c r="G28" s="33"/>
      <c r="H28" s="142"/>
      <c r="I28" s="33"/>
      <c r="J28" s="33"/>
    </row>
    <row r="29" spans="1:23" x14ac:dyDescent="0.25">
      <c r="B29" s="137"/>
      <c r="C29" s="10"/>
      <c r="D29" s="33"/>
      <c r="E29" s="33"/>
      <c r="F29" s="33"/>
      <c r="G29" s="33"/>
      <c r="H29" s="142"/>
      <c r="I29" s="33"/>
      <c r="J29" s="33"/>
    </row>
    <row r="30" spans="1:23" x14ac:dyDescent="0.25">
      <c r="B30" s="137"/>
      <c r="C30" s="10"/>
      <c r="D30" s="33"/>
      <c r="E30" s="33"/>
      <c r="F30" s="33"/>
      <c r="G30" s="33"/>
      <c r="H30" s="142"/>
      <c r="I30" s="33"/>
      <c r="J30" s="33"/>
    </row>
    <row r="31" spans="1:23" x14ac:dyDescent="0.25">
      <c r="B31" s="137"/>
      <c r="C31" s="10"/>
      <c r="D31" s="33"/>
      <c r="E31" s="33"/>
      <c r="F31" s="33"/>
      <c r="G31" s="33"/>
      <c r="H31" s="142"/>
      <c r="I31" s="33"/>
      <c r="J31" s="33"/>
    </row>
    <row r="32" spans="1:23" x14ac:dyDescent="0.25">
      <c r="B32" s="137"/>
      <c r="C32" s="10"/>
      <c r="D32" s="33"/>
      <c r="E32" s="33"/>
      <c r="F32" s="33"/>
      <c r="G32" s="33"/>
      <c r="H32" s="142"/>
      <c r="I32" s="33"/>
      <c r="J32" s="33"/>
    </row>
    <row r="33" spans="1:21" x14ac:dyDescent="0.25">
      <c r="B33" s="137"/>
      <c r="C33" s="10"/>
      <c r="D33" s="33"/>
      <c r="E33" s="33"/>
      <c r="F33" s="33"/>
      <c r="G33" s="33"/>
      <c r="H33" s="142"/>
      <c r="I33" s="33"/>
      <c r="J33" s="33"/>
    </row>
    <row r="34" spans="1:21" x14ac:dyDescent="0.25">
      <c r="B34" s="137"/>
      <c r="C34" s="10"/>
      <c r="D34" s="33"/>
      <c r="E34" s="33"/>
      <c r="F34" s="33"/>
      <c r="G34" s="33"/>
      <c r="H34" s="142"/>
      <c r="I34" s="33"/>
      <c r="J34" s="33"/>
    </row>
    <row r="35" spans="1:21" x14ac:dyDescent="0.25">
      <c r="B35" s="137"/>
      <c r="C35" s="10"/>
      <c r="D35" s="33"/>
      <c r="E35" s="33"/>
      <c r="F35" s="33"/>
      <c r="G35" s="33"/>
      <c r="H35" s="142"/>
      <c r="I35" s="33"/>
      <c r="J35" s="33"/>
    </row>
    <row r="36" spans="1:21" x14ac:dyDescent="0.25">
      <c r="B36" s="137"/>
      <c r="C36" s="10"/>
      <c r="D36" s="33"/>
      <c r="E36" s="33"/>
      <c r="F36" s="33"/>
      <c r="G36" s="33"/>
      <c r="H36" s="142"/>
      <c r="I36" s="33"/>
      <c r="J36" s="33"/>
    </row>
    <row r="37" spans="1:21" x14ac:dyDescent="0.25">
      <c r="B37" s="137"/>
      <c r="C37" s="10"/>
      <c r="D37" s="33"/>
      <c r="E37" s="33"/>
      <c r="F37" s="33"/>
      <c r="G37" s="33"/>
      <c r="H37" s="142"/>
      <c r="I37" s="33"/>
      <c r="J37" s="33"/>
    </row>
    <row r="38" spans="1:21" x14ac:dyDescent="0.25">
      <c r="B38" s="137"/>
      <c r="C38" s="10"/>
      <c r="D38" s="33"/>
      <c r="E38" s="33"/>
      <c r="F38" s="33"/>
      <c r="G38" s="33"/>
      <c r="H38" s="142"/>
      <c r="I38" s="33"/>
      <c r="J38" s="33"/>
    </row>
    <row r="39" spans="1:21" x14ac:dyDescent="0.25">
      <c r="B39" s="137"/>
      <c r="C39" s="10"/>
      <c r="D39" s="33"/>
      <c r="E39" s="33"/>
      <c r="F39" s="33"/>
      <c r="G39" s="33"/>
      <c r="H39" s="142"/>
      <c r="I39" s="33"/>
      <c r="J39" s="33"/>
    </row>
    <row r="40" spans="1:21" ht="20.25" thickBot="1" x14ac:dyDescent="0.35">
      <c r="B40" s="137"/>
      <c r="C40" s="10"/>
      <c r="D40" s="33"/>
      <c r="E40" s="33"/>
      <c r="F40" s="33"/>
      <c r="G40" s="33"/>
      <c r="H40" s="142"/>
      <c r="I40" s="33"/>
      <c r="J40" s="33"/>
      <c r="O40" s="557" t="s">
        <v>54</v>
      </c>
      <c r="P40" s="557"/>
    </row>
    <row r="41" spans="1:21" ht="15.75" thickTop="1" x14ac:dyDescent="0.25">
      <c r="B41" s="137"/>
      <c r="C41" s="10"/>
      <c r="D41" s="33"/>
      <c r="E41" s="33"/>
      <c r="F41" s="33"/>
      <c r="G41" s="33"/>
      <c r="H41" s="142"/>
      <c r="I41" s="33"/>
      <c r="J41" s="33"/>
      <c r="O41" s="75">
        <v>1.1000000000000001</v>
      </c>
      <c r="P41" s="75">
        <f>O41*$Q$4</f>
        <v>67.507000000000005</v>
      </c>
      <c r="Q41" s="2"/>
    </row>
    <row r="42" spans="1:21" ht="20.25" thickBot="1" x14ac:dyDescent="0.35">
      <c r="B42" s="137"/>
      <c r="C42" s="10"/>
      <c r="D42" s="33"/>
      <c r="E42" s="10"/>
      <c r="F42" s="33"/>
      <c r="G42" s="33"/>
      <c r="H42" s="142"/>
      <c r="I42" s="33"/>
      <c r="J42" s="33"/>
      <c r="O42" s="75">
        <v>1.0900000000000001</v>
      </c>
      <c r="P42" s="75">
        <f t="shared" ref="P42:P61" si="4">O42*$Q$4</f>
        <v>66.893299999999996</v>
      </c>
      <c r="Q42" s="2"/>
      <c r="T42" s="83" t="s">
        <v>84</v>
      </c>
    </row>
    <row r="43" spans="1:21" ht="15.75" thickTop="1" x14ac:dyDescent="0.25">
      <c r="A43" s="1"/>
      <c r="B43" s="137"/>
      <c r="C43" s="10"/>
      <c r="D43" s="33"/>
      <c r="E43" s="10"/>
      <c r="F43" s="33"/>
      <c r="G43" s="33"/>
      <c r="H43" s="142"/>
      <c r="I43" s="33"/>
      <c r="J43" s="33"/>
      <c r="O43" s="75">
        <v>1.08</v>
      </c>
      <c r="P43" s="75">
        <f t="shared" si="4"/>
        <v>66.279600000000002</v>
      </c>
      <c r="Q43" s="2"/>
      <c r="T43" s="119" t="s">
        <v>69</v>
      </c>
      <c r="U43" s="120">
        <v>53.43</v>
      </c>
    </row>
    <row r="44" spans="1:21" x14ac:dyDescent="0.25">
      <c r="B44" s="137"/>
      <c r="C44" s="10"/>
      <c r="D44" s="33"/>
      <c r="E44" s="10"/>
      <c r="F44" s="33"/>
      <c r="G44" s="10"/>
      <c r="H44" s="10"/>
      <c r="I44" s="33"/>
      <c r="J44" s="33"/>
      <c r="O44" s="75">
        <v>1.07</v>
      </c>
      <c r="P44" s="75">
        <f t="shared" si="4"/>
        <v>65.665900000000008</v>
      </c>
      <c r="Q44" s="2"/>
      <c r="T44" s="85" t="s">
        <v>70</v>
      </c>
      <c r="U44" s="121">
        <v>53.55</v>
      </c>
    </row>
    <row r="45" spans="1:21" x14ac:dyDescent="0.25">
      <c r="B45" s="137"/>
      <c r="C45" s="10"/>
      <c r="D45" s="33"/>
      <c r="E45" s="10"/>
      <c r="F45" s="33"/>
      <c r="G45" s="10"/>
      <c r="H45" s="142"/>
      <c r="I45" s="33"/>
      <c r="J45" s="33"/>
      <c r="O45" s="75">
        <v>1.06</v>
      </c>
      <c r="P45" s="75">
        <f t="shared" si="4"/>
        <v>65.052199999999999</v>
      </c>
      <c r="Q45" s="2"/>
      <c r="T45" s="85" t="s">
        <v>71</v>
      </c>
      <c r="U45" s="121" t="s">
        <v>100</v>
      </c>
    </row>
    <row r="46" spans="1:21" x14ac:dyDescent="0.25">
      <c r="B46" s="137"/>
      <c r="C46" s="10"/>
      <c r="D46" s="33"/>
      <c r="E46" s="33"/>
      <c r="F46" s="33"/>
      <c r="G46" s="10"/>
      <c r="H46" s="10"/>
      <c r="I46" s="33"/>
      <c r="J46" s="33"/>
      <c r="O46" s="75">
        <v>1.05</v>
      </c>
      <c r="P46" s="75">
        <f t="shared" si="4"/>
        <v>64.438500000000005</v>
      </c>
      <c r="Q46" s="2"/>
      <c r="T46" s="85" t="s">
        <v>72</v>
      </c>
      <c r="U46" s="121" t="s">
        <v>100</v>
      </c>
    </row>
    <row r="47" spans="1:21" x14ac:dyDescent="0.25">
      <c r="B47" s="137"/>
      <c r="C47" s="10"/>
      <c r="D47" s="33"/>
      <c r="E47" s="33"/>
      <c r="F47" s="33"/>
      <c r="G47" s="10"/>
      <c r="H47" s="142"/>
      <c r="I47" s="33"/>
      <c r="J47" s="33"/>
      <c r="O47" s="75">
        <v>1.04</v>
      </c>
      <c r="P47" s="75">
        <f t="shared" si="4"/>
        <v>63.824799999999996</v>
      </c>
      <c r="Q47" s="2"/>
      <c r="T47" s="85" t="s">
        <v>73</v>
      </c>
      <c r="U47" s="121">
        <v>61.81</v>
      </c>
    </row>
    <row r="48" spans="1:21" x14ac:dyDescent="0.25">
      <c r="B48" s="137"/>
      <c r="C48" s="10"/>
      <c r="D48" s="33"/>
      <c r="E48" s="33"/>
      <c r="F48" s="33"/>
      <c r="G48" s="10"/>
      <c r="H48" s="142"/>
      <c r="I48" s="33"/>
      <c r="J48" s="33"/>
      <c r="O48" s="75">
        <v>1.03</v>
      </c>
      <c r="P48" s="75">
        <f t="shared" si="4"/>
        <v>63.211100000000002</v>
      </c>
      <c r="Q48" s="2"/>
      <c r="T48" s="85" t="s">
        <v>74</v>
      </c>
      <c r="U48" s="121">
        <v>0.240561</v>
      </c>
    </row>
    <row r="49" spans="1:21" x14ac:dyDescent="0.25">
      <c r="B49" s="137"/>
      <c r="C49" s="10"/>
      <c r="D49" s="33"/>
      <c r="E49" s="33"/>
      <c r="F49" s="33"/>
      <c r="G49" s="10"/>
      <c r="H49" s="10"/>
      <c r="I49" s="33"/>
      <c r="J49" s="33"/>
      <c r="O49" s="75">
        <v>1.02</v>
      </c>
      <c r="P49" s="75">
        <f t="shared" si="4"/>
        <v>62.5974</v>
      </c>
      <c r="Q49" s="2"/>
      <c r="T49" s="85" t="s">
        <v>75</v>
      </c>
      <c r="U49" s="121" t="s">
        <v>395</v>
      </c>
    </row>
    <row r="50" spans="1:21" x14ac:dyDescent="0.25">
      <c r="B50" s="137"/>
      <c r="C50" s="10"/>
      <c r="D50" s="33"/>
      <c r="E50" s="33"/>
      <c r="F50" s="33"/>
      <c r="G50" s="10"/>
      <c r="H50" s="142"/>
      <c r="I50" s="33"/>
      <c r="J50" s="33"/>
      <c r="O50" s="75">
        <v>1.01</v>
      </c>
      <c r="P50" s="75">
        <f t="shared" si="4"/>
        <v>61.983699999999999</v>
      </c>
      <c r="Q50" s="2"/>
      <c r="T50" s="85"/>
      <c r="U50" s="121"/>
    </row>
    <row r="51" spans="1:21" x14ac:dyDescent="0.25">
      <c r="B51" s="137"/>
      <c r="C51" s="10"/>
      <c r="D51" s="33"/>
      <c r="E51" s="33"/>
      <c r="F51" s="33"/>
      <c r="G51" s="10"/>
      <c r="H51" s="142"/>
      <c r="I51" s="33"/>
      <c r="J51" s="33"/>
      <c r="O51" s="75">
        <v>1</v>
      </c>
      <c r="P51" s="75">
        <f t="shared" si="4"/>
        <v>61.37</v>
      </c>
      <c r="Q51" s="2"/>
      <c r="T51" s="85" t="s">
        <v>76</v>
      </c>
      <c r="U51" s="121" t="s">
        <v>564</v>
      </c>
    </row>
    <row r="52" spans="1:21" x14ac:dyDescent="0.25">
      <c r="B52" s="137"/>
      <c r="C52" s="10"/>
      <c r="D52" s="33"/>
      <c r="E52" s="33"/>
      <c r="F52" s="33"/>
      <c r="G52" s="10"/>
      <c r="H52" s="10"/>
      <c r="I52" s="33"/>
      <c r="J52" s="33"/>
      <c r="O52" s="75">
        <v>0.99</v>
      </c>
      <c r="P52" s="75">
        <f t="shared" si="4"/>
        <v>60.756299999999996</v>
      </c>
      <c r="Q52" s="2"/>
      <c r="T52" s="85" t="s">
        <v>77</v>
      </c>
      <c r="U52" s="121" t="s">
        <v>565</v>
      </c>
    </row>
    <row r="53" spans="1:21" x14ac:dyDescent="0.25">
      <c r="B53" s="137"/>
      <c r="C53" s="10"/>
      <c r="D53" s="33"/>
      <c r="E53" s="33"/>
      <c r="F53" s="33"/>
      <c r="G53" s="10"/>
      <c r="H53" s="142"/>
      <c r="I53" s="33"/>
      <c r="J53" s="33"/>
      <c r="O53" s="75">
        <v>0.98</v>
      </c>
      <c r="P53" s="75">
        <f t="shared" si="4"/>
        <v>60.142599999999995</v>
      </c>
      <c r="Q53" s="2"/>
      <c r="T53" s="85" t="s">
        <v>78</v>
      </c>
      <c r="U53" s="122">
        <v>6810845</v>
      </c>
    </row>
    <row r="54" spans="1:21" x14ac:dyDescent="0.25">
      <c r="O54" s="75">
        <v>0.97</v>
      </c>
      <c r="P54" s="75">
        <f t="shared" si="4"/>
        <v>59.528899999999993</v>
      </c>
      <c r="T54" s="85" t="s">
        <v>81</v>
      </c>
      <c r="U54" s="122">
        <v>7775990</v>
      </c>
    </row>
    <row r="55" spans="1:21" x14ac:dyDescent="0.25">
      <c r="O55" s="75">
        <v>0.96</v>
      </c>
      <c r="P55" s="75">
        <f t="shared" si="4"/>
        <v>58.915199999999999</v>
      </c>
      <c r="T55" s="85" t="s">
        <v>79</v>
      </c>
      <c r="U55" s="121" t="s">
        <v>566</v>
      </c>
    </row>
    <row r="56" spans="1:21" x14ac:dyDescent="0.25">
      <c r="O56" s="75">
        <v>0.95</v>
      </c>
      <c r="P56" s="75">
        <f t="shared" si="4"/>
        <v>58.301499999999997</v>
      </c>
      <c r="T56" s="85" t="s">
        <v>82</v>
      </c>
      <c r="U56" s="121">
        <v>11.23</v>
      </c>
    </row>
    <row r="57" spans="1:21" x14ac:dyDescent="0.25">
      <c r="O57" s="75">
        <v>0.94</v>
      </c>
      <c r="P57" s="75">
        <f t="shared" si="4"/>
        <v>57.687799999999996</v>
      </c>
      <c r="T57" s="85" t="s">
        <v>83</v>
      </c>
      <c r="U57" s="121">
        <v>4.7</v>
      </c>
    </row>
    <row r="58" spans="1:21" x14ac:dyDescent="0.25">
      <c r="O58" s="75">
        <v>0.93</v>
      </c>
      <c r="P58" s="75">
        <f t="shared" si="4"/>
        <v>57.074100000000001</v>
      </c>
      <c r="T58" s="85" t="s">
        <v>80</v>
      </c>
      <c r="U58" s="121" t="s">
        <v>469</v>
      </c>
    </row>
    <row r="59" spans="1:21" x14ac:dyDescent="0.25">
      <c r="L59" t="s">
        <v>43</v>
      </c>
      <c r="M59" s="33">
        <f>M77+K77-F77</f>
        <v>1223.5099999999984</v>
      </c>
      <c r="O59" s="75">
        <v>0.92</v>
      </c>
      <c r="P59" s="75">
        <f t="shared" si="4"/>
        <v>56.4604</v>
      </c>
    </row>
    <row r="60" spans="1:21" x14ac:dyDescent="0.25">
      <c r="A60" s="242" t="s">
        <v>1</v>
      </c>
      <c r="B60" s="446" t="s">
        <v>2</v>
      </c>
      <c r="C60" s="242" t="s">
        <v>4</v>
      </c>
      <c r="D60" s="244" t="s">
        <v>5</v>
      </c>
      <c r="E60" s="244" t="s">
        <v>67</v>
      </c>
      <c r="F60" s="244" t="s">
        <v>38</v>
      </c>
      <c r="G60" s="242" t="s">
        <v>3</v>
      </c>
      <c r="H60" s="242" t="s">
        <v>6</v>
      </c>
      <c r="I60" s="244" t="s">
        <v>7</v>
      </c>
      <c r="J60" s="244" t="s">
        <v>68</v>
      </c>
      <c r="K60" s="244" t="s">
        <v>39</v>
      </c>
      <c r="L60" s="242" t="s">
        <v>21</v>
      </c>
      <c r="M60" s="242" t="s">
        <v>22</v>
      </c>
      <c r="O60" s="75">
        <v>0.91</v>
      </c>
      <c r="P60" s="75">
        <f t="shared" si="4"/>
        <v>55.846699999999998</v>
      </c>
    </row>
    <row r="61" spans="1:21" x14ac:dyDescent="0.25">
      <c r="A61" s="245" t="s">
        <v>269</v>
      </c>
      <c r="B61" s="443">
        <v>42755</v>
      </c>
      <c r="C61" s="236">
        <v>30</v>
      </c>
      <c r="D61" s="237">
        <v>64.680000000000007</v>
      </c>
      <c r="E61" s="237">
        <v>0</v>
      </c>
      <c r="F61" s="237">
        <f t="shared" ref="F61:F66" si="5">D61*C61+E61</f>
        <v>1940.4</v>
      </c>
      <c r="G61" s="443">
        <v>42864</v>
      </c>
      <c r="H61" s="240">
        <v>80</v>
      </c>
      <c r="I61" s="237">
        <v>57.98</v>
      </c>
      <c r="J61" s="237">
        <v>0.1</v>
      </c>
      <c r="K61" s="237">
        <f>H61*I61-J61</f>
        <v>4638.2999999999993</v>
      </c>
      <c r="L61" s="235">
        <v>42805</v>
      </c>
      <c r="M61" s="237">
        <v>18</v>
      </c>
      <c r="O61" s="75">
        <v>0.9</v>
      </c>
      <c r="P61" s="75">
        <f t="shared" si="4"/>
        <v>55.232999999999997</v>
      </c>
    </row>
    <row r="62" spans="1:21" x14ac:dyDescent="0.25">
      <c r="A62" s="246" t="s">
        <v>48</v>
      </c>
      <c r="B62" s="443">
        <v>42797</v>
      </c>
      <c r="C62" s="236">
        <v>50</v>
      </c>
      <c r="D62" s="237">
        <v>57.38</v>
      </c>
      <c r="E62" s="237">
        <v>0</v>
      </c>
      <c r="F62" s="237">
        <f t="shared" si="5"/>
        <v>2869</v>
      </c>
      <c r="G62" s="443">
        <v>42955</v>
      </c>
      <c r="H62" s="240">
        <v>100</v>
      </c>
      <c r="I62" s="237">
        <v>58.78</v>
      </c>
      <c r="J62" s="237">
        <v>0.14000000000000001</v>
      </c>
      <c r="K62" s="237">
        <f>H62*I62-J62</f>
        <v>5877.86</v>
      </c>
      <c r="L62" s="235">
        <v>42899</v>
      </c>
      <c r="M62" s="237">
        <v>48</v>
      </c>
    </row>
    <row r="63" spans="1:21" x14ac:dyDescent="0.25">
      <c r="A63" s="236"/>
      <c r="B63" s="443">
        <v>42809</v>
      </c>
      <c r="C63" s="236">
        <v>50</v>
      </c>
      <c r="D63" s="237">
        <v>54.38</v>
      </c>
      <c r="E63" s="237">
        <v>0</v>
      </c>
      <c r="F63" s="237">
        <f t="shared" si="5"/>
        <v>2719</v>
      </c>
      <c r="G63" s="443">
        <v>42984</v>
      </c>
      <c r="H63" s="240">
        <v>80</v>
      </c>
      <c r="I63" s="237">
        <v>58.38</v>
      </c>
      <c r="J63" s="237">
        <v>0.11</v>
      </c>
      <c r="K63" s="237">
        <f>H63*I63-J63</f>
        <v>4670.2900000000009</v>
      </c>
      <c r="L63" s="236"/>
      <c r="M63" s="236"/>
    </row>
    <row r="64" spans="1:21" x14ac:dyDescent="0.25">
      <c r="A64" s="236"/>
      <c r="B64" s="443">
        <v>42866</v>
      </c>
      <c r="C64" s="236">
        <v>30</v>
      </c>
      <c r="D64" s="237">
        <v>56.25</v>
      </c>
      <c r="E64" s="237">
        <v>0</v>
      </c>
      <c r="F64" s="237">
        <f t="shared" si="5"/>
        <v>1687.5</v>
      </c>
      <c r="G64" s="443"/>
      <c r="H64" s="240"/>
      <c r="I64" s="237"/>
      <c r="J64" s="237"/>
      <c r="K64" s="237"/>
      <c r="L64" s="236"/>
      <c r="M64" s="236"/>
    </row>
    <row r="65" spans="1:13" x14ac:dyDescent="0.25">
      <c r="A65" s="236"/>
      <c r="B65" s="443">
        <v>42871</v>
      </c>
      <c r="C65" s="236">
        <v>50</v>
      </c>
      <c r="D65" s="237">
        <v>54.45</v>
      </c>
      <c r="E65" s="237">
        <v>0</v>
      </c>
      <c r="F65" s="237">
        <f t="shared" si="5"/>
        <v>2722.5</v>
      </c>
      <c r="G65" s="443"/>
      <c r="H65" s="240"/>
      <c r="I65" s="237"/>
      <c r="J65" s="237"/>
      <c r="K65" s="237"/>
      <c r="L65" s="236"/>
      <c r="M65" s="236"/>
    </row>
    <row r="66" spans="1:13" x14ac:dyDescent="0.25">
      <c r="A66" s="236"/>
      <c r="B66" s="443">
        <v>42902</v>
      </c>
      <c r="C66" s="236">
        <v>50</v>
      </c>
      <c r="D66" s="237">
        <v>49</v>
      </c>
      <c r="E66" s="237">
        <v>0</v>
      </c>
      <c r="F66" s="237">
        <f t="shared" si="5"/>
        <v>2450</v>
      </c>
      <c r="G66" s="443"/>
      <c r="H66" s="240"/>
      <c r="I66" s="237"/>
      <c r="J66" s="237"/>
      <c r="K66" s="237"/>
      <c r="L66" s="236"/>
      <c r="M66" s="236"/>
    </row>
    <row r="67" spans="1:13" x14ac:dyDescent="0.25">
      <c r="A67" s="236"/>
      <c r="B67" s="443"/>
      <c r="C67" s="236"/>
      <c r="D67" s="237"/>
      <c r="E67" s="237"/>
      <c r="F67" s="237"/>
      <c r="G67" s="443"/>
      <c r="H67" s="240"/>
      <c r="I67" s="237"/>
      <c r="J67" s="237"/>
      <c r="K67" s="237"/>
      <c r="L67" s="236"/>
      <c r="M67" s="236"/>
    </row>
    <row r="68" spans="1:13" x14ac:dyDescent="0.25">
      <c r="A68" s="236"/>
      <c r="B68" s="337">
        <v>42956</v>
      </c>
      <c r="C68" s="7">
        <v>100</v>
      </c>
      <c r="D68" s="37">
        <v>57.5</v>
      </c>
      <c r="E68" s="37">
        <v>0</v>
      </c>
      <c r="F68" s="37">
        <f>D68*C68+E68</f>
        <v>5750</v>
      </c>
      <c r="G68" s="337">
        <v>42991</v>
      </c>
      <c r="H68" s="7">
        <v>100</v>
      </c>
      <c r="I68" s="37">
        <v>59.98</v>
      </c>
      <c r="J68" s="37">
        <v>0.14000000000000001</v>
      </c>
      <c r="K68" s="37">
        <f>I68*H68-J68</f>
        <v>5997.86</v>
      </c>
      <c r="L68" s="66">
        <v>42988</v>
      </c>
      <c r="M68" s="37">
        <v>111.6</v>
      </c>
    </row>
    <row r="69" spans="1:13" x14ac:dyDescent="0.25">
      <c r="A69" s="236"/>
      <c r="B69" s="443"/>
      <c r="C69" s="236"/>
      <c r="D69" s="237"/>
      <c r="E69" s="237"/>
      <c r="F69" s="237"/>
      <c r="G69" s="443"/>
      <c r="H69" s="240"/>
      <c r="I69" s="237"/>
      <c r="J69" s="237"/>
      <c r="K69" s="237"/>
      <c r="L69" s="443"/>
      <c r="M69" s="236"/>
    </row>
    <row r="70" spans="1:13" x14ac:dyDescent="0.25">
      <c r="A70" s="236"/>
      <c r="B70" s="443"/>
      <c r="C70" s="236"/>
      <c r="D70" s="237"/>
      <c r="E70" s="237"/>
      <c r="F70" s="237"/>
      <c r="G70" s="443"/>
      <c r="H70" s="240"/>
      <c r="I70" s="237"/>
      <c r="J70" s="237"/>
      <c r="K70" s="237"/>
      <c r="L70" s="236"/>
      <c r="M70" s="236"/>
    </row>
    <row r="71" spans="1:13" x14ac:dyDescent="0.25">
      <c r="A71" s="236"/>
      <c r="B71" s="443"/>
      <c r="C71" s="236"/>
      <c r="D71" s="237"/>
      <c r="E71" s="237"/>
      <c r="F71" s="237"/>
      <c r="G71" s="443"/>
      <c r="H71" s="240"/>
      <c r="I71" s="237"/>
      <c r="J71" s="237"/>
      <c r="K71" s="237"/>
      <c r="L71" s="236"/>
      <c r="M71" s="236"/>
    </row>
    <row r="72" spans="1:13" x14ac:dyDescent="0.25">
      <c r="A72" s="236"/>
      <c r="B72" s="443"/>
      <c r="C72" s="236"/>
      <c r="D72" s="237"/>
      <c r="E72" s="237"/>
      <c r="F72" s="237"/>
      <c r="G72" s="443"/>
      <c r="H72" s="240"/>
      <c r="I72" s="237"/>
      <c r="J72" s="237"/>
      <c r="K72" s="237"/>
      <c r="L72" s="236"/>
      <c r="M72" s="236"/>
    </row>
    <row r="73" spans="1:13" x14ac:dyDescent="0.25">
      <c r="A73" s="236"/>
      <c r="B73" s="443"/>
      <c r="C73" s="236"/>
      <c r="D73" s="237"/>
      <c r="E73" s="237"/>
      <c r="F73" s="237"/>
      <c r="G73" s="443"/>
      <c r="H73" s="240"/>
      <c r="I73" s="237"/>
      <c r="J73" s="237"/>
      <c r="K73" s="237"/>
      <c r="L73" s="236"/>
      <c r="M73" s="236"/>
    </row>
    <row r="74" spans="1:13" x14ac:dyDescent="0.25">
      <c r="A74" s="236"/>
      <c r="B74" s="443"/>
      <c r="C74" s="236"/>
      <c r="D74" s="237"/>
      <c r="E74" s="237"/>
      <c r="F74" s="237"/>
      <c r="G74" s="443"/>
      <c r="H74" s="240"/>
      <c r="I74" s="237"/>
      <c r="J74" s="237"/>
      <c r="K74" s="237"/>
      <c r="L74" s="236"/>
      <c r="M74" s="236"/>
    </row>
    <row r="75" spans="1:13" x14ac:dyDescent="0.25">
      <c r="A75" s="236"/>
      <c r="B75" s="443"/>
      <c r="C75" s="236"/>
      <c r="D75" s="237"/>
      <c r="E75" s="237"/>
      <c r="F75" s="237"/>
      <c r="G75" s="443"/>
      <c r="H75" s="240"/>
      <c r="I75" s="237"/>
      <c r="J75" s="237"/>
      <c r="K75" s="237"/>
      <c r="L75" s="236"/>
      <c r="M75" s="236"/>
    </row>
    <row r="76" spans="1:13" x14ac:dyDescent="0.25">
      <c r="A76" s="236"/>
      <c r="B76" s="443"/>
      <c r="C76" s="236"/>
      <c r="D76" s="237"/>
      <c r="E76" s="237"/>
      <c r="F76" s="237"/>
      <c r="G76" s="443"/>
      <c r="H76" s="236"/>
      <c r="I76" s="237"/>
      <c r="J76" s="237"/>
      <c r="K76" s="237"/>
      <c r="L76" s="236"/>
      <c r="M76" s="236"/>
    </row>
    <row r="77" spans="1:13" x14ac:dyDescent="0.25">
      <c r="A77" s="21" t="s">
        <v>57</v>
      </c>
      <c r="B77" s="447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311" t="s">
        <v>143</v>
      </c>
      <c r="B78" s="448"/>
      <c r="C78" s="313">
        <f>SumByColor($A$19,C61:C76)</f>
        <v>100</v>
      </c>
      <c r="D78" s="313"/>
      <c r="E78" s="313"/>
      <c r="F78" s="314">
        <f>SumByColor($A$19,F61:F76)</f>
        <v>5750</v>
      </c>
      <c r="G78" s="313"/>
      <c r="H78" s="313">
        <f>SumByColor($A$19,H61:H76)</f>
        <v>100</v>
      </c>
      <c r="I78" s="313"/>
      <c r="J78" s="313"/>
      <c r="K78" s="314">
        <f>SumByColor($A$19,K61:K76)</f>
        <v>5998</v>
      </c>
      <c r="L78" s="313"/>
      <c r="M78" s="314">
        <f>SumByColor($A$19,M61:M76)</f>
        <v>112</v>
      </c>
    </row>
    <row r="83" spans="1:13" x14ac:dyDescent="0.25">
      <c r="A83" s="236"/>
      <c r="B83" s="442" t="s">
        <v>85</v>
      </c>
      <c r="C83" s="345" t="s">
        <v>106</v>
      </c>
      <c r="D83" s="346" t="s">
        <v>105</v>
      </c>
      <c r="E83" s="347" t="s">
        <v>107</v>
      </c>
      <c r="F83" s="347" t="s">
        <v>43</v>
      </c>
      <c r="G83" s="349" t="s">
        <v>110</v>
      </c>
      <c r="H83" s="349" t="s">
        <v>61</v>
      </c>
      <c r="I83" s="349" t="s">
        <v>111</v>
      </c>
      <c r="J83" s="349" t="s">
        <v>109</v>
      </c>
      <c r="K83" s="237"/>
      <c r="L83" s="236"/>
      <c r="M83" s="236"/>
    </row>
    <row r="84" spans="1:13" x14ac:dyDescent="0.25">
      <c r="A84" s="236"/>
      <c r="B84" s="443">
        <v>42755</v>
      </c>
      <c r="C84" s="236">
        <v>30</v>
      </c>
      <c r="D84" s="237">
        <v>64.680000000000007</v>
      </c>
      <c r="E84" s="237">
        <v>64.099999999999994</v>
      </c>
      <c r="F84" s="237">
        <f t="shared" ref="F84:F103" si="6">C84*(E84-D84)</f>
        <v>-17.400000000000375</v>
      </c>
      <c r="G84" s="237">
        <f t="shared" ref="G84:G103" si="7">D84*C84</f>
        <v>1940.4</v>
      </c>
      <c r="H84" s="509">
        <f>(E84-D84)/D84</f>
        <v>-8.9672232529377314E-3</v>
      </c>
      <c r="I84" s="237"/>
      <c r="J84" s="237"/>
      <c r="K84" s="237"/>
      <c r="L84" s="236"/>
      <c r="M84" s="236"/>
    </row>
    <row r="85" spans="1:13" x14ac:dyDescent="0.25">
      <c r="A85" s="236"/>
      <c r="B85" s="443">
        <v>42760</v>
      </c>
      <c r="C85" s="236">
        <v>30</v>
      </c>
      <c r="D85" s="237">
        <v>64.680000000000007</v>
      </c>
      <c r="E85" s="237">
        <v>65</v>
      </c>
      <c r="F85" s="237">
        <f t="shared" si="6"/>
        <v>9.5999999999997954</v>
      </c>
      <c r="G85" s="237">
        <f t="shared" si="7"/>
        <v>1940.4</v>
      </c>
      <c r="H85" s="509">
        <f t="shared" ref="H85:H103" si="8">(E85-D85)/D85</f>
        <v>4.947433518861984E-3</v>
      </c>
      <c r="I85" s="237"/>
      <c r="J85" s="237"/>
      <c r="K85" s="237"/>
      <c r="L85" s="236"/>
      <c r="M85" s="236"/>
    </row>
    <row r="86" spans="1:13" x14ac:dyDescent="0.25">
      <c r="A86" s="236"/>
      <c r="B86" s="443">
        <v>42771</v>
      </c>
      <c r="C86" s="236">
        <v>30</v>
      </c>
      <c r="D86" s="237">
        <v>64.680000000000007</v>
      </c>
      <c r="E86" s="237">
        <v>63.75</v>
      </c>
      <c r="F86" s="237">
        <f t="shared" si="6"/>
        <v>-27.900000000000205</v>
      </c>
      <c r="G86" s="237">
        <f t="shared" si="7"/>
        <v>1940.4</v>
      </c>
      <c r="H86" s="509">
        <f t="shared" si="8"/>
        <v>-1.4378478664193053E-2</v>
      </c>
      <c r="I86" s="237"/>
      <c r="J86" s="237"/>
      <c r="K86" s="237"/>
      <c r="L86" s="236"/>
      <c r="M86" s="236"/>
    </row>
    <row r="87" spans="1:13" x14ac:dyDescent="0.25">
      <c r="A87" s="236" t="s">
        <v>362</v>
      </c>
      <c r="B87" s="443">
        <v>42790</v>
      </c>
      <c r="C87" s="236">
        <v>30</v>
      </c>
      <c r="D87" s="237">
        <v>64.680000000000007</v>
      </c>
      <c r="E87" s="237">
        <v>66.510000000000005</v>
      </c>
      <c r="F87" s="237">
        <f t="shared" si="6"/>
        <v>54.899999999999949</v>
      </c>
      <c r="G87" s="237">
        <f t="shared" si="7"/>
        <v>1940.4</v>
      </c>
      <c r="H87" s="509">
        <f t="shared" si="8"/>
        <v>2.8293135435992548E-2</v>
      </c>
      <c r="I87" s="237"/>
      <c r="J87" s="237"/>
      <c r="K87" s="237"/>
      <c r="L87" s="236"/>
      <c r="M87" s="236"/>
    </row>
    <row r="88" spans="1:13" x14ac:dyDescent="0.25">
      <c r="A88" s="236" t="s">
        <v>362</v>
      </c>
      <c r="B88" s="443">
        <v>42795</v>
      </c>
      <c r="C88" s="236">
        <v>30</v>
      </c>
      <c r="D88" s="237">
        <v>64.680000000000007</v>
      </c>
      <c r="E88" s="237">
        <v>57.83</v>
      </c>
      <c r="F88" s="237">
        <f t="shared" si="6"/>
        <v>-205.50000000000026</v>
      </c>
      <c r="G88" s="237">
        <f t="shared" si="7"/>
        <v>1940.4</v>
      </c>
      <c r="H88" s="509">
        <f t="shared" si="8"/>
        <v>-0.10590599876314175</v>
      </c>
      <c r="I88" s="237"/>
      <c r="J88" s="237"/>
      <c r="K88" s="237"/>
      <c r="L88" s="236"/>
      <c r="M88" s="236"/>
    </row>
    <row r="89" spans="1:13" x14ac:dyDescent="0.25">
      <c r="A89" s="236" t="s">
        <v>386</v>
      </c>
      <c r="B89" s="443">
        <v>42798</v>
      </c>
      <c r="C89" s="236">
        <v>80</v>
      </c>
      <c r="D89" s="237">
        <v>60.1175</v>
      </c>
      <c r="E89" s="237">
        <v>57.35</v>
      </c>
      <c r="F89" s="237">
        <f t="shared" si="6"/>
        <v>-221.39999999999986</v>
      </c>
      <c r="G89" s="237">
        <f t="shared" si="7"/>
        <v>4809.3999999999996</v>
      </c>
      <c r="H89" s="509">
        <f t="shared" si="8"/>
        <v>-4.6034848421840531E-2</v>
      </c>
      <c r="I89" s="237"/>
      <c r="J89" s="237"/>
      <c r="K89" s="237"/>
      <c r="L89" s="236"/>
      <c r="M89" s="236"/>
    </row>
    <row r="90" spans="1:13" x14ac:dyDescent="0.25">
      <c r="A90" s="236">
        <v>30</v>
      </c>
      <c r="B90" s="443">
        <v>42800</v>
      </c>
      <c r="C90" s="236">
        <v>80</v>
      </c>
      <c r="D90" s="237">
        <v>60.1175</v>
      </c>
      <c r="E90" s="237">
        <v>56.1</v>
      </c>
      <c r="F90" s="237">
        <f t="shared" si="6"/>
        <v>-321.39999999999986</v>
      </c>
      <c r="G90" s="237">
        <f t="shared" si="7"/>
        <v>4809.3999999999996</v>
      </c>
      <c r="H90" s="509">
        <f t="shared" si="8"/>
        <v>-6.6827462885183153E-2</v>
      </c>
      <c r="I90" s="237"/>
      <c r="J90" s="237"/>
      <c r="K90" s="237"/>
      <c r="L90" s="236"/>
      <c r="M90" s="236"/>
    </row>
    <row r="91" spans="1:13" x14ac:dyDescent="0.25">
      <c r="A91" s="236">
        <v>30</v>
      </c>
      <c r="B91" s="443">
        <v>42805</v>
      </c>
      <c r="C91" s="236">
        <v>80</v>
      </c>
      <c r="D91" s="237">
        <v>59.892499999999998</v>
      </c>
      <c r="E91" s="237">
        <v>55.36</v>
      </c>
      <c r="F91" s="237">
        <f t="shared" si="6"/>
        <v>-362.59999999999991</v>
      </c>
      <c r="G91" s="237">
        <f t="shared" si="7"/>
        <v>4791.3999999999996</v>
      </c>
      <c r="H91" s="509">
        <f t="shared" si="8"/>
        <v>-7.5677255082021944E-2</v>
      </c>
      <c r="I91" s="237"/>
      <c r="J91" s="237"/>
      <c r="K91" s="237"/>
      <c r="L91" s="236"/>
      <c r="M91" s="236"/>
    </row>
    <row r="92" spans="1:13" x14ac:dyDescent="0.25">
      <c r="A92" s="236">
        <v>30</v>
      </c>
      <c r="B92" s="443">
        <v>42808</v>
      </c>
      <c r="C92" s="236">
        <v>80</v>
      </c>
      <c r="D92" s="237">
        <v>59.892499999999998</v>
      </c>
      <c r="E92" s="237">
        <v>54.75</v>
      </c>
      <c r="F92" s="237">
        <f t="shared" si="6"/>
        <v>-411.39999999999986</v>
      </c>
      <c r="G92" s="237">
        <f t="shared" si="7"/>
        <v>4791.3999999999996</v>
      </c>
      <c r="H92" s="509">
        <f t="shared" si="8"/>
        <v>-8.5862169720749656E-2</v>
      </c>
      <c r="I92" s="237"/>
      <c r="J92" s="237"/>
      <c r="K92" s="237"/>
      <c r="L92" s="236"/>
      <c r="M92" s="236"/>
    </row>
    <row r="93" spans="1:13" x14ac:dyDescent="0.25">
      <c r="A93" s="236">
        <v>30</v>
      </c>
      <c r="B93" s="443">
        <v>42809</v>
      </c>
      <c r="C93" s="236">
        <v>130</v>
      </c>
      <c r="D93" s="237">
        <v>57.772300000000001</v>
      </c>
      <c r="E93" s="237">
        <v>54.57</v>
      </c>
      <c r="F93" s="237">
        <f t="shared" si="6"/>
        <v>-416.29900000000015</v>
      </c>
      <c r="G93" s="237">
        <f t="shared" si="7"/>
        <v>7510.3990000000003</v>
      </c>
      <c r="H93" s="509">
        <f t="shared" si="8"/>
        <v>-5.5429678236802081E-2</v>
      </c>
      <c r="I93" s="237"/>
      <c r="J93" s="237"/>
      <c r="K93" s="237"/>
      <c r="L93" s="236"/>
      <c r="M93" s="236"/>
    </row>
    <row r="94" spans="1:13" x14ac:dyDescent="0.25">
      <c r="A94" s="236">
        <v>130</v>
      </c>
      <c r="B94" s="443">
        <v>42862</v>
      </c>
      <c r="C94" s="236">
        <v>130</v>
      </c>
      <c r="D94" s="237">
        <v>57.77</v>
      </c>
      <c r="E94" s="237">
        <v>57.32</v>
      </c>
      <c r="F94" s="237">
        <f t="shared" si="6"/>
        <v>-58.500000000000369</v>
      </c>
      <c r="G94" s="237">
        <f t="shared" si="7"/>
        <v>7510.1</v>
      </c>
      <c r="H94" s="509">
        <f t="shared" si="8"/>
        <v>-7.7895101263632128E-3</v>
      </c>
      <c r="I94" s="237"/>
      <c r="J94" s="237"/>
      <c r="K94" s="237"/>
      <c r="L94" s="236"/>
      <c r="M94" s="236"/>
    </row>
    <row r="95" spans="1:13" x14ac:dyDescent="0.25">
      <c r="A95" s="236">
        <v>50</v>
      </c>
      <c r="B95" s="443">
        <v>42864</v>
      </c>
      <c r="C95" s="236">
        <v>50</v>
      </c>
      <c r="D95" s="237">
        <v>57.442</v>
      </c>
      <c r="E95" s="237">
        <v>58.01</v>
      </c>
      <c r="F95" s="237">
        <f t="shared" si="6"/>
        <v>28.399999999999892</v>
      </c>
      <c r="G95" s="237">
        <f t="shared" si="7"/>
        <v>2872.1</v>
      </c>
      <c r="H95" s="509">
        <f t="shared" si="8"/>
        <v>9.8882350893074369E-3</v>
      </c>
      <c r="I95" s="237"/>
      <c r="J95" s="237"/>
      <c r="K95" s="237"/>
      <c r="L95" s="236"/>
      <c r="M95" s="236"/>
    </row>
    <row r="96" spans="1:13" x14ac:dyDescent="0.25">
      <c r="A96" s="236">
        <v>50</v>
      </c>
      <c r="B96" s="443">
        <v>42866</v>
      </c>
      <c r="C96" s="236">
        <v>80</v>
      </c>
      <c r="D96" s="237">
        <v>56.994999999999997</v>
      </c>
      <c r="E96" s="237">
        <v>56.06</v>
      </c>
      <c r="F96" s="237">
        <f t="shared" si="6"/>
        <v>-74.799999999999613</v>
      </c>
      <c r="G96" s="237">
        <f t="shared" si="7"/>
        <v>4559.5999999999995</v>
      </c>
      <c r="H96" s="509">
        <f t="shared" si="8"/>
        <v>-1.6404947802438726E-2</v>
      </c>
      <c r="I96" s="237"/>
      <c r="J96" s="237"/>
      <c r="K96" s="237"/>
      <c r="L96" s="236"/>
      <c r="M96" s="236"/>
    </row>
    <row r="97" spans="1:13" x14ac:dyDescent="0.25">
      <c r="A97" s="236">
        <v>50</v>
      </c>
      <c r="B97" s="443">
        <v>42871</v>
      </c>
      <c r="C97" s="236">
        <v>130</v>
      </c>
      <c r="D97" s="237">
        <v>56.015999999999998</v>
      </c>
      <c r="E97" s="237">
        <v>54.53</v>
      </c>
      <c r="F97" s="237">
        <f t="shared" si="6"/>
        <v>-193.17999999999961</v>
      </c>
      <c r="G97" s="237">
        <f t="shared" si="7"/>
        <v>7282.08</v>
      </c>
      <c r="H97" s="509">
        <f t="shared" si="8"/>
        <v>-2.6528134818623199E-2</v>
      </c>
      <c r="I97" s="237"/>
      <c r="J97" s="237"/>
      <c r="K97" s="237"/>
      <c r="L97" s="236"/>
      <c r="M97" s="236"/>
    </row>
    <row r="98" spans="1:13" x14ac:dyDescent="0.25">
      <c r="A98" s="236">
        <v>80</v>
      </c>
      <c r="B98" s="443">
        <v>42899</v>
      </c>
      <c r="C98" s="236">
        <v>130</v>
      </c>
      <c r="D98" s="237">
        <v>55.646900000000002</v>
      </c>
      <c r="E98" s="237">
        <v>57.38</v>
      </c>
      <c r="F98" s="237">
        <f t="shared" si="6"/>
        <v>225.30300000000005</v>
      </c>
      <c r="G98" s="237">
        <f t="shared" si="7"/>
        <v>7234.0970000000007</v>
      </c>
      <c r="H98" s="509">
        <f t="shared" si="8"/>
        <v>3.1144592061732104E-2</v>
      </c>
      <c r="I98" s="237"/>
      <c r="J98" s="237"/>
      <c r="K98" s="237"/>
      <c r="L98" s="236"/>
      <c r="M98" s="236"/>
    </row>
    <row r="99" spans="1:13" x14ac:dyDescent="0.25">
      <c r="A99" s="236">
        <v>130</v>
      </c>
      <c r="B99" s="443">
        <v>42904</v>
      </c>
      <c r="C99" s="236">
        <v>180</v>
      </c>
      <c r="D99" s="237">
        <v>53.8</v>
      </c>
      <c r="E99" s="237">
        <v>52.61</v>
      </c>
      <c r="F99" s="237">
        <f t="shared" si="6"/>
        <v>-214.19999999999959</v>
      </c>
      <c r="G99" s="237">
        <f t="shared" si="7"/>
        <v>9684</v>
      </c>
      <c r="H99" s="509">
        <f t="shared" si="8"/>
        <v>-2.211895910780665E-2</v>
      </c>
      <c r="I99" s="237"/>
      <c r="J99" s="237"/>
      <c r="K99" s="237"/>
      <c r="L99" s="236"/>
      <c r="M99" s="236"/>
    </row>
    <row r="100" spans="1:13" x14ac:dyDescent="0.25">
      <c r="A100" s="236"/>
      <c r="B100" s="443">
        <v>42943</v>
      </c>
      <c r="C100" s="236">
        <v>180</v>
      </c>
      <c r="D100" s="237">
        <v>53.8</v>
      </c>
      <c r="E100" s="237">
        <v>56.05</v>
      </c>
      <c r="F100" s="237">
        <f t="shared" si="6"/>
        <v>405</v>
      </c>
      <c r="G100" s="237">
        <f t="shared" si="7"/>
        <v>9684</v>
      </c>
      <c r="H100" s="509">
        <f t="shared" si="8"/>
        <v>4.1821561338289966E-2</v>
      </c>
      <c r="I100" s="237"/>
      <c r="J100" s="237"/>
      <c r="K100" s="237"/>
      <c r="L100" s="236"/>
      <c r="M100" s="236"/>
    </row>
    <row r="101" spans="1:13" x14ac:dyDescent="0.25">
      <c r="A101" s="236">
        <v>80</v>
      </c>
      <c r="B101" s="443">
        <v>42955</v>
      </c>
      <c r="C101" s="236">
        <v>80</v>
      </c>
      <c r="D101" s="237">
        <v>47.578000000000003</v>
      </c>
      <c r="E101" s="237">
        <v>58.74</v>
      </c>
      <c r="F101" s="237">
        <f t="shared" si="6"/>
        <v>892.95999999999992</v>
      </c>
      <c r="G101" s="237">
        <f t="shared" si="7"/>
        <v>3806.2400000000002</v>
      </c>
      <c r="H101" s="509">
        <f t="shared" si="8"/>
        <v>0.23460422884526458</v>
      </c>
      <c r="I101" s="237"/>
      <c r="J101" s="237"/>
      <c r="K101" s="237"/>
      <c r="L101" s="236"/>
      <c r="M101" s="236"/>
    </row>
    <row r="102" spans="1:13" x14ac:dyDescent="0.25">
      <c r="A102" s="236">
        <v>80</v>
      </c>
      <c r="B102" s="443">
        <v>42956</v>
      </c>
      <c r="C102" s="236">
        <v>180</v>
      </c>
      <c r="D102" s="237">
        <v>53.09</v>
      </c>
      <c r="E102" s="237">
        <v>57.87</v>
      </c>
      <c r="F102" s="237">
        <f t="shared" si="6"/>
        <v>860.39999999999895</v>
      </c>
      <c r="G102" s="237">
        <f t="shared" si="7"/>
        <v>9556.2000000000007</v>
      </c>
      <c r="H102" s="509">
        <f t="shared" si="8"/>
        <v>9.0035788284045848E-2</v>
      </c>
      <c r="I102" s="237"/>
      <c r="J102" s="237"/>
      <c r="K102" s="237"/>
      <c r="L102" s="236"/>
      <c r="M102" s="236"/>
    </row>
    <row r="103" spans="1:13" x14ac:dyDescent="0.25">
      <c r="A103" s="235">
        <v>42989</v>
      </c>
      <c r="B103" s="443">
        <v>42984</v>
      </c>
      <c r="C103" s="236">
        <v>100</v>
      </c>
      <c r="D103" s="237">
        <v>48.859499999999997</v>
      </c>
      <c r="E103" s="237">
        <v>58.14</v>
      </c>
      <c r="F103" s="237">
        <f t="shared" si="6"/>
        <v>928.05000000000041</v>
      </c>
      <c r="G103" s="237">
        <f t="shared" si="7"/>
        <v>4885.95</v>
      </c>
      <c r="H103" s="509">
        <f t="shared" si="8"/>
        <v>0.18994259048905543</v>
      </c>
      <c r="I103" s="237"/>
      <c r="J103" s="237"/>
      <c r="K103" s="237"/>
      <c r="L103" s="236"/>
      <c r="M103" s="236"/>
    </row>
    <row r="104" spans="1:13" x14ac:dyDescent="0.25">
      <c r="A104" s="236"/>
      <c r="B104" s="443"/>
      <c r="C104" s="236"/>
      <c r="D104" s="237"/>
      <c r="E104" s="237"/>
      <c r="F104" s="237"/>
      <c r="G104" s="236"/>
      <c r="H104" s="236"/>
      <c r="I104" s="237"/>
      <c r="J104" s="237"/>
      <c r="K104" s="237"/>
      <c r="L104" s="236"/>
      <c r="M104" s="236"/>
    </row>
    <row r="105" spans="1:13" x14ac:dyDescent="0.25">
      <c r="A105" s="1">
        <v>42989</v>
      </c>
      <c r="B105" s="137">
        <v>42984</v>
      </c>
      <c r="C105" s="10">
        <v>100</v>
      </c>
      <c r="D105" s="33">
        <v>57.5</v>
      </c>
      <c r="E105" s="33">
        <v>58.05</v>
      </c>
      <c r="F105" s="33">
        <f t="shared" ref="F105" si="9">C105*(E105-D105)</f>
        <v>54.999999999999716</v>
      </c>
      <c r="G105" s="33">
        <f t="shared" ref="G105" si="10">D105*C105</f>
        <v>5750</v>
      </c>
      <c r="H105" s="142">
        <f>(E105-D105)/D105</f>
        <v>9.5652173913042988E-3</v>
      </c>
      <c r="I105" s="33"/>
      <c r="J105" s="33">
        <v>919</v>
      </c>
      <c r="K105" s="237"/>
      <c r="L105" s="236"/>
      <c r="M105" s="236"/>
    </row>
    <row r="106" spans="1:13" x14ac:dyDescent="0.25">
      <c r="B106" s="137">
        <v>42991</v>
      </c>
      <c r="C106" s="10">
        <v>0</v>
      </c>
      <c r="D106" s="33"/>
      <c r="E106" s="33">
        <v>59.53</v>
      </c>
      <c r="F106" s="33"/>
      <c r="G106" s="33"/>
      <c r="H106" s="142"/>
      <c r="I106" s="33"/>
      <c r="J106" s="33">
        <v>1224</v>
      </c>
      <c r="K106" s="237"/>
      <c r="L106" s="236"/>
      <c r="M106" s="236"/>
    </row>
    <row r="107" spans="1:13" x14ac:dyDescent="0.25">
      <c r="A107" s="236"/>
      <c r="B107" s="443"/>
      <c r="C107" s="236"/>
      <c r="D107" s="237"/>
      <c r="E107" s="237"/>
      <c r="F107" s="237"/>
      <c r="G107" s="236"/>
      <c r="H107" s="509"/>
      <c r="I107" s="237"/>
      <c r="J107" s="237"/>
      <c r="K107" s="237"/>
      <c r="L107" s="236"/>
      <c r="M107" s="236"/>
    </row>
    <row r="108" spans="1:13" x14ac:dyDescent="0.25">
      <c r="A108" s="236"/>
      <c r="B108" s="443"/>
      <c r="C108" s="236"/>
      <c r="D108" s="237"/>
      <c r="E108" s="237"/>
      <c r="F108" s="237"/>
      <c r="G108" s="236"/>
      <c r="H108" s="509"/>
      <c r="I108" s="237"/>
      <c r="J108" s="237"/>
      <c r="K108" s="237"/>
      <c r="L108" s="236"/>
      <c r="M108" s="236"/>
    </row>
    <row r="109" spans="1:13" x14ac:dyDescent="0.25">
      <c r="A109" s="236"/>
      <c r="B109" s="443"/>
      <c r="C109" s="236"/>
      <c r="D109" s="237"/>
      <c r="E109" s="237"/>
      <c r="F109" s="237"/>
      <c r="G109" s="236"/>
      <c r="H109" s="236"/>
      <c r="I109" s="237"/>
      <c r="J109" s="237"/>
      <c r="K109" s="237"/>
      <c r="L109" s="236"/>
      <c r="M109" s="236"/>
    </row>
    <row r="110" spans="1:13" x14ac:dyDescent="0.25">
      <c r="A110" s="236"/>
      <c r="B110" s="443"/>
      <c r="C110" s="236"/>
      <c r="D110" s="237"/>
      <c r="E110" s="237"/>
      <c r="F110" s="237"/>
      <c r="G110" s="236"/>
      <c r="H110" s="509"/>
      <c r="I110" s="237"/>
      <c r="J110" s="237"/>
      <c r="K110" s="237"/>
      <c r="L110" s="236"/>
      <c r="M110" s="236"/>
    </row>
    <row r="111" spans="1:13" x14ac:dyDescent="0.25">
      <c r="A111" s="236"/>
      <c r="B111" s="443"/>
      <c r="C111" s="236"/>
      <c r="D111" s="237"/>
      <c r="E111" s="237"/>
      <c r="F111" s="237"/>
      <c r="G111" s="236"/>
      <c r="H111" s="509"/>
      <c r="I111" s="237"/>
      <c r="J111" s="237"/>
      <c r="K111" s="237"/>
      <c r="L111" s="236"/>
      <c r="M111" s="236"/>
    </row>
    <row r="112" spans="1:13" x14ac:dyDescent="0.25">
      <c r="A112" s="236"/>
      <c r="B112" s="443"/>
      <c r="C112" s="236"/>
      <c r="D112" s="237"/>
      <c r="E112" s="237"/>
      <c r="F112" s="237"/>
      <c r="G112" s="236"/>
      <c r="H112" s="236"/>
      <c r="I112" s="237"/>
      <c r="J112" s="237"/>
      <c r="K112" s="237"/>
      <c r="L112" s="236"/>
      <c r="M112" s="236"/>
    </row>
    <row r="113" spans="1:13" x14ac:dyDescent="0.25">
      <c r="A113" s="236"/>
      <c r="B113" s="443"/>
      <c r="C113" s="236"/>
      <c r="D113" s="237"/>
      <c r="E113" s="237"/>
      <c r="F113" s="237"/>
      <c r="G113" s="236"/>
      <c r="H113" s="509"/>
      <c r="I113" s="237"/>
      <c r="J113" s="237"/>
      <c r="K113" s="237"/>
      <c r="L113" s="236"/>
      <c r="M113" s="236"/>
    </row>
    <row r="114" spans="1:13" x14ac:dyDescent="0.25">
      <c r="A114" s="236"/>
      <c r="B114" s="443"/>
      <c r="C114" s="236"/>
      <c r="D114" s="237"/>
      <c r="E114" s="237"/>
      <c r="F114" s="237"/>
      <c r="G114" s="236"/>
      <c r="H114" s="236"/>
      <c r="I114" s="237"/>
      <c r="J114" s="237"/>
      <c r="K114" s="237"/>
      <c r="L114" s="236"/>
      <c r="M114" s="236"/>
    </row>
    <row r="115" spans="1:13" x14ac:dyDescent="0.25">
      <c r="A115" s="236"/>
      <c r="B115" s="443"/>
      <c r="C115" s="236"/>
      <c r="D115" s="237"/>
      <c r="E115" s="237"/>
      <c r="F115" s="237"/>
      <c r="G115" s="236"/>
      <c r="H115" s="236"/>
      <c r="I115" s="237"/>
      <c r="J115" s="237"/>
      <c r="K115" s="237"/>
      <c r="L115" s="236"/>
      <c r="M115" s="236"/>
    </row>
    <row r="116" spans="1:13" x14ac:dyDescent="0.25">
      <c r="A116" s="236"/>
      <c r="B116" s="443"/>
      <c r="C116" s="236"/>
      <c r="D116" s="237"/>
      <c r="E116" s="237"/>
      <c r="F116" s="237"/>
      <c r="G116" s="236"/>
      <c r="H116" s="236"/>
      <c r="I116" s="237"/>
      <c r="J116" s="237"/>
      <c r="K116" s="237"/>
      <c r="L116" s="236"/>
      <c r="M116" s="236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77" priority="62">
      <formula>Q7&gt;0</formula>
    </cfRule>
    <cfRule type="expression" dxfId="376" priority="63">
      <formula>Q7&lt;0</formula>
    </cfRule>
  </conditionalFormatting>
  <conditionalFormatting sqref="Q8">
    <cfRule type="expression" dxfId="375" priority="60">
      <formula>Q8&gt;0</formula>
    </cfRule>
    <cfRule type="expression" dxfId="374" priority="61">
      <formula>Q8&lt;0</formula>
    </cfRule>
  </conditionalFormatting>
  <conditionalFormatting sqref="F26:F43">
    <cfRule type="expression" dxfId="373" priority="44">
      <formula>F26&gt;0</formula>
    </cfRule>
    <cfRule type="expression" dxfId="372" priority="45">
      <formula>F26&lt;0</formula>
    </cfRule>
  </conditionalFormatting>
  <conditionalFormatting sqref="H45 H47:H48 H50:H51 H53 H26:H43">
    <cfRule type="expression" dxfId="371" priority="42">
      <formula>H26&gt;0</formula>
    </cfRule>
    <cfRule type="expression" dxfId="370" priority="43">
      <formula>H26&lt;0</formula>
    </cfRule>
  </conditionalFormatting>
  <conditionalFormatting sqref="J29">
    <cfRule type="expression" dxfId="369" priority="40">
      <formula>J29&gt;0</formula>
    </cfRule>
    <cfRule type="expression" dxfId="368" priority="41">
      <formula>J29&lt;0</formula>
    </cfRule>
  </conditionalFormatting>
  <conditionalFormatting sqref="J30:J35">
    <cfRule type="expression" dxfId="367" priority="38">
      <formula>J30&gt;0</formula>
    </cfRule>
    <cfRule type="expression" dxfId="366" priority="39">
      <formula>J30&lt;0</formula>
    </cfRule>
  </conditionalFormatting>
  <conditionalFormatting sqref="J36:J37">
    <cfRule type="expression" dxfId="365" priority="36">
      <formula>J36&gt;0</formula>
    </cfRule>
    <cfRule type="expression" dxfId="364" priority="37">
      <formula>J36&lt;0</formula>
    </cfRule>
  </conditionalFormatting>
  <conditionalFormatting sqref="J38:J45 J48 J51">
    <cfRule type="expression" dxfId="363" priority="34">
      <formula>J38&gt;0</formula>
    </cfRule>
    <cfRule type="expression" dxfId="362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361" priority="31">
      <formula>M59&gt;0</formula>
    </cfRule>
    <cfRule type="expression" dxfId="360" priority="32">
      <formula>M59&lt;0</formula>
    </cfRule>
  </conditionalFormatting>
  <conditionalFormatting sqref="Q10">
    <cfRule type="expression" dxfId="359" priority="29">
      <formula>Q10&gt;0</formula>
    </cfRule>
    <cfRule type="expression" dxfId="358" priority="30">
      <formula>Q10&lt;0</formula>
    </cfRule>
  </conditionalFormatting>
  <conditionalFormatting sqref="F84:F103">
    <cfRule type="expression" dxfId="357" priority="27">
      <formula>F84&gt;0</formula>
    </cfRule>
    <cfRule type="expression" dxfId="356" priority="28">
      <formula>F84&lt;0</formula>
    </cfRule>
  </conditionalFormatting>
  <conditionalFormatting sqref="H107:H108 H110:H111 H113 H84:H103">
    <cfRule type="expression" dxfId="355" priority="25">
      <formula>H84&gt;0</formula>
    </cfRule>
    <cfRule type="expression" dxfId="354" priority="26">
      <formula>H84&lt;0</formula>
    </cfRule>
  </conditionalFormatting>
  <conditionalFormatting sqref="J89">
    <cfRule type="expression" dxfId="353" priority="23">
      <formula>J89&gt;0</formula>
    </cfRule>
    <cfRule type="expression" dxfId="352" priority="24">
      <formula>J89&lt;0</formula>
    </cfRule>
  </conditionalFormatting>
  <conditionalFormatting sqref="J90:J95">
    <cfRule type="expression" dxfId="351" priority="21">
      <formula>J90&gt;0</formula>
    </cfRule>
    <cfRule type="expression" dxfId="350" priority="22">
      <formula>J90&lt;0</formula>
    </cfRule>
  </conditionalFormatting>
  <conditionalFormatting sqref="J96:J97">
    <cfRule type="expression" dxfId="349" priority="19">
      <formula>J96&gt;0</formula>
    </cfRule>
    <cfRule type="expression" dxfId="348" priority="20">
      <formula>J96&lt;0</formula>
    </cfRule>
  </conditionalFormatting>
  <conditionalFormatting sqref="J98:J104 J108 J111">
    <cfRule type="expression" dxfId="347" priority="17">
      <formula>J98&gt;0</formula>
    </cfRule>
    <cfRule type="expression" dxfId="346" priority="18">
      <formula>J98&lt;0</formula>
    </cfRule>
  </conditionalFormatting>
  <conditionalFormatting sqref="J25">
    <cfRule type="expression" dxfId="345" priority="13">
      <formula>J25&gt;0</formula>
    </cfRule>
    <cfRule type="expression" dxfId="344" priority="14">
      <formula>J25&lt;0</formula>
    </cfRule>
  </conditionalFormatting>
  <conditionalFormatting sqref="F105:F106">
    <cfRule type="expression" dxfId="343" priority="11">
      <formula>F105&gt;0</formula>
    </cfRule>
    <cfRule type="expression" dxfId="342" priority="12">
      <formula>F105&lt;0</formula>
    </cfRule>
  </conditionalFormatting>
  <conditionalFormatting sqref="H105:H106">
    <cfRule type="expression" dxfId="341" priority="9">
      <formula>H105&gt;0</formula>
    </cfRule>
    <cfRule type="expression" dxfId="340" priority="10">
      <formula>H105&lt;0</formula>
    </cfRule>
  </conditionalFormatting>
  <conditionalFormatting sqref="J105">
    <cfRule type="expression" dxfId="339" priority="7">
      <formula>J105&gt;0</formula>
    </cfRule>
    <cfRule type="expression" dxfId="338" priority="8">
      <formula>J105&lt;0</formula>
    </cfRule>
  </conditionalFormatting>
  <conditionalFormatting sqref="J106">
    <cfRule type="expression" dxfId="337" priority="5">
      <formula>J106&gt;0</formula>
    </cfRule>
    <cfRule type="expression" dxfId="336" priority="6">
      <formula>J106&lt;0</formula>
    </cfRule>
  </conditionalFormatting>
  <conditionalFormatting sqref="F24:F25">
    <cfRule type="expression" dxfId="335" priority="3">
      <formula>F24&gt;0</formula>
    </cfRule>
    <cfRule type="expression" dxfId="334" priority="4">
      <formula>F24&lt;0</formula>
    </cfRule>
  </conditionalFormatting>
  <conditionalFormatting sqref="H24:H25">
    <cfRule type="expression" dxfId="333" priority="1">
      <formula>H24&gt;0</formula>
    </cfRule>
    <cfRule type="expression" dxfId="332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53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41" x14ac:dyDescent="0.25">
      <c r="A2" s="6" t="s">
        <v>131</v>
      </c>
      <c r="B2" s="301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301">
        <v>43047</v>
      </c>
      <c r="H2" s="74">
        <v>120</v>
      </c>
      <c r="I2" s="37">
        <v>31.31</v>
      </c>
      <c r="J2" s="37">
        <v>0.09</v>
      </c>
      <c r="K2" s="37">
        <f>H2*I2-J2</f>
        <v>3757.1099999999997</v>
      </c>
      <c r="L2" s="66"/>
      <c r="M2" s="3"/>
      <c r="O2" s="11" t="s">
        <v>35</v>
      </c>
      <c r="Q2" s="64">
        <f>C18-H18</f>
        <v>440</v>
      </c>
      <c r="T2" t="s">
        <v>59</v>
      </c>
      <c r="U2" t="s">
        <v>60</v>
      </c>
      <c r="W2" s="124">
        <v>42830</v>
      </c>
      <c r="X2" s="10">
        <v>46.21</v>
      </c>
      <c r="Y2" s="10">
        <v>46.44</v>
      </c>
      <c r="Z2" s="10">
        <v>45.67</v>
      </c>
      <c r="AA2" s="10">
        <v>45.9</v>
      </c>
      <c r="AB2" s="87">
        <v>3445000</v>
      </c>
      <c r="AC2" s="10">
        <v>45.9</v>
      </c>
      <c r="AD2" s="2">
        <f>Y2-Z2</f>
        <v>0.76999999999999602</v>
      </c>
      <c r="AE2" s="128">
        <f>AC2/AC3-1</f>
        <v>-6.0632308358596898E-3</v>
      </c>
    </row>
    <row r="3" spans="1:41" x14ac:dyDescent="0.25">
      <c r="A3" s="22" t="s">
        <v>48</v>
      </c>
      <c r="B3" s="301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301">
        <v>43066</v>
      </c>
      <c r="H3" s="74">
        <v>100</v>
      </c>
      <c r="I3" s="37">
        <v>29.58</v>
      </c>
      <c r="J3" s="37">
        <v>7.0000000000000007E-2</v>
      </c>
      <c r="K3" s="37">
        <f>H3*I3-J3</f>
        <v>2957.93</v>
      </c>
      <c r="L3" s="4"/>
      <c r="M3" s="4"/>
      <c r="O3" s="11" t="s">
        <v>36</v>
      </c>
      <c r="Q3" s="166">
        <f>IF(Q2=0, Q4, (F18-K18-M18)/Q2)</f>
        <v>35.309704545454537</v>
      </c>
      <c r="T3" s="1">
        <v>42312</v>
      </c>
      <c r="U3" t="s">
        <v>108</v>
      </c>
      <c r="W3" s="124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87">
        <v>3565700</v>
      </c>
      <c r="AC3" s="10">
        <v>46.18</v>
      </c>
      <c r="AD3" s="2">
        <f t="shared" ref="AD3:AD66" si="1">Y3-Z3</f>
        <v>1.0200000000000031</v>
      </c>
      <c r="AE3" s="128">
        <f t="shared" ref="AE3:AE66" si="2">AC3/AC4-1</f>
        <v>-1.7028522775649146E-2</v>
      </c>
      <c r="AL3" s="170"/>
      <c r="AO3" s="170"/>
    </row>
    <row r="4" spans="1:41" x14ac:dyDescent="0.25">
      <c r="B4" s="301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301">
        <v>43069</v>
      </c>
      <c r="H4" s="74">
        <v>60</v>
      </c>
      <c r="I4" s="37">
        <v>30.9</v>
      </c>
      <c r="J4" s="37">
        <v>0.01</v>
      </c>
      <c r="K4" s="37">
        <f>H4*I4-J4</f>
        <v>1853.99</v>
      </c>
      <c r="L4" s="4"/>
      <c r="M4" s="4"/>
      <c r="O4" s="11" t="s">
        <v>44</v>
      </c>
      <c r="Q4" s="160">
        <v>30.96</v>
      </c>
      <c r="R4" s="336">
        <v>0</v>
      </c>
      <c r="W4" s="124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87">
        <v>3694300</v>
      </c>
      <c r="AC4" s="10">
        <v>46.98</v>
      </c>
      <c r="AD4" s="2">
        <f t="shared" si="1"/>
        <v>0.75999999999999801</v>
      </c>
      <c r="AE4" s="128">
        <f t="shared" si="2"/>
        <v>-4.0279838880645791E-3</v>
      </c>
    </row>
    <row r="5" spans="1:41" x14ac:dyDescent="0.25">
      <c r="B5" s="301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149"/>
      <c r="I5" s="3"/>
      <c r="J5" s="3"/>
      <c r="K5" s="3"/>
      <c r="L5" s="4"/>
      <c r="M5" s="4"/>
      <c r="O5" s="11" t="s">
        <v>45</v>
      </c>
      <c r="Q5" s="3">
        <f>Q4*Q2</f>
        <v>13622.4</v>
      </c>
      <c r="T5" s="1">
        <v>43078</v>
      </c>
      <c r="U5" t="s">
        <v>746</v>
      </c>
      <c r="W5" s="124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87">
        <v>4083900</v>
      </c>
      <c r="AC5" s="10">
        <v>47.17</v>
      </c>
      <c r="AD5" s="2">
        <f t="shared" si="1"/>
        <v>0.49000000000000199</v>
      </c>
      <c r="AE5" s="128">
        <f t="shared" si="2"/>
        <v>-4.0118243243242313E-3</v>
      </c>
    </row>
    <row r="6" spans="1:41" x14ac:dyDescent="0.25">
      <c r="B6" s="301">
        <v>43041</v>
      </c>
      <c r="C6" s="4">
        <v>40</v>
      </c>
      <c r="D6" s="3">
        <v>33.58</v>
      </c>
      <c r="E6" s="3">
        <v>0</v>
      </c>
      <c r="F6" s="3">
        <f t="shared" ref="F6:F11" si="3">C6*D6</f>
        <v>1343.1999999999998</v>
      </c>
      <c r="G6" s="4"/>
      <c r="H6" s="4"/>
      <c r="I6" s="3"/>
      <c r="J6" s="3"/>
      <c r="K6" s="3"/>
      <c r="L6" s="4"/>
      <c r="M6" s="4"/>
      <c r="O6" s="11" t="s">
        <v>42</v>
      </c>
      <c r="Q6" s="2">
        <f>Q3*Q2</f>
        <v>15536.269999999997</v>
      </c>
      <c r="W6" s="124">
        <v>42824</v>
      </c>
      <c r="X6" s="10">
        <v>47.6</v>
      </c>
      <c r="Y6" s="10">
        <v>47.93</v>
      </c>
      <c r="Z6" s="10">
        <v>47.23</v>
      </c>
      <c r="AA6" s="10">
        <v>47.36</v>
      </c>
      <c r="AB6" s="87">
        <v>2114900</v>
      </c>
      <c r="AC6" s="10">
        <v>47.36</v>
      </c>
      <c r="AD6" s="2">
        <f t="shared" si="1"/>
        <v>0.70000000000000284</v>
      </c>
      <c r="AE6" s="128">
        <f t="shared" si="2"/>
        <v>-7.7519379844960268E-3</v>
      </c>
    </row>
    <row r="7" spans="1:41" x14ac:dyDescent="0.25">
      <c r="B7" s="301">
        <v>43041</v>
      </c>
      <c r="C7" s="7">
        <v>60</v>
      </c>
      <c r="D7" s="37">
        <v>33.58</v>
      </c>
      <c r="E7" s="37">
        <v>0</v>
      </c>
      <c r="F7" s="37">
        <f t="shared" si="3"/>
        <v>2014.8</v>
      </c>
      <c r="G7" s="4"/>
      <c r="H7" s="4"/>
      <c r="I7" s="3"/>
      <c r="J7" s="3"/>
      <c r="K7" s="3"/>
      <c r="L7" s="4"/>
      <c r="M7" s="4"/>
      <c r="O7" s="11" t="s">
        <v>136</v>
      </c>
      <c r="Q7" s="2">
        <f>Q10+Q8</f>
        <v>-1838.8499999999972</v>
      </c>
      <c r="R7">
        <v>220</v>
      </c>
      <c r="W7" s="124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87">
        <v>2663100</v>
      </c>
      <c r="AC7" s="10">
        <v>47.73</v>
      </c>
      <c r="AD7" s="2">
        <f t="shared" si="1"/>
        <v>0.50999999999999801</v>
      </c>
      <c r="AE7" s="128">
        <f t="shared" si="2"/>
        <v>6.2893081760995173E-4</v>
      </c>
    </row>
    <row r="8" spans="1:41" x14ac:dyDescent="0.25">
      <c r="B8" s="66">
        <v>43045</v>
      </c>
      <c r="C8" s="7">
        <v>120</v>
      </c>
      <c r="D8" s="37">
        <v>30.08</v>
      </c>
      <c r="E8" s="37">
        <v>0</v>
      </c>
      <c r="F8" s="37">
        <f t="shared" si="3"/>
        <v>3609.6</v>
      </c>
      <c r="O8" s="11" t="s">
        <v>137</v>
      </c>
      <c r="P8" s="27"/>
      <c r="Q8" s="2">
        <f>K18+M18-F18+Q2*Q4</f>
        <v>-1913.8699999999972</v>
      </c>
      <c r="W8" s="124">
        <v>42822</v>
      </c>
      <c r="X8" s="10">
        <v>47.67</v>
      </c>
      <c r="Y8" s="10">
        <v>48.05</v>
      </c>
      <c r="Z8" s="10">
        <v>47.24</v>
      </c>
      <c r="AA8" s="10">
        <v>47.7</v>
      </c>
      <c r="AB8" s="87">
        <v>2221400</v>
      </c>
      <c r="AC8" s="10">
        <v>47.7</v>
      </c>
      <c r="AD8" s="2">
        <f t="shared" si="1"/>
        <v>0.80999999999999517</v>
      </c>
      <c r="AE8" s="128">
        <f t="shared" si="2"/>
        <v>-2.0959966464051405E-4</v>
      </c>
    </row>
    <row r="9" spans="1:41" x14ac:dyDescent="0.25">
      <c r="B9" s="66">
        <v>43045</v>
      </c>
      <c r="C9" s="4">
        <v>100</v>
      </c>
      <c r="D9" s="3">
        <v>30.05</v>
      </c>
      <c r="E9" s="3">
        <v>0</v>
      </c>
      <c r="F9" s="3">
        <f t="shared" si="3"/>
        <v>3005</v>
      </c>
      <c r="O9" s="11" t="s">
        <v>156</v>
      </c>
      <c r="Q9" s="128">
        <f>IF(Q2=0, 0, Q8/Q6)</f>
        <v>-0.1231872257626829</v>
      </c>
      <c r="W9" s="124">
        <v>42821</v>
      </c>
      <c r="X9" s="10">
        <v>47.46</v>
      </c>
      <c r="Y9" s="10">
        <v>47.8</v>
      </c>
      <c r="Z9" s="10">
        <v>46.95</v>
      </c>
      <c r="AA9" s="10">
        <v>47.71</v>
      </c>
      <c r="AB9" s="87">
        <v>4295800</v>
      </c>
      <c r="AC9" s="10">
        <v>47.71</v>
      </c>
      <c r="AD9" s="2">
        <f t="shared" si="1"/>
        <v>0.84999999999999432</v>
      </c>
      <c r="AE9" s="128">
        <f t="shared" si="2"/>
        <v>8.3910216068794341E-4</v>
      </c>
    </row>
    <row r="10" spans="1:41" x14ac:dyDescent="0.25">
      <c r="B10" s="335">
        <v>43048</v>
      </c>
      <c r="C10" s="4">
        <v>120</v>
      </c>
      <c r="D10" s="2">
        <v>30.38</v>
      </c>
      <c r="E10" s="2">
        <v>0</v>
      </c>
      <c r="F10" s="2">
        <f t="shared" si="3"/>
        <v>3645.6</v>
      </c>
      <c r="O10" s="11" t="s">
        <v>155</v>
      </c>
      <c r="P10" s="27"/>
      <c r="Q10" s="2">
        <f>M36</f>
        <v>75.019999999999982</v>
      </c>
      <c r="W10" s="124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87">
        <v>2422800</v>
      </c>
      <c r="AC10" s="10">
        <v>47.67</v>
      </c>
      <c r="AD10" s="2">
        <f t="shared" si="1"/>
        <v>0.57000000000000028</v>
      </c>
      <c r="AE10" s="128">
        <f t="shared" si="2"/>
        <v>-4.5938609313008749E-3</v>
      </c>
    </row>
    <row r="11" spans="1:41" x14ac:dyDescent="0.25">
      <c r="B11" s="335">
        <v>43052</v>
      </c>
      <c r="C11" s="7">
        <v>100</v>
      </c>
      <c r="D11" s="37">
        <v>28.38</v>
      </c>
      <c r="E11" s="37">
        <v>0</v>
      </c>
      <c r="F11" s="37">
        <f t="shared" si="3"/>
        <v>2838</v>
      </c>
      <c r="O11" s="11" t="s">
        <v>133</v>
      </c>
      <c r="P11" s="27"/>
      <c r="Q11" s="128">
        <f>IF(U58="N/A (N/A)", 0, VALUE(TRIM(CLEAN(MID(U58, FIND("(", U58)+1, 5)))))</f>
        <v>1.61E-2</v>
      </c>
      <c r="W11" s="124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87">
        <v>3874000</v>
      </c>
      <c r="AC11" s="10">
        <v>47.89</v>
      </c>
      <c r="AD11" s="2">
        <f t="shared" si="1"/>
        <v>0.79999999999999716</v>
      </c>
      <c r="AE11" s="128">
        <f t="shared" si="2"/>
        <v>-4.1588687876897845E-3</v>
      </c>
    </row>
    <row r="12" spans="1:41" x14ac:dyDescent="0.25">
      <c r="W12" s="124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87">
        <v>2852900</v>
      </c>
      <c r="AC12" s="10">
        <v>48.09</v>
      </c>
      <c r="AD12" s="2">
        <f t="shared" si="1"/>
        <v>0.81000000000000227</v>
      </c>
      <c r="AE12" s="128">
        <f t="shared" si="2"/>
        <v>-8.0445544554453852E-3</v>
      </c>
    </row>
    <row r="13" spans="1:41" x14ac:dyDescent="0.25">
      <c r="W13" s="124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87">
        <v>3093800</v>
      </c>
      <c r="AC13" s="10">
        <v>48.48</v>
      </c>
      <c r="AD13" s="2">
        <f t="shared" si="1"/>
        <v>0.73000000000000398</v>
      </c>
      <c r="AE13" s="128">
        <f t="shared" si="2"/>
        <v>-1.8529956763434496E-3</v>
      </c>
    </row>
    <row r="14" spans="1:41" x14ac:dyDescent="0.25">
      <c r="W14" s="124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87">
        <v>2116000</v>
      </c>
      <c r="AC14" s="10">
        <v>48.57</v>
      </c>
      <c r="AD14" s="2">
        <f t="shared" si="1"/>
        <v>0.49000000000000199</v>
      </c>
      <c r="AE14" s="128">
        <f t="shared" si="2"/>
        <v>3.0978934324659146E-3</v>
      </c>
    </row>
    <row r="15" spans="1:41" x14ac:dyDescent="0.25">
      <c r="W15" s="124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87">
        <v>3295200</v>
      </c>
      <c r="AC15" s="10">
        <v>48.42</v>
      </c>
      <c r="AD15" s="2">
        <f t="shared" si="1"/>
        <v>0.46999999999999886</v>
      </c>
      <c r="AE15" s="128">
        <f t="shared" si="2"/>
        <v>2.0656889072512286E-4</v>
      </c>
    </row>
    <row r="16" spans="1:41" x14ac:dyDescent="0.25">
      <c r="W16" s="124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87">
        <v>2709100</v>
      </c>
      <c r="AC16" s="10">
        <v>48.41</v>
      </c>
      <c r="AD16" s="2">
        <f t="shared" si="1"/>
        <v>1.1999999999999957</v>
      </c>
      <c r="AE16" s="128">
        <f t="shared" si="2"/>
        <v>-1.1233660130719025E-2</v>
      </c>
    </row>
    <row r="17" spans="1:31" x14ac:dyDescent="0.25">
      <c r="W17" s="124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87">
        <v>2976500</v>
      </c>
      <c r="AC17" s="10">
        <v>48.96</v>
      </c>
      <c r="AD17" s="2">
        <f t="shared" si="1"/>
        <v>1.1499999999999986</v>
      </c>
      <c r="AE17" s="128">
        <f t="shared" si="2"/>
        <v>2.1276595744680993E-2</v>
      </c>
    </row>
    <row r="18" spans="1:31" x14ac:dyDescent="0.25">
      <c r="A18" s="29" t="s">
        <v>57</v>
      </c>
      <c r="B18" s="30"/>
      <c r="C18" s="30">
        <f>SUM(C2:C17)</f>
        <v>720</v>
      </c>
      <c r="D18" s="31"/>
      <c r="E18" s="31"/>
      <c r="F18" s="31">
        <f>SUM(F2:F17)</f>
        <v>24105.299999999996</v>
      </c>
      <c r="G18" s="30"/>
      <c r="H18" s="147">
        <f>SUM(H2:H17)</f>
        <v>280</v>
      </c>
      <c r="I18" s="31"/>
      <c r="J18" s="31"/>
      <c r="K18" s="31">
        <f>SUM(K2:K17)</f>
        <v>8569.0299999999988</v>
      </c>
      <c r="L18" s="31"/>
      <c r="M18" s="31">
        <f>SUM(M2:M3)</f>
        <v>0</v>
      </c>
      <c r="W18" s="124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87">
        <v>5678900</v>
      </c>
      <c r="AC18" s="10">
        <v>47.94</v>
      </c>
      <c r="AD18" s="2">
        <f t="shared" si="1"/>
        <v>0.62000000000000455</v>
      </c>
      <c r="AE18" s="128">
        <f t="shared" si="2"/>
        <v>-1.2564366632337731E-2</v>
      </c>
    </row>
    <row r="19" spans="1:31" ht="15.75" thickBot="1" x14ac:dyDescent="0.3">
      <c r="A19" s="214" t="s">
        <v>143</v>
      </c>
      <c r="B19" s="215"/>
      <c r="C19" s="216">
        <f>SumByColor($A$19,C2:C17)</f>
        <v>280</v>
      </c>
      <c r="D19" s="216"/>
      <c r="E19" s="216"/>
      <c r="F19" s="217">
        <f>SumByColor($A$19,F2:F18)</f>
        <v>8463</v>
      </c>
      <c r="G19" s="216"/>
      <c r="H19" s="216">
        <f>SumByColor($A$19,H2:H17)</f>
        <v>280</v>
      </c>
      <c r="I19" s="216"/>
      <c r="J19" s="216"/>
      <c r="K19" s="217">
        <f>SumByColor($A$19,K2:K17)</f>
        <v>8569</v>
      </c>
      <c r="L19" s="216"/>
      <c r="M19" s="217">
        <f>SumByColor($A$19,M2:M17)</f>
        <v>0</v>
      </c>
      <c r="W19" s="124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87">
        <v>2647800</v>
      </c>
      <c r="AC19" s="10">
        <v>48.55</v>
      </c>
      <c r="AD19" s="2">
        <f t="shared" si="1"/>
        <v>0.78999999999999915</v>
      </c>
      <c r="AE19" s="128">
        <f t="shared" si="2"/>
        <v>-2.4655845490035855E-3</v>
      </c>
    </row>
    <row r="20" spans="1:31" x14ac:dyDescent="0.25">
      <c r="W20" s="124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87">
        <v>3617100</v>
      </c>
      <c r="AC20" s="10">
        <v>48.67</v>
      </c>
      <c r="AD20" s="2">
        <f t="shared" si="1"/>
        <v>0.78000000000000114</v>
      </c>
      <c r="AE20" s="128">
        <f t="shared" si="2"/>
        <v>4.7481420313790768E-3</v>
      </c>
    </row>
    <row r="21" spans="1:31" x14ac:dyDescent="0.25">
      <c r="B21" s="150" t="s">
        <v>85</v>
      </c>
      <c r="C21" s="150" t="s">
        <v>106</v>
      </c>
      <c r="D21" s="151" t="s">
        <v>105</v>
      </c>
      <c r="E21" s="153" t="s">
        <v>107</v>
      </c>
      <c r="F21" s="154" t="s">
        <v>43</v>
      </c>
      <c r="G21" s="165" t="s">
        <v>110</v>
      </c>
      <c r="H21" s="154" t="s">
        <v>61</v>
      </c>
      <c r="I21" s="154" t="s">
        <v>111</v>
      </c>
      <c r="W21" s="124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87">
        <v>2298100</v>
      </c>
      <c r="AC21" s="10">
        <v>48.44</v>
      </c>
      <c r="AD21" s="2">
        <f t="shared" si="1"/>
        <v>0.72999999999999687</v>
      </c>
      <c r="AE21" s="128">
        <f t="shared" si="2"/>
        <v>-6.3589743589743675E-3</v>
      </c>
    </row>
    <row r="22" spans="1:31" x14ac:dyDescent="0.25">
      <c r="B22" s="152">
        <v>42985</v>
      </c>
      <c r="C22" s="10">
        <v>50</v>
      </c>
      <c r="D22" s="33">
        <v>44.98</v>
      </c>
      <c r="E22" s="33">
        <v>44.76</v>
      </c>
      <c r="F22" s="33">
        <f t="shared" ref="F22:F32" si="4">C22*(E22-D22)</f>
        <v>-10.999999999999943</v>
      </c>
      <c r="G22" s="33">
        <f t="shared" ref="G22:G32" si="5">D22*C22</f>
        <v>2249</v>
      </c>
      <c r="H22" s="167">
        <f t="shared" ref="H22:H32" si="6">(E22-D22)/D22</f>
        <v>-4.891062694530878E-3</v>
      </c>
      <c r="I22" s="167"/>
      <c r="W22" s="124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87">
        <v>2560700</v>
      </c>
      <c r="AC22" s="10">
        <v>48.75</v>
      </c>
      <c r="AD22" s="2">
        <f t="shared" si="1"/>
        <v>0.72000000000000597</v>
      </c>
      <c r="AE22" s="128">
        <f t="shared" si="2"/>
        <v>4.5332783845044577E-3</v>
      </c>
    </row>
    <row r="23" spans="1:31" x14ac:dyDescent="0.25">
      <c r="B23" s="152">
        <v>42994</v>
      </c>
      <c r="C23" s="10">
        <v>110</v>
      </c>
      <c r="D23" s="33">
        <v>43.796399999999998</v>
      </c>
      <c r="E23" s="33">
        <v>43.2</v>
      </c>
      <c r="F23" s="33">
        <f t="shared" si="4"/>
        <v>-65.603999999999516</v>
      </c>
      <c r="G23" s="33">
        <f t="shared" si="5"/>
        <v>4817.6040000000003</v>
      </c>
      <c r="H23" s="167">
        <f t="shared" si="6"/>
        <v>-1.3617557607474486E-2</v>
      </c>
      <c r="I23" s="167"/>
      <c r="W23" s="124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87">
        <v>4031800</v>
      </c>
      <c r="AC23" s="10">
        <v>48.53</v>
      </c>
      <c r="AD23" s="2">
        <f t="shared" si="1"/>
        <v>0.51999999999999602</v>
      </c>
      <c r="AE23" s="128">
        <f t="shared" si="2"/>
        <v>-9.1874234381379427E-3</v>
      </c>
    </row>
    <row r="24" spans="1:31" x14ac:dyDescent="0.25">
      <c r="B24" s="152">
        <v>42999</v>
      </c>
      <c r="C24" s="10">
        <v>110</v>
      </c>
      <c r="D24" s="33">
        <v>43.796399999999998</v>
      </c>
      <c r="E24" s="33">
        <v>41.48</v>
      </c>
      <c r="F24" s="33">
        <f t="shared" si="4"/>
        <v>-254.80400000000017</v>
      </c>
      <c r="G24" s="33">
        <f t="shared" si="5"/>
        <v>4817.6040000000003</v>
      </c>
      <c r="H24" s="167">
        <f t="shared" si="6"/>
        <v>-5.2890191887917763E-2</v>
      </c>
      <c r="I24" s="167"/>
      <c r="W24" s="124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87">
        <v>2203500</v>
      </c>
      <c r="AC24" s="10">
        <v>48.98</v>
      </c>
      <c r="AD24" s="2">
        <f t="shared" si="1"/>
        <v>0.32000000000000028</v>
      </c>
      <c r="AE24" s="128">
        <f t="shared" si="2"/>
        <v>-7.2963113092826548E-3</v>
      </c>
    </row>
    <row r="25" spans="1:31" x14ac:dyDescent="0.25">
      <c r="B25" s="152">
        <v>43028</v>
      </c>
      <c r="C25" s="10">
        <v>180</v>
      </c>
      <c r="D25" s="33">
        <v>42.494999999999997</v>
      </c>
      <c r="E25" s="33">
        <v>40.369999999999997</v>
      </c>
      <c r="F25" s="33">
        <f t="shared" si="4"/>
        <v>-382.5</v>
      </c>
      <c r="G25" s="33">
        <f t="shared" si="5"/>
        <v>7649.0999999999995</v>
      </c>
      <c r="H25" s="167">
        <f t="shared" si="6"/>
        <v>-5.0005883045064127E-2</v>
      </c>
      <c r="I25" s="167"/>
      <c r="W25" s="124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87">
        <v>2620600</v>
      </c>
      <c r="AC25" s="10">
        <v>49.34</v>
      </c>
      <c r="AD25" s="2">
        <f t="shared" si="1"/>
        <v>0.37999999999999545</v>
      </c>
      <c r="AE25" s="128">
        <f t="shared" si="2"/>
        <v>2.0271639975688593E-4</v>
      </c>
    </row>
    <row r="26" spans="1:31" x14ac:dyDescent="0.25">
      <c r="B26" s="152">
        <v>43042</v>
      </c>
      <c r="C26" s="10">
        <v>280</v>
      </c>
      <c r="D26" s="33">
        <v>39.311100000000003</v>
      </c>
      <c r="E26" s="33">
        <v>30.77</v>
      </c>
      <c r="F26" s="33">
        <f t="shared" si="4"/>
        <v>-2391.5080000000012</v>
      </c>
      <c r="G26" s="33">
        <f t="shared" si="5"/>
        <v>11007.108</v>
      </c>
      <c r="H26" s="168">
        <f t="shared" si="6"/>
        <v>-0.21726942263126708</v>
      </c>
      <c r="I26" s="168"/>
      <c r="W26" s="124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87">
        <v>2375500</v>
      </c>
      <c r="AC26" s="10">
        <v>49.33</v>
      </c>
      <c r="AD26" s="2">
        <f t="shared" si="1"/>
        <v>0.5</v>
      </c>
      <c r="AE26" s="128">
        <f t="shared" si="2"/>
        <v>-5.4435483870968193E-3</v>
      </c>
    </row>
    <row r="27" spans="1:31" x14ac:dyDescent="0.25">
      <c r="B27" s="152">
        <v>43045</v>
      </c>
      <c r="C27" s="10">
        <v>500</v>
      </c>
      <c r="D27" s="33">
        <v>35.243400000000001</v>
      </c>
      <c r="E27" s="33">
        <v>30.82</v>
      </c>
      <c r="F27" s="33">
        <f t="shared" si="4"/>
        <v>-2211.7000000000003</v>
      </c>
      <c r="G27" s="33">
        <f t="shared" si="5"/>
        <v>17621.7</v>
      </c>
      <c r="H27" s="168">
        <f t="shared" si="6"/>
        <v>-0.12551002457197663</v>
      </c>
      <c r="I27" s="168"/>
      <c r="W27" s="124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87">
        <v>5008900</v>
      </c>
      <c r="AC27" s="10">
        <v>49.6</v>
      </c>
      <c r="AD27" s="2">
        <f t="shared" si="1"/>
        <v>0.57999999999999829</v>
      </c>
      <c r="AE27" s="128">
        <f t="shared" si="2"/>
        <v>1.162553538649802E-2</v>
      </c>
    </row>
    <row r="28" spans="1:31" x14ac:dyDescent="0.25">
      <c r="B28" s="152">
        <v>43047</v>
      </c>
      <c r="C28" s="10">
        <v>380</v>
      </c>
      <c r="D28" s="33">
        <v>36.485799999999998</v>
      </c>
      <c r="E28" s="33">
        <v>31.31</v>
      </c>
      <c r="F28" s="33">
        <f t="shared" si="4"/>
        <v>-1966.8039999999996</v>
      </c>
      <c r="G28" s="33">
        <f t="shared" si="5"/>
        <v>13864.603999999999</v>
      </c>
      <c r="H28" s="168">
        <f t="shared" si="6"/>
        <v>-0.14185792828991003</v>
      </c>
      <c r="I28" s="168"/>
      <c r="W28" s="124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87">
        <v>4434700</v>
      </c>
      <c r="AC28" s="10">
        <v>49.03</v>
      </c>
      <c r="AD28" s="2">
        <f t="shared" si="1"/>
        <v>0.74000000000000199</v>
      </c>
      <c r="AE28" s="128">
        <f t="shared" si="2"/>
        <v>-9.2948070317235842E-3</v>
      </c>
    </row>
    <row r="29" spans="1:31" x14ac:dyDescent="0.25">
      <c r="B29" s="152">
        <v>43048</v>
      </c>
      <c r="C29" s="10">
        <v>500</v>
      </c>
      <c r="D29" s="33">
        <v>35.020400000000002</v>
      </c>
      <c r="E29" s="33">
        <v>30.1</v>
      </c>
      <c r="F29" s="33">
        <f t="shared" si="4"/>
        <v>-2460.2000000000003</v>
      </c>
      <c r="G29" s="33">
        <f t="shared" si="5"/>
        <v>17510.2</v>
      </c>
      <c r="H29" s="168">
        <f t="shared" si="6"/>
        <v>-0.14050096515174015</v>
      </c>
      <c r="I29" s="33">
        <v>34.5</v>
      </c>
      <c r="W29" s="124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87">
        <v>7966300</v>
      </c>
      <c r="AC29" s="10">
        <v>49.49</v>
      </c>
      <c r="AD29" s="2">
        <f t="shared" si="1"/>
        <v>1.5399999999999991</v>
      </c>
      <c r="AE29" s="128">
        <f t="shared" si="2"/>
        <v>1.6848161084857205E-2</v>
      </c>
    </row>
    <row r="30" spans="1:31" x14ac:dyDescent="0.25">
      <c r="B30" s="152">
        <v>43052</v>
      </c>
      <c r="C30" s="10">
        <v>600</v>
      </c>
      <c r="D30" s="33">
        <v>33.913699999999999</v>
      </c>
      <c r="E30" s="33">
        <v>28.45</v>
      </c>
      <c r="F30" s="33">
        <f t="shared" si="4"/>
        <v>-3278.22</v>
      </c>
      <c r="G30" s="33">
        <f t="shared" si="5"/>
        <v>20348.219999999998</v>
      </c>
      <c r="H30" s="168">
        <f t="shared" si="6"/>
        <v>-0.16110598371749468</v>
      </c>
      <c r="I30" s="33">
        <v>33.5</v>
      </c>
      <c r="W30" s="124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87">
        <v>8205300</v>
      </c>
      <c r="AC30" s="10">
        <v>48.67</v>
      </c>
      <c r="AD30" s="2">
        <f t="shared" si="1"/>
        <v>2.2999999999999972</v>
      </c>
      <c r="AE30" s="128" t="e">
        <f t="shared" si="2"/>
        <v>#DIV/0!</v>
      </c>
    </row>
    <row r="31" spans="1:31" x14ac:dyDescent="0.25">
      <c r="A31">
        <v>0</v>
      </c>
      <c r="B31" s="152">
        <v>43066</v>
      </c>
      <c r="C31" s="10">
        <v>500</v>
      </c>
      <c r="D31" s="33">
        <v>34.780500000000004</v>
      </c>
      <c r="E31" s="33">
        <v>29.79</v>
      </c>
      <c r="F31" s="33">
        <f t="shared" si="4"/>
        <v>-2495.2500000000023</v>
      </c>
      <c r="G31" s="33">
        <f t="shared" si="5"/>
        <v>17390.25</v>
      </c>
      <c r="H31" s="168">
        <f t="shared" si="6"/>
        <v>-0.14348557381291252</v>
      </c>
      <c r="I31" s="33">
        <v>34.5</v>
      </c>
      <c r="W31" s="124">
        <v>42790</v>
      </c>
      <c r="X31" s="10" t="s">
        <v>135</v>
      </c>
      <c r="Y31" s="10"/>
      <c r="Z31" s="10"/>
      <c r="AA31" s="10"/>
      <c r="AB31" s="87"/>
      <c r="AC31" s="10"/>
      <c r="AD31" s="2">
        <f t="shared" si="1"/>
        <v>0</v>
      </c>
      <c r="AE31" s="128">
        <f t="shared" si="2"/>
        <v>-1</v>
      </c>
    </row>
    <row r="32" spans="1:31" x14ac:dyDescent="0.25">
      <c r="B32" s="152">
        <v>43074</v>
      </c>
      <c r="C32" s="10">
        <v>440</v>
      </c>
      <c r="D32" s="33">
        <v>35.309699999999999</v>
      </c>
      <c r="E32" s="33">
        <v>31.78</v>
      </c>
      <c r="F32" s="33">
        <f t="shared" si="4"/>
        <v>-1553.0679999999993</v>
      </c>
      <c r="G32" s="33">
        <f t="shared" si="5"/>
        <v>15536.268</v>
      </c>
      <c r="H32" s="168">
        <f t="shared" si="6"/>
        <v>-9.9964032546297432E-2</v>
      </c>
      <c r="I32" s="33"/>
      <c r="W32" s="124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87">
        <v>4076100</v>
      </c>
      <c r="AC32" s="10">
        <v>46.8</v>
      </c>
      <c r="AD32" s="2">
        <f t="shared" si="1"/>
        <v>0.60999999999999943</v>
      </c>
      <c r="AE32" s="128">
        <f t="shared" si="2"/>
        <v>-5.5248618784531356E-3</v>
      </c>
    </row>
    <row r="33" spans="1:31" x14ac:dyDescent="0.25">
      <c r="B33" s="152"/>
      <c r="C33" s="10"/>
      <c r="D33" s="33"/>
      <c r="E33" s="33"/>
      <c r="F33" s="33"/>
      <c r="G33" s="33"/>
      <c r="H33" s="168"/>
      <c r="I33" s="33"/>
      <c r="W33" s="124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87">
        <v>3314300</v>
      </c>
      <c r="AC33" s="10">
        <v>47.06</v>
      </c>
      <c r="AD33" s="2">
        <f t="shared" si="1"/>
        <v>0.90000000000000568</v>
      </c>
      <c r="AE33" s="128">
        <f t="shared" si="2"/>
        <v>1.6414686825054092E-2</v>
      </c>
    </row>
    <row r="34" spans="1:31" x14ac:dyDescent="0.25">
      <c r="B34" s="10"/>
      <c r="C34" s="10"/>
      <c r="D34" s="33"/>
      <c r="E34" s="33"/>
      <c r="F34" s="33"/>
      <c r="G34" s="33"/>
      <c r="H34" s="168"/>
      <c r="I34" s="33"/>
      <c r="W34" s="124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87">
        <v>3299400</v>
      </c>
      <c r="AC34" s="10">
        <v>46.3</v>
      </c>
      <c r="AD34" s="2">
        <f t="shared" si="1"/>
        <v>0.57000000000000028</v>
      </c>
      <c r="AE34" s="128">
        <f t="shared" si="2"/>
        <v>-3.2292787944027124E-3</v>
      </c>
    </row>
    <row r="35" spans="1:31" x14ac:dyDescent="0.25">
      <c r="B35" s="10"/>
      <c r="C35" s="10"/>
      <c r="D35" s="33"/>
      <c r="E35" s="33"/>
      <c r="F35" s="33"/>
      <c r="G35" s="33"/>
      <c r="H35" s="168"/>
      <c r="I35" s="33"/>
      <c r="W35" s="124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87">
        <v>3771700</v>
      </c>
      <c r="AC35" s="10">
        <v>46.45</v>
      </c>
      <c r="AD35" s="2">
        <f t="shared" si="1"/>
        <v>0.71000000000000085</v>
      </c>
      <c r="AE35" s="128">
        <f t="shared" si="2"/>
        <v>-5.140286999357313E-3</v>
      </c>
    </row>
    <row r="36" spans="1:31" x14ac:dyDescent="0.25">
      <c r="L36" t="s">
        <v>157</v>
      </c>
      <c r="M36" s="2">
        <f>M50+K50-F50</f>
        <v>75.019999999999982</v>
      </c>
      <c r="W36" s="124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87">
        <v>2478300</v>
      </c>
      <c r="AC36" s="10">
        <v>46.69</v>
      </c>
      <c r="AD36" s="2">
        <f t="shared" si="1"/>
        <v>0.96999999999999886</v>
      </c>
      <c r="AE36" s="128">
        <f t="shared" si="2"/>
        <v>-8.2837723024639098E-3</v>
      </c>
    </row>
    <row r="37" spans="1:31" x14ac:dyDescent="0.25">
      <c r="A37" s="242" t="s">
        <v>1</v>
      </c>
      <c r="B37" s="242" t="s">
        <v>2</v>
      </c>
      <c r="C37" s="242" t="s">
        <v>4</v>
      </c>
      <c r="D37" s="244" t="s">
        <v>5</v>
      </c>
      <c r="E37" s="244" t="s">
        <v>67</v>
      </c>
      <c r="F37" s="244" t="s">
        <v>38</v>
      </c>
      <c r="G37" s="242" t="s">
        <v>3</v>
      </c>
      <c r="H37" s="242" t="s">
        <v>6</v>
      </c>
      <c r="I37" s="244" t="s">
        <v>7</v>
      </c>
      <c r="J37" s="244" t="s">
        <v>68</v>
      </c>
      <c r="K37" s="244" t="s">
        <v>39</v>
      </c>
      <c r="L37" s="242" t="s">
        <v>53</v>
      </c>
      <c r="M37" s="242" t="s">
        <v>22</v>
      </c>
      <c r="W37" s="124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87">
        <v>3219700</v>
      </c>
      <c r="AC37" s="10">
        <v>47.08</v>
      </c>
      <c r="AD37" s="2">
        <f t="shared" si="1"/>
        <v>0.48000000000000398</v>
      </c>
      <c r="AE37" s="128">
        <f t="shared" si="2"/>
        <v>-5.4921841994086673E-3</v>
      </c>
    </row>
    <row r="38" spans="1:31" x14ac:dyDescent="0.25">
      <c r="A38" s="245" t="s">
        <v>131</v>
      </c>
      <c r="B38" s="235">
        <v>42376</v>
      </c>
      <c r="C38" s="236">
        <v>60</v>
      </c>
      <c r="D38" s="237">
        <v>41.01</v>
      </c>
      <c r="E38" s="237">
        <v>0</v>
      </c>
      <c r="F38" s="237">
        <f>C38*D38</f>
        <v>2460.6</v>
      </c>
      <c r="G38" s="235">
        <v>42426</v>
      </c>
      <c r="H38" s="240">
        <v>20</v>
      </c>
      <c r="I38" s="237">
        <v>38.450000000000003</v>
      </c>
      <c r="J38" s="237">
        <v>0.02</v>
      </c>
      <c r="K38" s="237">
        <f>H38*I38-J38</f>
        <v>768.98</v>
      </c>
      <c r="L38" s="235">
        <v>42444</v>
      </c>
      <c r="M38" s="237">
        <v>15.2</v>
      </c>
      <c r="W38" s="124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87">
        <v>3489000</v>
      </c>
      <c r="AC38" s="10">
        <v>47.34</v>
      </c>
      <c r="AD38" s="2">
        <f t="shared" si="1"/>
        <v>0.69000000000000483</v>
      </c>
      <c r="AE38" s="128">
        <f t="shared" si="2"/>
        <v>1.0027736291871259E-2</v>
      </c>
    </row>
    <row r="39" spans="1:31" x14ac:dyDescent="0.25">
      <c r="A39" s="246" t="s">
        <v>48</v>
      </c>
      <c r="B39" s="235">
        <v>42403</v>
      </c>
      <c r="C39" s="236">
        <v>20</v>
      </c>
      <c r="D39" s="237">
        <v>35.5</v>
      </c>
      <c r="E39" s="237">
        <v>0</v>
      </c>
      <c r="F39" s="237">
        <f>C39*D39</f>
        <v>710</v>
      </c>
      <c r="G39" s="235">
        <v>42426</v>
      </c>
      <c r="H39" s="240">
        <v>30</v>
      </c>
      <c r="I39" s="237">
        <v>38.75</v>
      </c>
      <c r="J39" s="237">
        <v>0.03</v>
      </c>
      <c r="K39" s="237">
        <f>H39*I39-J39</f>
        <v>1162.47</v>
      </c>
      <c r="L39" s="236"/>
      <c r="M39" s="236"/>
      <c r="W39" s="124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87">
        <v>3372400</v>
      </c>
      <c r="AC39" s="10">
        <v>46.87</v>
      </c>
      <c r="AD39" s="2">
        <f t="shared" si="1"/>
        <v>0.96999999999999886</v>
      </c>
      <c r="AE39" s="128">
        <f t="shared" si="2"/>
        <v>1.4957264957264904E-3</v>
      </c>
    </row>
    <row r="40" spans="1:31" x14ac:dyDescent="0.25">
      <c r="A40" s="236"/>
      <c r="B40" s="236"/>
      <c r="C40" s="236"/>
      <c r="D40" s="237"/>
      <c r="E40" s="237"/>
      <c r="F40" s="237"/>
      <c r="G40" s="235">
        <v>42447</v>
      </c>
      <c r="H40" s="240">
        <v>30</v>
      </c>
      <c r="I40" s="237">
        <v>43.3</v>
      </c>
      <c r="J40" s="237">
        <v>0.03</v>
      </c>
      <c r="K40" s="237">
        <f>H40*I40-J40</f>
        <v>1298.97</v>
      </c>
      <c r="L40" s="236"/>
      <c r="M40" s="236"/>
      <c r="W40" s="124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87">
        <v>7859000</v>
      </c>
      <c r="AC40" s="10">
        <v>46.8</v>
      </c>
      <c r="AD40" s="2">
        <f t="shared" si="1"/>
        <v>1.2700000000000031</v>
      </c>
      <c r="AE40" s="128">
        <f t="shared" si="2"/>
        <v>1.4304291287386084E-2</v>
      </c>
    </row>
    <row r="41" spans="1:31" x14ac:dyDescent="0.25">
      <c r="A41" s="236"/>
      <c r="B41" s="236"/>
      <c r="C41" s="236"/>
      <c r="D41" s="237"/>
      <c r="E41" s="237"/>
      <c r="F41" s="237"/>
      <c r="G41" s="236"/>
      <c r="H41" s="236"/>
      <c r="I41" s="237"/>
      <c r="J41" s="237"/>
      <c r="K41" s="237"/>
      <c r="L41" s="236"/>
      <c r="M41" s="236"/>
      <c r="O41" s="27"/>
      <c r="R41" s="27"/>
      <c r="W41" s="124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87">
        <v>4018800</v>
      </c>
      <c r="AC41" s="10">
        <v>46.14</v>
      </c>
      <c r="AD41" s="2">
        <f t="shared" si="1"/>
        <v>0.70000000000000284</v>
      </c>
      <c r="AE41" s="128">
        <f t="shared" si="2"/>
        <v>3.4797738147021029E-3</v>
      </c>
    </row>
    <row r="42" spans="1:31" ht="20.25" thickBot="1" x14ac:dyDescent="0.35">
      <c r="A42" s="236"/>
      <c r="B42" s="236"/>
      <c r="C42" s="236"/>
      <c r="D42" s="237"/>
      <c r="E42" s="237"/>
      <c r="F42" s="237"/>
      <c r="G42" s="236"/>
      <c r="H42" s="236"/>
      <c r="I42" s="237"/>
      <c r="J42" s="237"/>
      <c r="K42" s="237"/>
      <c r="L42" s="236"/>
      <c r="M42" s="236"/>
      <c r="O42" s="180" t="s">
        <v>54</v>
      </c>
      <c r="P42" s="180"/>
      <c r="Q42" s="27"/>
      <c r="R42" s="27"/>
      <c r="T42" s="83" t="s">
        <v>84</v>
      </c>
      <c r="W42" s="124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87">
        <v>5961200</v>
      </c>
      <c r="AC42" s="10">
        <v>45.98</v>
      </c>
      <c r="AD42" s="2">
        <f t="shared" si="1"/>
        <v>0.96000000000000085</v>
      </c>
      <c r="AE42" s="128">
        <f t="shared" si="2"/>
        <v>1.4115571239523561E-2</v>
      </c>
    </row>
    <row r="43" spans="1:31" ht="15.75" thickTop="1" x14ac:dyDescent="0.25">
      <c r="A43" s="236"/>
      <c r="B43" s="236"/>
      <c r="C43" s="236"/>
      <c r="D43" s="237"/>
      <c r="E43" s="237"/>
      <c r="F43" s="237"/>
      <c r="G43" s="236"/>
      <c r="H43" s="236"/>
      <c r="I43" s="237"/>
      <c r="J43" s="237"/>
      <c r="K43" s="237"/>
      <c r="L43" s="236"/>
      <c r="M43" s="236"/>
      <c r="O43" s="75">
        <v>1.1000000000000001</v>
      </c>
      <c r="P43" s="75">
        <f>O43*$Q$4</f>
        <v>34.056000000000004</v>
      </c>
      <c r="Q43" s="27"/>
      <c r="R43" s="27"/>
      <c r="T43" s="119" t="s">
        <v>69</v>
      </c>
      <c r="U43" s="90">
        <v>46.18</v>
      </c>
      <c r="W43" s="124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87">
        <v>8683300</v>
      </c>
      <c r="AC43" s="10">
        <v>45.34</v>
      </c>
      <c r="AD43" s="2">
        <f t="shared" si="1"/>
        <v>1.5499999999999972</v>
      </c>
      <c r="AE43" s="128">
        <f t="shared" si="2"/>
        <v>2.9284903518728811E-2</v>
      </c>
    </row>
    <row r="44" spans="1:31" x14ac:dyDescent="0.25">
      <c r="A44" s="236"/>
      <c r="B44" s="236"/>
      <c r="C44" s="236"/>
      <c r="D44" s="237"/>
      <c r="E44" s="237"/>
      <c r="F44" s="237"/>
      <c r="G44" s="236"/>
      <c r="H44" s="236"/>
      <c r="I44" s="237"/>
      <c r="J44" s="237"/>
      <c r="K44" s="237"/>
      <c r="L44" s="236"/>
      <c r="M44" s="236"/>
      <c r="O44" s="75">
        <v>1.0900000000000001</v>
      </c>
      <c r="P44" s="75">
        <f t="shared" ref="P44:P63" si="7">O44*$Q$4</f>
        <v>33.746400000000001</v>
      </c>
      <c r="Q44" s="27"/>
      <c r="R44" s="27"/>
      <c r="T44" s="85" t="s">
        <v>70</v>
      </c>
      <c r="U44" s="80">
        <v>46.21</v>
      </c>
      <c r="W44" s="124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87">
        <v>15093600</v>
      </c>
      <c r="AC44" s="10">
        <v>44.05</v>
      </c>
      <c r="AD44" s="2">
        <f t="shared" si="1"/>
        <v>1.7899999999999991</v>
      </c>
      <c r="AE44" s="128">
        <f t="shared" si="2"/>
        <v>-5.6745182012848061E-2</v>
      </c>
    </row>
    <row r="45" spans="1:31" x14ac:dyDescent="0.25">
      <c r="A45" s="236"/>
      <c r="B45" s="236"/>
      <c r="C45" s="236"/>
      <c r="D45" s="237"/>
      <c r="E45" s="237"/>
      <c r="F45" s="237"/>
      <c r="G45" s="236"/>
      <c r="H45" s="236"/>
      <c r="I45" s="237"/>
      <c r="J45" s="237"/>
      <c r="K45" s="237"/>
      <c r="L45" s="236"/>
      <c r="M45" s="236"/>
      <c r="O45" s="75">
        <v>1.08</v>
      </c>
      <c r="P45" s="75">
        <f t="shared" si="7"/>
        <v>33.436800000000005</v>
      </c>
      <c r="Q45" s="27"/>
      <c r="R45" s="27"/>
      <c r="T45" s="85" t="s">
        <v>71</v>
      </c>
      <c r="U45" s="80" t="s">
        <v>100</v>
      </c>
      <c r="W45" s="124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87">
        <v>6916100</v>
      </c>
      <c r="AC45" s="10">
        <v>46.7</v>
      </c>
      <c r="AD45" s="2">
        <f t="shared" si="1"/>
        <v>1.019999999999996</v>
      </c>
      <c r="AE45" s="128">
        <f t="shared" si="2"/>
        <v>-1.9319613607727715E-2</v>
      </c>
    </row>
    <row r="46" spans="1:31" x14ac:dyDescent="0.25">
      <c r="A46" s="236"/>
      <c r="B46" s="236"/>
      <c r="C46" s="236"/>
      <c r="D46" s="237"/>
      <c r="E46" s="237"/>
      <c r="F46" s="237"/>
      <c r="G46" s="236"/>
      <c r="H46" s="236"/>
      <c r="I46" s="237"/>
      <c r="J46" s="237"/>
      <c r="K46" s="237"/>
      <c r="L46" s="236"/>
      <c r="M46" s="236"/>
      <c r="O46" s="75">
        <v>1.07</v>
      </c>
      <c r="P46" s="75">
        <f t="shared" si="7"/>
        <v>33.127200000000002</v>
      </c>
      <c r="Q46" s="75"/>
      <c r="R46" s="27"/>
      <c r="T46" s="85" t="s">
        <v>72</v>
      </c>
      <c r="U46" s="80" t="s">
        <v>100</v>
      </c>
      <c r="W46" s="124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87">
        <v>4524800</v>
      </c>
      <c r="AC46" s="10">
        <v>47.62</v>
      </c>
      <c r="AD46" s="2">
        <f t="shared" si="1"/>
        <v>0.87999999999999545</v>
      </c>
      <c r="AE46" s="128">
        <f t="shared" si="2"/>
        <v>7.6174354633939956E-3</v>
      </c>
    </row>
    <row r="47" spans="1:31" x14ac:dyDescent="0.25">
      <c r="A47" s="236"/>
      <c r="B47" s="236"/>
      <c r="C47" s="236"/>
      <c r="D47" s="237"/>
      <c r="E47" s="237"/>
      <c r="F47" s="237"/>
      <c r="G47" s="236"/>
      <c r="H47" s="236"/>
      <c r="I47" s="237"/>
      <c r="J47" s="237"/>
      <c r="K47" s="237"/>
      <c r="L47" s="236"/>
      <c r="M47" s="236"/>
      <c r="O47" s="75">
        <v>1.06</v>
      </c>
      <c r="P47" s="75">
        <f t="shared" si="7"/>
        <v>32.817600000000006</v>
      </c>
      <c r="Q47" s="75"/>
      <c r="R47" s="27"/>
      <c r="T47" s="85" t="s">
        <v>73</v>
      </c>
      <c r="U47" s="80">
        <v>57.29</v>
      </c>
      <c r="W47" s="124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87">
        <v>3928000</v>
      </c>
      <c r="AC47" s="10">
        <v>47.26</v>
      </c>
      <c r="AD47" s="2">
        <f t="shared" si="1"/>
        <v>0.67000000000000171</v>
      </c>
      <c r="AE47" s="128">
        <f t="shared" si="2"/>
        <v>2.545608824777279E-3</v>
      </c>
    </row>
    <row r="48" spans="1:31" x14ac:dyDescent="0.25">
      <c r="A48" s="236"/>
      <c r="B48" s="236"/>
      <c r="C48" s="236"/>
      <c r="D48" s="237"/>
      <c r="E48" s="237"/>
      <c r="F48" s="237"/>
      <c r="G48" s="236"/>
      <c r="H48" s="236"/>
      <c r="I48" s="237"/>
      <c r="J48" s="237"/>
      <c r="K48" s="237"/>
      <c r="L48" s="236"/>
      <c r="M48" s="236"/>
      <c r="O48" s="75">
        <v>1.05</v>
      </c>
      <c r="P48" s="75">
        <f t="shared" si="7"/>
        <v>32.508000000000003</v>
      </c>
      <c r="Q48" s="75"/>
      <c r="R48" s="27"/>
      <c r="T48" s="85" t="s">
        <v>74</v>
      </c>
      <c r="U48" s="80">
        <v>1.14788</v>
      </c>
      <c r="W48" s="124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87">
        <v>3931700</v>
      </c>
      <c r="AC48" s="10">
        <v>47.14</v>
      </c>
      <c r="AD48" s="2">
        <f t="shared" si="1"/>
        <v>1.3900000000000006</v>
      </c>
      <c r="AE48" s="128">
        <f t="shared" si="2"/>
        <v>2.2781514428292349E-2</v>
      </c>
    </row>
    <row r="49" spans="1:31" x14ac:dyDescent="0.25">
      <c r="A49" s="236"/>
      <c r="B49" s="236"/>
      <c r="C49" s="236"/>
      <c r="D49" s="237"/>
      <c r="E49" s="237"/>
      <c r="F49" s="237"/>
      <c r="G49" s="236"/>
      <c r="H49" s="236"/>
      <c r="I49" s="237"/>
      <c r="J49" s="237"/>
      <c r="K49" s="237"/>
      <c r="L49" s="236"/>
      <c r="M49" s="236"/>
      <c r="O49" s="75">
        <v>1.04</v>
      </c>
      <c r="P49" s="75">
        <f t="shared" si="7"/>
        <v>32.198399999999999</v>
      </c>
      <c r="Q49" s="75"/>
      <c r="R49" s="27"/>
      <c r="T49" s="85" t="s">
        <v>75</v>
      </c>
      <c r="U49" s="80" t="s">
        <v>470</v>
      </c>
      <c r="W49" s="124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87">
        <v>3931900</v>
      </c>
      <c r="AC49" s="10">
        <v>46.09</v>
      </c>
      <c r="AD49" s="2">
        <f t="shared" si="1"/>
        <v>0.77999999999999403</v>
      </c>
      <c r="AE49" s="128">
        <f t="shared" si="2"/>
        <v>3.2651284283848891E-3</v>
      </c>
    </row>
    <row r="50" spans="1:31" x14ac:dyDescent="0.25">
      <c r="A50" s="29" t="s">
        <v>57</v>
      </c>
      <c r="B50" s="30"/>
      <c r="C50" s="30">
        <f>SUM(C38:C49)</f>
        <v>80</v>
      </c>
      <c r="D50" s="31"/>
      <c r="E50" s="31"/>
      <c r="F50" s="31">
        <f>SUM(F38:F49)</f>
        <v>3170.6</v>
      </c>
      <c r="G50" s="30"/>
      <c r="H50" s="147">
        <f>SUM(H38:H49)</f>
        <v>80</v>
      </c>
      <c r="I50" s="31"/>
      <c r="J50" s="31"/>
      <c r="K50" s="31">
        <f>SUM(K38:K49)</f>
        <v>3230.42</v>
      </c>
      <c r="L50" s="31"/>
      <c r="M50" s="31">
        <f>SUM(M38:M39)</f>
        <v>15.2</v>
      </c>
      <c r="O50" s="75">
        <v>1.03</v>
      </c>
      <c r="P50" s="75">
        <f t="shared" si="7"/>
        <v>31.888800000000003</v>
      </c>
      <c r="Q50" s="75"/>
      <c r="R50" s="27"/>
      <c r="T50" s="85"/>
      <c r="U50" s="80"/>
      <c r="W50" s="124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87">
        <v>4259800</v>
      </c>
      <c r="AC50" s="10">
        <v>45.94</v>
      </c>
      <c r="AD50" s="2">
        <f t="shared" si="1"/>
        <v>0.64999999999999858</v>
      </c>
      <c r="AE50" s="128">
        <f t="shared" si="2"/>
        <v>-4.7660311958405144E-3</v>
      </c>
    </row>
    <row r="51" spans="1:31" x14ac:dyDescent="0.25">
      <c r="G51" s="2"/>
      <c r="O51" s="75">
        <v>1.02</v>
      </c>
      <c r="P51" s="75">
        <f t="shared" si="7"/>
        <v>31.5792</v>
      </c>
      <c r="Q51" s="75"/>
      <c r="R51" s="27"/>
      <c r="T51" s="85" t="s">
        <v>76</v>
      </c>
      <c r="U51" s="80" t="s">
        <v>567</v>
      </c>
      <c r="W51" s="124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87">
        <v>3665300</v>
      </c>
      <c r="AC51" s="10">
        <v>46.16</v>
      </c>
      <c r="AD51" s="2">
        <f t="shared" si="1"/>
        <v>0.82000000000000028</v>
      </c>
      <c r="AE51" s="128">
        <f t="shared" si="2"/>
        <v>-1.2197731649903676E-2</v>
      </c>
    </row>
    <row r="52" spans="1:31" x14ac:dyDescent="0.25">
      <c r="O52" s="75">
        <v>1.01</v>
      </c>
      <c r="P52" s="75">
        <f t="shared" si="7"/>
        <v>31.269600000000001</v>
      </c>
      <c r="Q52" s="75"/>
      <c r="R52" s="27"/>
      <c r="T52" s="85" t="s">
        <v>77</v>
      </c>
      <c r="U52" s="80" t="s">
        <v>445</v>
      </c>
      <c r="W52" s="124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87">
        <v>5380100</v>
      </c>
      <c r="AC52" s="10">
        <v>46.73</v>
      </c>
      <c r="AD52" s="2">
        <f t="shared" si="1"/>
        <v>0.78999999999999915</v>
      </c>
      <c r="AE52" s="128">
        <f t="shared" si="2"/>
        <v>-5.5330921472654948E-3</v>
      </c>
    </row>
    <row r="53" spans="1:31" x14ac:dyDescent="0.25">
      <c r="B53" s="192" t="s">
        <v>85</v>
      </c>
      <c r="C53" s="192" t="s">
        <v>106</v>
      </c>
      <c r="D53" s="193" t="s">
        <v>105</v>
      </c>
      <c r="E53" s="194" t="s">
        <v>107</v>
      </c>
      <c r="F53" s="195" t="s">
        <v>43</v>
      </c>
      <c r="G53" s="196" t="s">
        <v>110</v>
      </c>
      <c r="H53" s="195" t="s">
        <v>61</v>
      </c>
      <c r="I53" s="195" t="s">
        <v>111</v>
      </c>
      <c r="O53" s="75">
        <v>1</v>
      </c>
      <c r="P53" s="75">
        <f t="shared" si="7"/>
        <v>30.96</v>
      </c>
      <c r="Q53" s="75"/>
      <c r="R53" s="27"/>
      <c r="T53" s="85" t="s">
        <v>78</v>
      </c>
      <c r="U53" s="82">
        <v>3463916</v>
      </c>
      <c r="W53" s="124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87">
        <v>3770000</v>
      </c>
      <c r="AC53" s="10">
        <v>46.99</v>
      </c>
      <c r="AD53" s="2">
        <f t="shared" si="1"/>
        <v>1.1499999999999986</v>
      </c>
      <c r="AE53" s="128">
        <f t="shared" si="2"/>
        <v>1.6439541423318271E-2</v>
      </c>
    </row>
    <row r="54" spans="1:31" x14ac:dyDescent="0.25">
      <c r="B54" s="189">
        <v>42376</v>
      </c>
      <c r="C54" s="184">
        <v>60</v>
      </c>
      <c r="D54" s="185">
        <v>41.01</v>
      </c>
      <c r="E54" s="185">
        <v>40.33</v>
      </c>
      <c r="F54" s="185">
        <f>C54*(E54-D54)</f>
        <v>-40.799999999999983</v>
      </c>
      <c r="G54" s="185">
        <f>D54*C54</f>
        <v>2460.6</v>
      </c>
      <c r="H54" s="199">
        <f>(E54-D54)/D54</f>
        <v>-1.6581321628871E-2</v>
      </c>
      <c r="I54" s="199"/>
      <c r="O54" s="75">
        <v>0.99</v>
      </c>
      <c r="P54" s="75">
        <f t="shared" si="7"/>
        <v>30.650400000000001</v>
      </c>
      <c r="Q54" s="75"/>
      <c r="R54" s="27"/>
      <c r="T54" s="85" t="s">
        <v>81</v>
      </c>
      <c r="U54" s="82">
        <v>4068010</v>
      </c>
      <c r="W54" s="124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87">
        <v>3628900</v>
      </c>
      <c r="AC54" s="10">
        <v>46.23</v>
      </c>
      <c r="AD54" s="2">
        <f t="shared" si="1"/>
        <v>0.82000000000000028</v>
      </c>
      <c r="AE54" s="128">
        <f t="shared" si="2"/>
        <v>7.4090215733273457E-3</v>
      </c>
    </row>
    <row r="55" spans="1:31" x14ac:dyDescent="0.25">
      <c r="B55" s="189">
        <v>42403</v>
      </c>
      <c r="C55" s="184">
        <v>80</v>
      </c>
      <c r="D55" s="185">
        <v>39.630000000000003</v>
      </c>
      <c r="E55" s="185">
        <v>36.229999999999997</v>
      </c>
      <c r="F55" s="185">
        <f>C55*(E55-D55)</f>
        <v>-272.00000000000045</v>
      </c>
      <c r="G55" s="185">
        <f>D55*C55</f>
        <v>3170.4</v>
      </c>
      <c r="H55" s="199">
        <f>(E55-D55)/D55</f>
        <v>-8.5793590714105611E-2</v>
      </c>
      <c r="I55" s="199"/>
      <c r="O55" s="75">
        <v>0.98</v>
      </c>
      <c r="P55" s="75">
        <f t="shared" si="7"/>
        <v>30.340800000000002</v>
      </c>
      <c r="Q55" s="75"/>
      <c r="T55" s="85" t="s">
        <v>79</v>
      </c>
      <c r="U55" s="80" t="s">
        <v>568</v>
      </c>
      <c r="W55" s="124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87">
        <v>3264100</v>
      </c>
      <c r="AC55" s="10">
        <v>45.89</v>
      </c>
      <c r="AD55" s="2">
        <f t="shared" si="1"/>
        <v>0.83999999999999631</v>
      </c>
      <c r="AE55" s="128">
        <f t="shared" si="2"/>
        <v>2.4027959807775279E-3</v>
      </c>
    </row>
    <row r="56" spans="1:31" x14ac:dyDescent="0.25">
      <c r="B56" s="189">
        <v>42421</v>
      </c>
      <c r="C56" s="184">
        <v>80</v>
      </c>
      <c r="D56" s="185">
        <v>39.630000000000003</v>
      </c>
      <c r="E56" s="185">
        <v>37.46</v>
      </c>
      <c r="F56" s="185">
        <f>C56*(E56-D56)</f>
        <v>-173.60000000000014</v>
      </c>
      <c r="G56" s="185">
        <f>D56*C56</f>
        <v>3170.4</v>
      </c>
      <c r="H56" s="199">
        <f>(E56-D56)/D56</f>
        <v>-5.4756497602826179E-2</v>
      </c>
      <c r="I56" s="199"/>
      <c r="O56" s="75">
        <v>0.97</v>
      </c>
      <c r="P56" s="75">
        <f t="shared" si="7"/>
        <v>30.031199999999998</v>
      </c>
      <c r="Q56" s="75"/>
      <c r="T56" s="85" t="s">
        <v>82</v>
      </c>
      <c r="U56" s="80">
        <v>36.78</v>
      </c>
      <c r="W56" s="124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87">
        <v>4074900</v>
      </c>
      <c r="AC56" s="10">
        <v>45.78</v>
      </c>
      <c r="AD56" s="2">
        <f t="shared" si="1"/>
        <v>1.8299999999999983</v>
      </c>
      <c r="AE56" s="128">
        <f t="shared" si="2"/>
        <v>-3.3361486486486402E-2</v>
      </c>
    </row>
    <row r="57" spans="1:31" x14ac:dyDescent="0.25">
      <c r="B57" s="189">
        <v>42426</v>
      </c>
      <c r="C57" s="184">
        <v>60</v>
      </c>
      <c r="D57" s="185">
        <v>40.03</v>
      </c>
      <c r="E57" s="185">
        <v>38.450000000000003</v>
      </c>
      <c r="F57" s="185">
        <f t="shared" ref="F57:F63" si="8">C57*(E57-D57)</f>
        <v>-94.799999999999898</v>
      </c>
      <c r="G57" s="185">
        <f t="shared" ref="G57:G63" si="9">D57*C57</f>
        <v>2401.8000000000002</v>
      </c>
      <c r="H57" s="199">
        <f t="shared" ref="H57:H63" si="10">(E57-D57)/D57</f>
        <v>-3.9470397202098384E-2</v>
      </c>
      <c r="I57" s="199"/>
      <c r="O57" s="75">
        <v>0.96</v>
      </c>
      <c r="P57" s="75">
        <f t="shared" si="7"/>
        <v>29.721599999999999</v>
      </c>
      <c r="Q57" s="75"/>
      <c r="T57" s="85" t="s">
        <v>83</v>
      </c>
      <c r="U57" s="80">
        <v>1.25</v>
      </c>
      <c r="W57" s="124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87">
        <v>2855100</v>
      </c>
      <c r="AC57" s="10">
        <v>47.36</v>
      </c>
      <c r="AD57" s="2">
        <f t="shared" si="1"/>
        <v>0.70000000000000284</v>
      </c>
      <c r="AE57" s="128">
        <f t="shared" si="2"/>
        <v>-3.3670033670034627E-3</v>
      </c>
    </row>
    <row r="58" spans="1:31" x14ac:dyDescent="0.25">
      <c r="B58" s="189">
        <v>42426</v>
      </c>
      <c r="C58" s="184">
        <v>30</v>
      </c>
      <c r="D58" s="185">
        <v>41.31</v>
      </c>
      <c r="E58" s="185">
        <v>38.44</v>
      </c>
      <c r="F58" s="185">
        <f t="shared" si="8"/>
        <v>-86.100000000000136</v>
      </c>
      <c r="G58" s="185">
        <f t="shared" si="9"/>
        <v>1239.3000000000002</v>
      </c>
      <c r="H58" s="197">
        <f t="shared" si="10"/>
        <v>-6.9474703461631676E-2</v>
      </c>
      <c r="I58" s="197"/>
      <c r="O58" s="75">
        <v>0.95</v>
      </c>
      <c r="P58" s="75">
        <f t="shared" si="7"/>
        <v>29.411999999999999</v>
      </c>
      <c r="Q58" s="75"/>
      <c r="T58" s="85" t="s">
        <v>80</v>
      </c>
      <c r="U58" s="80" t="s">
        <v>471</v>
      </c>
      <c r="W58" s="124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87">
        <v>3271100</v>
      </c>
      <c r="AC58" s="10">
        <v>47.52</v>
      </c>
      <c r="AD58" s="2">
        <f t="shared" si="1"/>
        <v>1.1199999999999974</v>
      </c>
      <c r="AE58" s="128">
        <f t="shared" si="2"/>
        <v>1.5167699209570618E-2</v>
      </c>
    </row>
    <row r="59" spans="1:31" x14ac:dyDescent="0.25">
      <c r="B59" s="189">
        <v>42430</v>
      </c>
      <c r="C59" s="184">
        <v>30</v>
      </c>
      <c r="D59" s="185">
        <v>41.31</v>
      </c>
      <c r="E59" s="185">
        <v>39.51</v>
      </c>
      <c r="F59" s="185">
        <f t="shared" si="8"/>
        <v>-54.000000000000128</v>
      </c>
      <c r="G59" s="185">
        <f t="shared" si="9"/>
        <v>1239.3000000000002</v>
      </c>
      <c r="H59" s="197">
        <f t="shared" si="10"/>
        <v>-4.3572984749455437E-2</v>
      </c>
      <c r="I59" s="197"/>
      <c r="O59" s="75">
        <v>0.94</v>
      </c>
      <c r="P59" s="75">
        <f t="shared" si="7"/>
        <v>29.102399999999999</v>
      </c>
      <c r="Q59" s="75"/>
      <c r="W59" s="124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87">
        <v>3650300</v>
      </c>
      <c r="AC59" s="10">
        <v>46.81</v>
      </c>
      <c r="AD59" s="2">
        <f t="shared" si="1"/>
        <v>0.65999999999999659</v>
      </c>
      <c r="AE59" s="128">
        <f t="shared" si="2"/>
        <v>-2.5569997869165917E-3</v>
      </c>
    </row>
    <row r="60" spans="1:31" x14ac:dyDescent="0.25">
      <c r="B60" s="189">
        <v>42431</v>
      </c>
      <c r="C60" s="184">
        <v>30</v>
      </c>
      <c r="D60" s="185">
        <v>41.305</v>
      </c>
      <c r="E60" s="185">
        <v>40.31</v>
      </c>
      <c r="F60" s="185">
        <f t="shared" si="8"/>
        <v>-29.849999999999923</v>
      </c>
      <c r="G60" s="185">
        <f t="shared" si="9"/>
        <v>1239.1500000000001</v>
      </c>
      <c r="H60" s="197">
        <f t="shared" si="10"/>
        <v>-2.4089093330105251E-2</v>
      </c>
      <c r="I60" s="197"/>
      <c r="O60" s="75">
        <v>0.93</v>
      </c>
      <c r="P60" s="75">
        <f t="shared" si="7"/>
        <v>28.792800000000003</v>
      </c>
      <c r="Q60" s="75"/>
      <c r="W60" s="124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87">
        <v>3148500</v>
      </c>
      <c r="AC60" s="10">
        <v>46.93</v>
      </c>
      <c r="AD60" s="2">
        <f t="shared" si="1"/>
        <v>0.77000000000000313</v>
      </c>
      <c r="AE60" s="128">
        <f t="shared" si="2"/>
        <v>5.1402869993575351E-3</v>
      </c>
    </row>
    <row r="61" spans="1:31" x14ac:dyDescent="0.25">
      <c r="B61" s="189">
        <v>42435</v>
      </c>
      <c r="C61" s="184">
        <v>30</v>
      </c>
      <c r="D61" s="185">
        <v>41.305</v>
      </c>
      <c r="E61" s="185">
        <v>40.98</v>
      </c>
      <c r="F61" s="185">
        <f t="shared" si="8"/>
        <v>-9.7500000000000853</v>
      </c>
      <c r="G61" s="185">
        <f t="shared" si="9"/>
        <v>1239.1500000000001</v>
      </c>
      <c r="H61" s="197">
        <f t="shared" si="10"/>
        <v>-7.8682968163661261E-3</v>
      </c>
      <c r="I61" s="197"/>
      <c r="O61" s="75">
        <v>0.92</v>
      </c>
      <c r="P61" s="75">
        <f t="shared" si="7"/>
        <v>28.483200000000004</v>
      </c>
      <c r="Q61" s="75"/>
      <c r="W61" s="124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87">
        <v>4427500</v>
      </c>
      <c r="AC61" s="10">
        <v>46.69</v>
      </c>
      <c r="AD61" s="2">
        <f t="shared" si="1"/>
        <v>0.41000000000000369</v>
      </c>
      <c r="AE61" s="128">
        <f t="shared" si="2"/>
        <v>-1.923899102180493E-3</v>
      </c>
    </row>
    <row r="62" spans="1:31" x14ac:dyDescent="0.25">
      <c r="B62" s="189">
        <v>42436</v>
      </c>
      <c r="C62" s="184">
        <v>30</v>
      </c>
      <c r="D62" s="185">
        <v>41.305</v>
      </c>
      <c r="E62" s="185">
        <v>39.590000000000003</v>
      </c>
      <c r="F62" s="185">
        <f t="shared" si="8"/>
        <v>-51.449999999999889</v>
      </c>
      <c r="G62" s="185">
        <f t="shared" si="9"/>
        <v>1239.1500000000001</v>
      </c>
      <c r="H62" s="197">
        <f t="shared" si="10"/>
        <v>-4.1520397046362338E-2</v>
      </c>
      <c r="I62" s="197"/>
      <c r="O62" s="75">
        <v>0.91</v>
      </c>
      <c r="P62" s="75">
        <f t="shared" si="7"/>
        <v>28.1736</v>
      </c>
      <c r="Q62" s="75"/>
      <c r="W62" s="124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87">
        <v>4216400</v>
      </c>
      <c r="AC62" s="10">
        <v>46.78</v>
      </c>
      <c r="AD62" s="2">
        <f t="shared" si="1"/>
        <v>0.47000000000000597</v>
      </c>
      <c r="AE62" s="128">
        <f t="shared" si="2"/>
        <v>6.4171122994660657E-4</v>
      </c>
    </row>
    <row r="63" spans="1:31" x14ac:dyDescent="0.25">
      <c r="B63" s="189">
        <v>42444</v>
      </c>
      <c r="C63" s="184">
        <v>30</v>
      </c>
      <c r="D63" s="185">
        <v>41.305</v>
      </c>
      <c r="E63" s="185">
        <v>41.37</v>
      </c>
      <c r="F63" s="185">
        <f t="shared" si="8"/>
        <v>1.9499999999999318</v>
      </c>
      <c r="G63" s="185">
        <f t="shared" si="9"/>
        <v>1239.1500000000001</v>
      </c>
      <c r="H63" s="197">
        <f t="shared" si="10"/>
        <v>1.5736593632731564E-3</v>
      </c>
      <c r="I63" s="197"/>
      <c r="O63" s="75">
        <v>0.9</v>
      </c>
      <c r="P63" s="75">
        <f t="shared" si="7"/>
        <v>27.864000000000001</v>
      </c>
      <c r="Q63" s="75"/>
      <c r="W63" s="124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87">
        <v>3543600</v>
      </c>
      <c r="AC63" s="10">
        <v>46.75</v>
      </c>
      <c r="AD63" s="2">
        <f t="shared" si="1"/>
        <v>0.60000000000000142</v>
      </c>
      <c r="AE63" s="128">
        <f t="shared" si="2"/>
        <v>1.7141632740518276E-3</v>
      </c>
    </row>
    <row r="64" spans="1:31" x14ac:dyDescent="0.25">
      <c r="B64" s="189">
        <v>42444</v>
      </c>
      <c r="C64" s="184">
        <v>30</v>
      </c>
      <c r="D64" s="185">
        <v>40.47983</v>
      </c>
      <c r="E64" s="185">
        <v>41.37</v>
      </c>
      <c r="F64" s="185">
        <f>C64*(E64-D64)</f>
        <v>26.705099999999931</v>
      </c>
      <c r="G64" s="185">
        <f>D64*C64</f>
        <v>1214.3949</v>
      </c>
      <c r="H64" s="197">
        <f>(E64-D64)/D64</f>
        <v>2.1990457963879731E-2</v>
      </c>
      <c r="I64" s="197" t="s">
        <v>138</v>
      </c>
      <c r="O64" s="27"/>
      <c r="W64" s="124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87">
        <v>3605100</v>
      </c>
      <c r="AC64" s="10">
        <v>46.67</v>
      </c>
      <c r="AD64" s="2">
        <f t="shared" si="1"/>
        <v>0.84000000000000341</v>
      </c>
      <c r="AE64" s="128">
        <f t="shared" si="2"/>
        <v>3.8718003871800466E-3</v>
      </c>
    </row>
    <row r="65" spans="2:31" x14ac:dyDescent="0.25">
      <c r="B65" s="189">
        <v>42447</v>
      </c>
      <c r="C65" s="184">
        <v>0</v>
      </c>
      <c r="D65" s="185"/>
      <c r="E65" s="185"/>
      <c r="F65" s="185">
        <v>75.02</v>
      </c>
      <c r="G65" s="185"/>
      <c r="H65" s="197"/>
      <c r="I65" s="197"/>
      <c r="W65" s="124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87">
        <v>3151100</v>
      </c>
      <c r="AC65" s="10">
        <v>46.49</v>
      </c>
      <c r="AD65" s="2">
        <f t="shared" si="1"/>
        <v>0.64999999999999858</v>
      </c>
      <c r="AE65" s="128">
        <f t="shared" si="2"/>
        <v>3.6701208981002598E-3</v>
      </c>
    </row>
    <row r="66" spans="2:31" x14ac:dyDescent="0.25">
      <c r="B66" s="184"/>
      <c r="C66" s="184"/>
      <c r="D66" s="185"/>
      <c r="E66" s="185"/>
      <c r="F66" s="185"/>
      <c r="G66" s="185"/>
      <c r="H66" s="197"/>
      <c r="I66" s="197"/>
      <c r="W66" s="124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87">
        <v>5471200</v>
      </c>
      <c r="AC66" s="10">
        <v>46.32</v>
      </c>
      <c r="AD66" s="2">
        <f t="shared" si="1"/>
        <v>1.6300000000000026</v>
      </c>
      <c r="AE66" s="128">
        <f t="shared" si="2"/>
        <v>3.5315154224407674E-2</v>
      </c>
    </row>
    <row r="67" spans="2:31" x14ac:dyDescent="0.25">
      <c r="B67" s="184"/>
      <c r="C67" s="184"/>
      <c r="D67" s="185"/>
      <c r="E67" s="185"/>
      <c r="F67" s="185"/>
      <c r="G67" s="185"/>
      <c r="H67" s="197"/>
      <c r="I67" s="197"/>
      <c r="W67" s="124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87">
        <v>3827600</v>
      </c>
      <c r="AC67" s="10">
        <v>44.74</v>
      </c>
      <c r="AD67" s="2">
        <f>Y67-Z67</f>
        <v>0.79999999999999716</v>
      </c>
      <c r="AE67" s="128">
        <f>AC67/AC68-1</f>
        <v>6.0715088823926067E-3</v>
      </c>
    </row>
    <row r="68" spans="2:31" x14ac:dyDescent="0.25">
      <c r="W68" s="124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87">
        <v>2071400</v>
      </c>
      <c r="AC68" s="10">
        <v>44.47</v>
      </c>
      <c r="AD68" s="2">
        <f>Y68-Z68</f>
        <v>0.92999999999999972</v>
      </c>
      <c r="AE68" s="128" t="e">
        <f>AC68/AC69-1</f>
        <v>#DIV/0!</v>
      </c>
    </row>
    <row r="69" spans="2:31" x14ac:dyDescent="0.25">
      <c r="O69" s="27"/>
      <c r="W69" s="207" t="s">
        <v>92</v>
      </c>
      <c r="AB69" s="17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31" priority="61">
      <formula>F26&gt;0</formula>
    </cfRule>
    <cfRule type="expression" dxfId="330" priority="62">
      <formula>F26&lt;0</formula>
    </cfRule>
  </conditionalFormatting>
  <conditionalFormatting sqref="H26:H28">
    <cfRule type="expression" dxfId="329" priority="59">
      <formula>H26&gt;0</formula>
    </cfRule>
    <cfRule type="expression" dxfId="328" priority="60">
      <formula>H26&lt;0</formula>
    </cfRule>
  </conditionalFormatting>
  <conditionalFormatting sqref="H29">
    <cfRule type="expression" dxfId="327" priority="57">
      <formula>H29&gt;0</formula>
    </cfRule>
    <cfRule type="expression" dxfId="326" priority="58">
      <formula>H29&lt;0</formula>
    </cfRule>
  </conditionalFormatting>
  <conditionalFormatting sqref="H30">
    <cfRule type="expression" dxfId="325" priority="55">
      <formula>H30&gt;0</formula>
    </cfRule>
    <cfRule type="expression" dxfId="324" priority="56">
      <formula>H30&lt;0</formula>
    </cfRule>
  </conditionalFormatting>
  <conditionalFormatting sqref="H31:H35">
    <cfRule type="expression" dxfId="323" priority="53">
      <formula>H31&gt;0</formula>
    </cfRule>
    <cfRule type="expression" dxfId="322" priority="54">
      <formula>H31&lt;0</formula>
    </cfRule>
  </conditionalFormatting>
  <conditionalFormatting sqref="F22:F25">
    <cfRule type="expression" dxfId="321" priority="51">
      <formula>F22&gt;0</formula>
    </cfRule>
    <cfRule type="expression" dxfId="320" priority="52">
      <formula>F22&lt;0</formula>
    </cfRule>
  </conditionalFormatting>
  <conditionalFormatting sqref="H22:H25">
    <cfRule type="expression" dxfId="319" priority="49">
      <formula>H22&gt;0</formula>
    </cfRule>
    <cfRule type="expression" dxfId="318" priority="50">
      <formula>H22&lt;0</formula>
    </cfRule>
  </conditionalFormatting>
  <conditionalFormatting sqref="F31:F32">
    <cfRule type="expression" dxfId="317" priority="45">
      <formula>F31&gt;0</formula>
    </cfRule>
    <cfRule type="expression" dxfId="316" priority="46">
      <formula>F31&lt;0</formula>
    </cfRule>
  </conditionalFormatting>
  <conditionalFormatting sqref="I26:I28">
    <cfRule type="expression" dxfId="315" priority="43">
      <formula>I26&gt;0</formula>
    </cfRule>
    <cfRule type="expression" dxfId="314" priority="44">
      <formula>I26&lt;0</formula>
    </cfRule>
  </conditionalFormatting>
  <conditionalFormatting sqref="I32:I35">
    <cfRule type="expression" dxfId="313" priority="37">
      <formula>I32&gt;0</formula>
    </cfRule>
    <cfRule type="expression" dxfId="312" priority="38">
      <formula>I32&lt;0</formula>
    </cfRule>
  </conditionalFormatting>
  <conditionalFormatting sqref="I22:I25">
    <cfRule type="expression" dxfId="311" priority="35">
      <formula>I22&gt;0</formula>
    </cfRule>
    <cfRule type="expression" dxfId="310" priority="36">
      <formula>I22&lt;0</formula>
    </cfRule>
  </conditionalFormatting>
  <conditionalFormatting sqref="F33">
    <cfRule type="expression" dxfId="309" priority="33">
      <formula>F33&gt;0</formula>
    </cfRule>
    <cfRule type="expression" dxfId="308" priority="34">
      <formula>F33&lt;0</formula>
    </cfRule>
  </conditionalFormatting>
  <conditionalFormatting sqref="Q8">
    <cfRule type="expression" dxfId="307" priority="29">
      <formula>Q8&gt;0</formula>
    </cfRule>
    <cfRule type="expression" dxfId="306" priority="30">
      <formula>Q8&lt;0</formula>
    </cfRule>
  </conditionalFormatting>
  <conditionalFormatting sqref="Q7">
    <cfRule type="expression" dxfId="305" priority="31">
      <formula>Q7&gt;0</formula>
    </cfRule>
    <cfRule type="expression" dxfId="304" priority="32">
      <formula>Q7&lt;0</formula>
    </cfRule>
  </conditionalFormatting>
  <conditionalFormatting sqref="F58:F62">
    <cfRule type="expression" dxfId="303" priority="27">
      <formula>F58&gt;0</formula>
    </cfRule>
    <cfRule type="expression" dxfId="302" priority="28">
      <formula>F58&lt;0</formula>
    </cfRule>
  </conditionalFormatting>
  <conditionalFormatting sqref="H58:H60">
    <cfRule type="expression" dxfId="301" priority="25">
      <formula>H58&gt;0</formula>
    </cfRule>
    <cfRule type="expression" dxfId="300" priority="26">
      <formula>H58&lt;0</formula>
    </cfRule>
  </conditionalFormatting>
  <conditionalFormatting sqref="H61">
    <cfRule type="expression" dxfId="299" priority="23">
      <formula>H61&gt;0</formula>
    </cfRule>
    <cfRule type="expression" dxfId="298" priority="24">
      <formula>H61&lt;0</formula>
    </cfRule>
  </conditionalFormatting>
  <conditionalFormatting sqref="H62">
    <cfRule type="expression" dxfId="297" priority="21">
      <formula>H62&gt;0</formula>
    </cfRule>
    <cfRule type="expression" dxfId="296" priority="22">
      <formula>H62&lt;0</formula>
    </cfRule>
  </conditionalFormatting>
  <conditionalFormatting sqref="H63:H67">
    <cfRule type="expression" dxfId="295" priority="19">
      <formula>H63&gt;0</formula>
    </cfRule>
    <cfRule type="expression" dxfId="294" priority="20">
      <formula>H63&lt;0</formula>
    </cfRule>
  </conditionalFormatting>
  <conditionalFormatting sqref="F54:F57">
    <cfRule type="expression" dxfId="293" priority="17">
      <formula>F54&gt;0</formula>
    </cfRule>
    <cfRule type="expression" dxfId="292" priority="18">
      <formula>F54&lt;0</formula>
    </cfRule>
  </conditionalFormatting>
  <conditionalFormatting sqref="H54:H57">
    <cfRule type="expression" dxfId="291" priority="15">
      <formula>H54&gt;0</formula>
    </cfRule>
    <cfRule type="expression" dxfId="290" priority="16">
      <formula>H54&lt;0</formula>
    </cfRule>
  </conditionalFormatting>
  <conditionalFormatting sqref="F63:F64">
    <cfRule type="expression" dxfId="289" priority="13">
      <formula>F63&gt;0</formula>
    </cfRule>
    <cfRule type="expression" dxfId="288" priority="14">
      <formula>F63&lt;0</formula>
    </cfRule>
  </conditionalFormatting>
  <conditionalFormatting sqref="I58:I60">
    <cfRule type="expression" dxfId="287" priority="11">
      <formula>I58&gt;0</formula>
    </cfRule>
    <cfRule type="expression" dxfId="286" priority="12">
      <formula>I58&lt;0</formula>
    </cfRule>
  </conditionalFormatting>
  <conditionalFormatting sqref="I61">
    <cfRule type="expression" dxfId="285" priority="9">
      <formula>I61&gt;0</formula>
    </cfRule>
    <cfRule type="expression" dxfId="284" priority="10">
      <formula>I61&lt;0</formula>
    </cfRule>
  </conditionalFormatting>
  <conditionalFormatting sqref="I62">
    <cfRule type="expression" dxfId="283" priority="7">
      <formula>I62&gt;0</formula>
    </cfRule>
    <cfRule type="expression" dxfId="282" priority="8">
      <formula>I62&lt;0</formula>
    </cfRule>
  </conditionalFormatting>
  <conditionalFormatting sqref="I63:I67">
    <cfRule type="expression" dxfId="281" priority="5">
      <formula>I63&gt;0</formula>
    </cfRule>
    <cfRule type="expression" dxfId="280" priority="6">
      <formula>I63&lt;0</formula>
    </cfRule>
  </conditionalFormatting>
  <conditionalFormatting sqref="I54:I57">
    <cfRule type="expression" dxfId="279" priority="3">
      <formula>I54&gt;0</formula>
    </cfRule>
    <cfRule type="expression" dxfId="278" priority="4">
      <formula>I54&lt;0</formula>
    </cfRule>
  </conditionalFormatting>
  <conditionalFormatting sqref="F65">
    <cfRule type="expression" dxfId="277" priority="1">
      <formula>F65&gt;0</formula>
    </cfRule>
    <cfRule type="expression" dxfId="27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53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  <c r="AI1" s="11" t="s">
        <v>112</v>
      </c>
      <c r="AJ1" s="11" t="s">
        <v>113</v>
      </c>
      <c r="AK1" s="11" t="s">
        <v>114</v>
      </c>
      <c r="AL1" s="11" t="s">
        <v>115</v>
      </c>
      <c r="AO1" s="11" t="s">
        <v>116</v>
      </c>
      <c r="AP1" s="11" t="s">
        <v>37</v>
      </c>
      <c r="AQ1" s="11" t="s">
        <v>118</v>
      </c>
    </row>
    <row r="2" spans="1:43" x14ac:dyDescent="0.25">
      <c r="A2" s="6" t="s">
        <v>15</v>
      </c>
      <c r="B2" s="66"/>
      <c r="C2" s="4"/>
      <c r="D2" s="3"/>
      <c r="E2" s="3"/>
      <c r="F2" s="3"/>
      <c r="G2" s="66"/>
      <c r="H2" s="4"/>
      <c r="I2" s="3"/>
      <c r="J2" s="3"/>
      <c r="K2" s="3"/>
      <c r="L2" s="4"/>
      <c r="M2" s="4"/>
      <c r="O2" s="11" t="s">
        <v>35</v>
      </c>
      <c r="Q2">
        <f>C18-H18</f>
        <v>0</v>
      </c>
      <c r="T2" t="s">
        <v>59</v>
      </c>
      <c r="U2" t="s">
        <v>60</v>
      </c>
      <c r="W2" s="124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87">
        <v>1661300</v>
      </c>
      <c r="AC2" s="10">
        <v>36.840000000000003</v>
      </c>
      <c r="AD2" s="2">
        <f>Y2-Z2</f>
        <v>0.73999999999999488</v>
      </c>
      <c r="AE2" s="128">
        <f>AC2/AC3-1</f>
        <v>5.4318305268874489E-4</v>
      </c>
      <c r="AP2" t="s">
        <v>117</v>
      </c>
    </row>
    <row r="3" spans="1:43" x14ac:dyDescent="0.25">
      <c r="A3" s="22" t="s">
        <v>48</v>
      </c>
      <c r="B3" s="66"/>
      <c r="C3" s="4"/>
      <c r="D3" s="3"/>
      <c r="E3" s="3"/>
      <c r="F3" s="3"/>
      <c r="G3" s="66"/>
      <c r="H3" s="4"/>
      <c r="I3" s="3"/>
      <c r="J3" s="3"/>
      <c r="K3" s="3"/>
      <c r="L3" s="4"/>
      <c r="M3" s="4"/>
      <c r="O3" s="11" t="s">
        <v>36</v>
      </c>
      <c r="Q3" s="72">
        <f>IF(Q2=0, Q4, (F18-K18)/Q2)</f>
        <v>0</v>
      </c>
      <c r="T3" s="1">
        <v>42312</v>
      </c>
      <c r="U3" t="s">
        <v>108</v>
      </c>
      <c r="W3" s="124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87">
        <v>2429700</v>
      </c>
      <c r="AC3" s="10">
        <v>36.82</v>
      </c>
      <c r="AD3" s="2">
        <f t="shared" ref="AD3:AD66" si="0">Y3-Z3</f>
        <v>1.2100000000000009</v>
      </c>
      <c r="AE3" s="128">
        <f t="shared" ref="AE3:AE66" si="1">AC3/AC4-1</f>
        <v>-3.2071503680336511E-2</v>
      </c>
      <c r="AI3" t="s">
        <v>119</v>
      </c>
      <c r="AJ3">
        <v>50</v>
      </c>
      <c r="AK3">
        <v>41.2</v>
      </c>
      <c r="AL3" s="170">
        <v>2060</v>
      </c>
      <c r="AO3" s="170">
        <v>2126</v>
      </c>
      <c r="AP3">
        <v>66</v>
      </c>
      <c r="AQ3">
        <v>3.2</v>
      </c>
    </row>
    <row r="4" spans="1:43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W4" s="124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87">
        <v>1437300</v>
      </c>
      <c r="AC4" s="10">
        <v>38.04</v>
      </c>
      <c r="AD4" s="2">
        <f t="shared" si="0"/>
        <v>0.50999999999999801</v>
      </c>
      <c r="AE4" s="128">
        <f t="shared" si="1"/>
        <v>-1.836788244555243E-3</v>
      </c>
    </row>
    <row r="5" spans="1:43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87">
        <v>1365000</v>
      </c>
      <c r="AC5" s="10">
        <v>38.11</v>
      </c>
      <c r="AD5" s="2">
        <f t="shared" si="0"/>
        <v>0.30000000000000426</v>
      </c>
      <c r="AE5" s="128">
        <f t="shared" si="1"/>
        <v>-5.2452137424607859E-4</v>
      </c>
    </row>
    <row r="6" spans="1:43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87">
        <v>1683600</v>
      </c>
      <c r="AC6" s="10">
        <v>38.130000000000003</v>
      </c>
      <c r="AD6" s="2">
        <f t="shared" si="0"/>
        <v>0.48000000000000398</v>
      </c>
      <c r="AE6" s="128">
        <f t="shared" si="1"/>
        <v>-3.9184952978056353E-3</v>
      </c>
    </row>
    <row r="7" spans="1:43" x14ac:dyDescent="0.25">
      <c r="B7" s="66"/>
      <c r="C7" s="4"/>
      <c r="D7" s="3"/>
      <c r="E7" s="3"/>
      <c r="F7" s="3"/>
      <c r="G7" s="66"/>
      <c r="H7" s="149"/>
      <c r="I7" s="3"/>
      <c r="J7" s="3"/>
      <c r="K7" s="3"/>
      <c r="L7" s="4"/>
      <c r="M7" s="4"/>
      <c r="O7" s="11" t="s">
        <v>136</v>
      </c>
      <c r="Q7" s="2">
        <f>Q10+Q8</f>
        <v>937.36999999999534</v>
      </c>
      <c r="R7">
        <v>0</v>
      </c>
      <c r="W7" s="124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87">
        <v>1742400</v>
      </c>
      <c r="AC7" s="10">
        <v>38.28</v>
      </c>
      <c r="AD7" s="2">
        <f t="shared" si="0"/>
        <v>0.54000000000000625</v>
      </c>
      <c r="AE7" s="128">
        <f t="shared" si="1"/>
        <v>-1.8252933507171276E-3</v>
      </c>
    </row>
    <row r="8" spans="1:43" x14ac:dyDescent="0.25">
      <c r="B8" s="66"/>
      <c r="C8" s="4"/>
      <c r="D8" s="3"/>
      <c r="E8" s="3"/>
      <c r="F8" s="3"/>
      <c r="G8" s="66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87">
        <v>1736300</v>
      </c>
      <c r="AC8" s="10">
        <v>38.35</v>
      </c>
      <c r="AD8" s="2">
        <f t="shared" si="0"/>
        <v>0.81000000000000227</v>
      </c>
      <c r="AE8" s="128">
        <f t="shared" si="1"/>
        <v>1.4550264550264647E-2</v>
      </c>
    </row>
    <row r="9" spans="1:43" x14ac:dyDescent="0.25">
      <c r="B9" s="66"/>
      <c r="C9" s="4"/>
      <c r="D9" s="3"/>
      <c r="E9" s="3"/>
      <c r="F9" s="3"/>
      <c r="G9" s="66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87">
        <v>1756900</v>
      </c>
      <c r="AC9" s="10">
        <v>37.799999999999997</v>
      </c>
      <c r="AD9" s="2">
        <f t="shared" si="0"/>
        <v>0.89999999999999858</v>
      </c>
      <c r="AE9" s="128">
        <f t="shared" si="1"/>
        <v>6.389776357827337E-3</v>
      </c>
    </row>
    <row r="10" spans="1:43" x14ac:dyDescent="0.25">
      <c r="B10" s="66"/>
      <c r="C10" s="4"/>
      <c r="D10" s="3"/>
      <c r="E10" s="3"/>
      <c r="F10" s="3"/>
      <c r="G10" s="66"/>
      <c r="H10" s="149"/>
      <c r="I10" s="3"/>
      <c r="J10" s="3"/>
      <c r="K10" s="3"/>
      <c r="L10" s="4"/>
      <c r="M10" s="4"/>
      <c r="O10" s="11" t="s">
        <v>155</v>
      </c>
      <c r="P10" s="27"/>
      <c r="Q10" s="2">
        <f>M30</f>
        <v>937.36999999999534</v>
      </c>
      <c r="W10" s="124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87">
        <v>1157900</v>
      </c>
      <c r="AC10" s="10">
        <v>37.56</v>
      </c>
      <c r="AD10" s="2">
        <f t="shared" si="0"/>
        <v>0.64999999999999858</v>
      </c>
      <c r="AE10" s="128">
        <f t="shared" si="1"/>
        <v>8.8638195004029363E-3</v>
      </c>
    </row>
    <row r="11" spans="1:43" x14ac:dyDescent="0.25">
      <c r="B11" s="66"/>
      <c r="C11" s="4"/>
      <c r="D11" s="3"/>
      <c r="E11" s="3"/>
      <c r="F11" s="3"/>
      <c r="G11" s="66"/>
      <c r="H11" s="149"/>
      <c r="I11" s="3"/>
      <c r="J11" s="3"/>
      <c r="K11" s="3"/>
      <c r="L11" s="4"/>
      <c r="M11" s="4"/>
      <c r="O11" s="11" t="s">
        <v>133</v>
      </c>
      <c r="P11" s="27"/>
      <c r="Q11" s="128">
        <f>IF(U58="N/A (N/A)", 0, VALUE(TRIM(CLEAN(MID(U58, FIND("(", U58)+1, 5)))))</f>
        <v>0</v>
      </c>
      <c r="W11" s="124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87">
        <v>1537800</v>
      </c>
      <c r="AC11" s="10">
        <v>37.229999999999997</v>
      </c>
      <c r="AD11" s="2">
        <f t="shared" si="0"/>
        <v>0.67000000000000171</v>
      </c>
      <c r="AE11" s="128">
        <f t="shared" si="1"/>
        <v>1.7769272826681171E-2</v>
      </c>
    </row>
    <row r="12" spans="1:43" x14ac:dyDescent="0.25">
      <c r="B12" s="66"/>
      <c r="C12" s="4"/>
      <c r="D12" s="3"/>
      <c r="E12" s="3"/>
      <c r="F12" s="3"/>
      <c r="G12" s="66"/>
      <c r="H12" s="149"/>
      <c r="I12" s="3"/>
      <c r="J12" s="3"/>
      <c r="K12" s="3"/>
      <c r="L12" s="4"/>
      <c r="M12" s="4"/>
      <c r="W12" s="124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87">
        <v>1480900</v>
      </c>
      <c r="AC12" s="10">
        <v>36.58</v>
      </c>
      <c r="AD12" s="2">
        <f t="shared" si="0"/>
        <v>0.53000000000000114</v>
      </c>
      <c r="AE12" s="128">
        <f t="shared" si="1"/>
        <v>-4.354926510615198E-3</v>
      </c>
    </row>
    <row r="13" spans="1:43" x14ac:dyDescent="0.25">
      <c r="B13" s="66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24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87">
        <v>2442600</v>
      </c>
      <c r="AC13" s="10">
        <v>36.74</v>
      </c>
      <c r="AD13" s="2">
        <f t="shared" si="0"/>
        <v>1.1899999999999977</v>
      </c>
      <c r="AE13" s="128">
        <f t="shared" si="1"/>
        <v>-1.7384327360256746E-2</v>
      </c>
    </row>
    <row r="14" spans="1:43" x14ac:dyDescent="0.25">
      <c r="B14" s="66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24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87">
        <v>1575500</v>
      </c>
      <c r="AC14" s="10">
        <v>37.39</v>
      </c>
      <c r="AD14" s="2">
        <f t="shared" si="0"/>
        <v>0.80999999999999517</v>
      </c>
      <c r="AE14" s="128">
        <f t="shared" si="1"/>
        <v>-1.163098070314561E-2</v>
      </c>
    </row>
    <row r="15" spans="1:43" x14ac:dyDescent="0.25">
      <c r="W15" s="124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87">
        <v>2640700</v>
      </c>
      <c r="AC15" s="10">
        <v>37.83</v>
      </c>
      <c r="AD15" s="2">
        <f t="shared" si="0"/>
        <v>0.60000000000000142</v>
      </c>
      <c r="AE15" s="128">
        <f t="shared" si="1"/>
        <v>2.3847376788552754E-3</v>
      </c>
    </row>
    <row r="16" spans="1:43" x14ac:dyDescent="0.25">
      <c r="W16" s="124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87">
        <v>2637900</v>
      </c>
      <c r="AC16" s="10">
        <v>37.74</v>
      </c>
      <c r="AD16" s="2">
        <f t="shared" si="0"/>
        <v>0.73999999999999488</v>
      </c>
      <c r="AE16" s="128">
        <f t="shared" si="1"/>
        <v>3.4565275192768308E-3</v>
      </c>
    </row>
    <row r="17" spans="1:31" x14ac:dyDescent="0.25">
      <c r="B17" s="1"/>
      <c r="C17" s="4"/>
      <c r="W17" s="124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87">
        <v>2194500</v>
      </c>
      <c r="AC17" s="10">
        <v>37.61</v>
      </c>
      <c r="AD17" s="2">
        <f t="shared" si="0"/>
        <v>0.79999999999999716</v>
      </c>
      <c r="AE17" s="128">
        <f t="shared" si="1"/>
        <v>1.0749798441279212E-2</v>
      </c>
    </row>
    <row r="18" spans="1:31" x14ac:dyDescent="0.25">
      <c r="A18" s="29" t="s">
        <v>57</v>
      </c>
      <c r="B18" s="30"/>
      <c r="C18" s="30">
        <f>SUM(C2:C17)</f>
        <v>0</v>
      </c>
      <c r="D18" s="31"/>
      <c r="E18" s="31"/>
      <c r="F18" s="31">
        <f>SUM(F2:F14)</f>
        <v>0</v>
      </c>
      <c r="G18" s="31"/>
      <c r="H18" s="31">
        <f>SUM(H2:H14)</f>
        <v>0</v>
      </c>
      <c r="I18" s="31"/>
      <c r="J18" s="31"/>
      <c r="K18" s="31">
        <f>SUM(K2:K17)</f>
        <v>0</v>
      </c>
      <c r="L18" s="30"/>
      <c r="M18" s="30"/>
      <c r="W18" s="124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87">
        <v>2608700</v>
      </c>
      <c r="AC18" s="10">
        <v>37.21</v>
      </c>
      <c r="AD18" s="2">
        <f t="shared" si="0"/>
        <v>1.0900000000000034</v>
      </c>
      <c r="AE18" s="128">
        <f t="shared" si="1"/>
        <v>7.8548212351028379E-3</v>
      </c>
    </row>
    <row r="19" spans="1:31" x14ac:dyDescent="0.25">
      <c r="W19" s="124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87">
        <v>2801700</v>
      </c>
      <c r="AC19" s="10">
        <v>36.92</v>
      </c>
      <c r="AD19" s="2">
        <f t="shared" si="0"/>
        <v>0.49000000000000199</v>
      </c>
      <c r="AE19" s="128">
        <f t="shared" si="1"/>
        <v>1.8995929443690329E-3</v>
      </c>
    </row>
    <row r="20" spans="1:31" x14ac:dyDescent="0.25">
      <c r="W20" s="124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87">
        <v>2944800</v>
      </c>
      <c r="AC20" s="10">
        <v>36.85</v>
      </c>
      <c r="AD20" s="2">
        <f t="shared" si="0"/>
        <v>0.51000000000000512</v>
      </c>
      <c r="AE20" s="128">
        <f t="shared" si="1"/>
        <v>1.0696653867251715E-2</v>
      </c>
    </row>
    <row r="21" spans="1:31" x14ac:dyDescent="0.25">
      <c r="B21" s="150" t="s">
        <v>85</v>
      </c>
      <c r="C21" s="150" t="s">
        <v>106</v>
      </c>
      <c r="D21" s="151" t="s">
        <v>105</v>
      </c>
      <c r="E21" s="153" t="s">
        <v>107</v>
      </c>
      <c r="F21" s="154" t="s">
        <v>43</v>
      </c>
      <c r="G21" s="165" t="s">
        <v>110</v>
      </c>
      <c r="H21" s="154" t="s">
        <v>61</v>
      </c>
      <c r="W21" s="124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87">
        <v>3547400</v>
      </c>
      <c r="AC21" s="10">
        <v>36.46</v>
      </c>
      <c r="AD21" s="2">
        <f t="shared" si="0"/>
        <v>0.61999999999999744</v>
      </c>
      <c r="AE21" s="128">
        <f t="shared" si="1"/>
        <v>1.6483516483516425E-3</v>
      </c>
    </row>
    <row r="22" spans="1:31" x14ac:dyDescent="0.25">
      <c r="B22" s="152"/>
      <c r="C22" s="10"/>
      <c r="D22" s="33"/>
      <c r="E22" s="33"/>
      <c r="F22" s="33"/>
      <c r="G22" s="33"/>
      <c r="H22" s="167"/>
      <c r="W22" s="124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87">
        <v>2508200</v>
      </c>
      <c r="AC22" s="10">
        <v>36.4</v>
      </c>
      <c r="AD22" s="2">
        <f t="shared" si="0"/>
        <v>0.55000000000000426</v>
      </c>
      <c r="AE22" s="128">
        <f t="shared" si="1"/>
        <v>1.0549694614103045E-2</v>
      </c>
    </row>
    <row r="23" spans="1:31" x14ac:dyDescent="0.25">
      <c r="B23" s="152"/>
      <c r="C23" s="10"/>
      <c r="D23" s="33"/>
      <c r="E23" s="33"/>
      <c r="F23" s="33"/>
      <c r="G23" s="10"/>
      <c r="H23" s="10"/>
      <c r="W23" s="124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87">
        <v>2144600</v>
      </c>
      <c r="AC23" s="10">
        <v>36.020000000000003</v>
      </c>
      <c r="AD23" s="2">
        <f t="shared" si="0"/>
        <v>0.67000000000000171</v>
      </c>
      <c r="AE23" s="128">
        <f t="shared" si="1"/>
        <v>-1.3420980553272899E-2</v>
      </c>
    </row>
    <row r="24" spans="1:31" x14ac:dyDescent="0.25">
      <c r="B24" s="10"/>
      <c r="C24" s="10"/>
      <c r="D24" s="33"/>
      <c r="E24" s="33"/>
      <c r="F24" s="33"/>
      <c r="G24" s="10"/>
      <c r="H24" s="10"/>
      <c r="W24" s="124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87">
        <v>2019500</v>
      </c>
      <c r="AC24" s="10">
        <v>36.51</v>
      </c>
      <c r="AD24" s="2">
        <f t="shared" si="0"/>
        <v>0.53999999999999915</v>
      </c>
      <c r="AE24" s="128">
        <f t="shared" si="1"/>
        <v>2.7464982147762385E-3</v>
      </c>
    </row>
    <row r="25" spans="1:31" x14ac:dyDescent="0.25">
      <c r="B25" s="10"/>
      <c r="C25" s="10"/>
      <c r="D25" s="33"/>
      <c r="E25" s="33"/>
      <c r="F25" s="33"/>
      <c r="G25" s="10"/>
      <c r="H25" s="10"/>
      <c r="W25" s="124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87">
        <v>1729700</v>
      </c>
      <c r="AC25" s="10">
        <v>36.409999999999997</v>
      </c>
      <c r="AD25" s="2">
        <f t="shared" si="0"/>
        <v>1.269999999999996</v>
      </c>
      <c r="AE25" s="128">
        <f t="shared" si="1"/>
        <v>-1.674318120442897E-2</v>
      </c>
    </row>
    <row r="26" spans="1:31" x14ac:dyDescent="0.25">
      <c r="B26" s="10"/>
      <c r="C26" s="10"/>
      <c r="D26" s="33"/>
      <c r="E26" s="33"/>
      <c r="F26" s="33"/>
      <c r="G26" s="10"/>
      <c r="H26" s="10"/>
      <c r="W26" s="124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87">
        <v>3020300</v>
      </c>
      <c r="AC26" s="10">
        <v>37.03</v>
      </c>
      <c r="AD26" s="2">
        <f t="shared" si="0"/>
        <v>0.40999999999999659</v>
      </c>
      <c r="AE26" s="128">
        <f t="shared" si="1"/>
        <v>3.523035230352356E-3</v>
      </c>
    </row>
    <row r="27" spans="1:31" x14ac:dyDescent="0.25">
      <c r="B27" s="10"/>
      <c r="C27" s="10"/>
      <c r="D27" s="33"/>
      <c r="E27" s="33"/>
      <c r="F27" s="33"/>
      <c r="G27" s="10"/>
      <c r="H27" s="10"/>
      <c r="W27" s="124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87">
        <v>6996800</v>
      </c>
      <c r="AC27" s="10">
        <v>36.9</v>
      </c>
      <c r="AD27" s="2">
        <f t="shared" si="0"/>
        <v>0.62000000000000455</v>
      </c>
      <c r="AE27" s="128">
        <f t="shared" si="1"/>
        <v>1.0958904109588996E-2</v>
      </c>
    </row>
    <row r="28" spans="1:31" x14ac:dyDescent="0.25">
      <c r="B28" s="10"/>
      <c r="C28" s="10"/>
      <c r="D28" s="33"/>
      <c r="E28" s="33"/>
      <c r="F28" s="33"/>
      <c r="G28" s="10"/>
      <c r="H28" s="10"/>
      <c r="W28" s="124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87">
        <v>3556400</v>
      </c>
      <c r="AC28" s="10">
        <v>36.5</v>
      </c>
      <c r="AD28" s="2">
        <f t="shared" si="0"/>
        <v>1.2000000000000028</v>
      </c>
      <c r="AE28" s="128">
        <f t="shared" si="1"/>
        <v>-2.9255319148936199E-2</v>
      </c>
    </row>
    <row r="29" spans="1:31" x14ac:dyDescent="0.25">
      <c r="W29" s="124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87">
        <v>4209300</v>
      </c>
      <c r="AC29" s="10">
        <v>37.6</v>
      </c>
      <c r="AD29" s="2">
        <f t="shared" si="0"/>
        <v>0.64000000000000057</v>
      </c>
      <c r="AE29" s="128">
        <f t="shared" si="1"/>
        <v>8.0428954423592547E-3</v>
      </c>
    </row>
    <row r="30" spans="1:31" x14ac:dyDescent="0.25">
      <c r="L30" t="s">
        <v>155</v>
      </c>
      <c r="M30" s="2">
        <f>M52+K52-F52</f>
        <v>937.36999999999534</v>
      </c>
      <c r="W30" s="124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87">
        <v>2631700</v>
      </c>
      <c r="AC30" s="10">
        <v>37.299999999999997</v>
      </c>
      <c r="AD30" s="2">
        <f t="shared" si="0"/>
        <v>0.75999999999999801</v>
      </c>
      <c r="AE30" s="128">
        <f t="shared" si="1"/>
        <v>5.3648068669520654E-4</v>
      </c>
    </row>
    <row r="31" spans="1:31" x14ac:dyDescent="0.25">
      <c r="A31" s="242" t="s">
        <v>1</v>
      </c>
      <c r="B31" s="242" t="s">
        <v>2</v>
      </c>
      <c r="C31" s="242" t="s">
        <v>4</v>
      </c>
      <c r="D31" s="244" t="s">
        <v>5</v>
      </c>
      <c r="E31" s="244" t="s">
        <v>67</v>
      </c>
      <c r="F31" s="244" t="s">
        <v>38</v>
      </c>
      <c r="G31" s="242" t="s">
        <v>3</v>
      </c>
      <c r="H31" s="242" t="s">
        <v>6</v>
      </c>
      <c r="I31" s="244" t="s">
        <v>7</v>
      </c>
      <c r="J31" s="244" t="s">
        <v>68</v>
      </c>
      <c r="K31" s="244" t="s">
        <v>39</v>
      </c>
      <c r="L31" s="242" t="s">
        <v>53</v>
      </c>
      <c r="M31" s="242" t="s">
        <v>22</v>
      </c>
      <c r="W31" s="124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87">
        <v>3655400</v>
      </c>
      <c r="AC31" s="10">
        <v>37.28</v>
      </c>
      <c r="AD31" s="2">
        <f t="shared" si="0"/>
        <v>1.2299999999999969</v>
      </c>
      <c r="AE31" s="128">
        <f t="shared" si="1"/>
        <v>-1.6877637130801704E-2</v>
      </c>
    </row>
    <row r="32" spans="1:31" x14ac:dyDescent="0.25">
      <c r="A32" s="245" t="s">
        <v>15</v>
      </c>
      <c r="B32" s="235">
        <v>42156</v>
      </c>
      <c r="C32" s="236">
        <v>5</v>
      </c>
      <c r="D32" s="237">
        <v>48.55</v>
      </c>
      <c r="E32" s="237">
        <v>0</v>
      </c>
      <c r="F32" s="237">
        <f>C32*D32</f>
        <v>242.75</v>
      </c>
      <c r="G32" s="235">
        <v>42186</v>
      </c>
      <c r="H32" s="236">
        <v>100</v>
      </c>
      <c r="I32" s="237">
        <v>44.99</v>
      </c>
      <c r="J32" s="237">
        <v>0.08</v>
      </c>
      <c r="K32" s="237">
        <f>H32*I32-J32</f>
        <v>4498.92</v>
      </c>
      <c r="L32" s="236" t="s">
        <v>56</v>
      </c>
      <c r="M32" s="236"/>
      <c r="W32" s="124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87">
        <v>1929300</v>
      </c>
      <c r="AC32" s="10">
        <v>37.92</v>
      </c>
      <c r="AD32" s="2">
        <f t="shared" si="0"/>
        <v>0.71000000000000085</v>
      </c>
      <c r="AE32" s="128">
        <f t="shared" si="1"/>
        <v>-1.018010963194993E-2</v>
      </c>
    </row>
    <row r="33" spans="1:31" x14ac:dyDescent="0.25">
      <c r="A33" s="246" t="s">
        <v>48</v>
      </c>
      <c r="B33" s="235">
        <v>42156</v>
      </c>
      <c r="C33" s="236">
        <v>5</v>
      </c>
      <c r="D33" s="237">
        <v>47.01</v>
      </c>
      <c r="E33" s="237">
        <v>0</v>
      </c>
      <c r="F33" s="237">
        <f t="shared" ref="F33:F44" si="2">C33*D33</f>
        <v>235.04999999999998</v>
      </c>
      <c r="G33" s="235">
        <v>42227</v>
      </c>
      <c r="H33" s="236">
        <v>100</v>
      </c>
      <c r="I33" s="237">
        <v>43</v>
      </c>
      <c r="J33" s="237">
        <v>0.08</v>
      </c>
      <c r="K33" s="237">
        <f>H33*I33-J33</f>
        <v>4299.92</v>
      </c>
      <c r="L33" s="236"/>
      <c r="M33" s="236"/>
      <c r="W33" s="124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87">
        <v>2676100</v>
      </c>
      <c r="AC33" s="10">
        <v>38.31</v>
      </c>
      <c r="AD33" s="2">
        <f t="shared" si="0"/>
        <v>1.5900000000000034</v>
      </c>
      <c r="AE33" s="128">
        <f t="shared" si="1"/>
        <v>2.6109660574435978E-4</v>
      </c>
    </row>
    <row r="34" spans="1:31" x14ac:dyDescent="0.25">
      <c r="A34" s="236"/>
      <c r="B34" s="235">
        <v>42156</v>
      </c>
      <c r="C34" s="236">
        <v>10</v>
      </c>
      <c r="D34" s="237">
        <v>46.5</v>
      </c>
      <c r="E34" s="237">
        <v>0</v>
      </c>
      <c r="F34" s="237">
        <f t="shared" si="2"/>
        <v>465</v>
      </c>
      <c r="G34" s="235">
        <v>42312</v>
      </c>
      <c r="H34" s="240">
        <v>40</v>
      </c>
      <c r="I34" s="237">
        <v>42.5</v>
      </c>
      <c r="J34" s="237">
        <v>0.03</v>
      </c>
      <c r="K34" s="237">
        <f>H34*I34-J34</f>
        <v>1699.97</v>
      </c>
      <c r="L34" s="236"/>
      <c r="M34" s="236"/>
      <c r="W34" s="124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87">
        <v>2464400</v>
      </c>
      <c r="AC34" s="10">
        <v>38.299999999999997</v>
      </c>
      <c r="AD34" s="2">
        <f t="shared" si="0"/>
        <v>0.62999999999999545</v>
      </c>
      <c r="AE34" s="128">
        <f t="shared" si="1"/>
        <v>2.3554043444122819E-3</v>
      </c>
    </row>
    <row r="35" spans="1:31" x14ac:dyDescent="0.25">
      <c r="A35" s="236"/>
      <c r="B35" s="235">
        <v>42156</v>
      </c>
      <c r="C35" s="236">
        <v>50</v>
      </c>
      <c r="D35" s="237">
        <v>45.95</v>
      </c>
      <c r="E35" s="237">
        <v>0</v>
      </c>
      <c r="F35" s="237">
        <f t="shared" si="2"/>
        <v>2297.5</v>
      </c>
      <c r="G35" s="235">
        <v>42318</v>
      </c>
      <c r="H35" s="240">
        <v>14</v>
      </c>
      <c r="I35" s="237">
        <v>43.5</v>
      </c>
      <c r="J35" s="237">
        <v>0.01</v>
      </c>
      <c r="K35" s="237">
        <f t="shared" ref="K35:K42" si="3">H35*I35-J35</f>
        <v>608.99</v>
      </c>
      <c r="L35" s="236"/>
      <c r="M35" s="236"/>
      <c r="W35" s="124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87">
        <v>2931600</v>
      </c>
      <c r="AC35" s="10">
        <v>38.21</v>
      </c>
      <c r="AD35" s="2">
        <f t="shared" si="0"/>
        <v>1.4200000000000017</v>
      </c>
      <c r="AE35" s="128">
        <f t="shared" si="1"/>
        <v>4.2049934296979341E-3</v>
      </c>
    </row>
    <row r="36" spans="1:31" x14ac:dyDescent="0.25">
      <c r="A36" s="236"/>
      <c r="B36" s="235">
        <v>42156</v>
      </c>
      <c r="C36" s="236">
        <v>30</v>
      </c>
      <c r="D36" s="237">
        <v>45.95</v>
      </c>
      <c r="E36" s="237">
        <v>0</v>
      </c>
      <c r="F36" s="237">
        <f t="shared" si="2"/>
        <v>1378.5</v>
      </c>
      <c r="G36" s="235">
        <v>42318</v>
      </c>
      <c r="H36" s="240">
        <v>26</v>
      </c>
      <c r="I36" s="237">
        <v>43.78</v>
      </c>
      <c r="J36" s="237">
        <v>0.02</v>
      </c>
      <c r="K36" s="237">
        <f t="shared" si="3"/>
        <v>1138.26</v>
      </c>
      <c r="L36" s="236"/>
      <c r="M36" s="236"/>
      <c r="W36" s="124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87">
        <v>2608100</v>
      </c>
      <c r="AC36" s="10">
        <v>38.049999999999997</v>
      </c>
      <c r="AD36" s="2">
        <f t="shared" si="0"/>
        <v>0.49000000000000199</v>
      </c>
      <c r="AE36" s="128">
        <f t="shared" si="1"/>
        <v>-1.312335958005395E-3</v>
      </c>
    </row>
    <row r="37" spans="1:31" x14ac:dyDescent="0.25">
      <c r="A37" s="236"/>
      <c r="B37" s="235">
        <v>42186</v>
      </c>
      <c r="C37" s="236">
        <v>100</v>
      </c>
      <c r="D37" s="237">
        <v>44.9</v>
      </c>
      <c r="E37" s="237">
        <v>0</v>
      </c>
      <c r="F37" s="237">
        <f t="shared" si="2"/>
        <v>4490</v>
      </c>
      <c r="G37" s="235">
        <v>42320</v>
      </c>
      <c r="H37" s="240">
        <v>10</v>
      </c>
      <c r="I37" s="237">
        <v>43.9</v>
      </c>
      <c r="J37" s="237">
        <v>0.01</v>
      </c>
      <c r="K37" s="237">
        <f t="shared" si="3"/>
        <v>438.99</v>
      </c>
      <c r="L37" s="236"/>
      <c r="M37" s="236"/>
      <c r="W37" s="124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87">
        <v>3072000</v>
      </c>
      <c r="AC37" s="10">
        <v>38.1</v>
      </c>
      <c r="AD37" s="2">
        <f t="shared" si="0"/>
        <v>0.6699999999999946</v>
      </c>
      <c r="AE37" s="128">
        <f t="shared" si="1"/>
        <v>1.3297872340425565E-2</v>
      </c>
    </row>
    <row r="38" spans="1:31" x14ac:dyDescent="0.25">
      <c r="A38" s="236"/>
      <c r="B38" s="235">
        <v>42206</v>
      </c>
      <c r="C38" s="236">
        <v>20</v>
      </c>
      <c r="D38" s="237">
        <v>41.2</v>
      </c>
      <c r="E38" s="237">
        <v>0</v>
      </c>
      <c r="F38" s="237">
        <f t="shared" si="2"/>
        <v>824</v>
      </c>
      <c r="G38" s="235">
        <v>42333</v>
      </c>
      <c r="H38" s="240">
        <v>50</v>
      </c>
      <c r="I38" s="237">
        <v>41.67</v>
      </c>
      <c r="J38" s="237">
        <v>0.04</v>
      </c>
      <c r="K38" s="237">
        <f t="shared" si="3"/>
        <v>2083.46</v>
      </c>
      <c r="L38" s="236"/>
      <c r="M38" s="236"/>
      <c r="W38" s="124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87">
        <v>3579800</v>
      </c>
      <c r="AC38" s="10">
        <v>37.6</v>
      </c>
      <c r="AD38" s="2">
        <f t="shared" si="0"/>
        <v>0.88000000000000256</v>
      </c>
      <c r="AE38" s="128">
        <f t="shared" si="1"/>
        <v>-2.0323084940072955E-2</v>
      </c>
    </row>
    <row r="39" spans="1:31" x14ac:dyDescent="0.25">
      <c r="A39" s="236"/>
      <c r="B39" s="235">
        <v>42207</v>
      </c>
      <c r="C39" s="236">
        <v>20</v>
      </c>
      <c r="D39" s="237">
        <v>40.68</v>
      </c>
      <c r="E39" s="237">
        <v>0</v>
      </c>
      <c r="F39" s="237">
        <f t="shared" si="2"/>
        <v>813.6</v>
      </c>
      <c r="G39" s="235">
        <v>42335</v>
      </c>
      <c r="H39" s="240">
        <v>50</v>
      </c>
      <c r="I39" s="237">
        <v>41.85</v>
      </c>
      <c r="J39" s="237">
        <v>0.04</v>
      </c>
      <c r="K39" s="237">
        <f t="shared" si="3"/>
        <v>2092.46</v>
      </c>
      <c r="L39" s="236"/>
      <c r="M39" s="236"/>
      <c r="W39" s="124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87">
        <v>3836100</v>
      </c>
      <c r="AC39" s="10">
        <v>38.380000000000003</v>
      </c>
      <c r="AD39" s="2">
        <f t="shared" si="0"/>
        <v>0.94999999999999574</v>
      </c>
      <c r="AE39" s="128">
        <f t="shared" si="1"/>
        <v>2.8743140841389625E-3</v>
      </c>
    </row>
    <row r="40" spans="1:31" x14ac:dyDescent="0.25">
      <c r="A40" s="236"/>
      <c r="B40" s="235">
        <v>42292</v>
      </c>
      <c r="C40" s="236">
        <v>40</v>
      </c>
      <c r="D40" s="237">
        <v>41.65</v>
      </c>
      <c r="E40" s="237">
        <v>0</v>
      </c>
      <c r="F40" s="237">
        <f t="shared" si="2"/>
        <v>1666</v>
      </c>
      <c r="G40" s="235">
        <v>42335</v>
      </c>
      <c r="H40" s="240">
        <v>50</v>
      </c>
      <c r="I40" s="237">
        <v>42.4</v>
      </c>
      <c r="J40" s="237">
        <v>0.04</v>
      </c>
      <c r="K40" s="237">
        <f t="shared" si="3"/>
        <v>2119.96</v>
      </c>
      <c r="L40" s="236"/>
      <c r="M40" s="236"/>
      <c r="W40" s="124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87">
        <v>3724200</v>
      </c>
      <c r="AC40" s="10">
        <v>38.270000000000003</v>
      </c>
      <c r="AD40" s="2">
        <f t="shared" si="0"/>
        <v>1</v>
      </c>
      <c r="AE40" s="128">
        <f t="shared" si="1"/>
        <v>1.0562450488513564E-2</v>
      </c>
    </row>
    <row r="41" spans="1:31" x14ac:dyDescent="0.25">
      <c r="A41" s="236"/>
      <c r="B41" s="235">
        <v>42298</v>
      </c>
      <c r="C41" s="236">
        <v>80</v>
      </c>
      <c r="D41" s="237">
        <v>40.450000000000003</v>
      </c>
      <c r="E41" s="237">
        <v>0</v>
      </c>
      <c r="F41" s="237">
        <f t="shared" si="2"/>
        <v>3236</v>
      </c>
      <c r="G41" s="235">
        <v>42398</v>
      </c>
      <c r="H41" s="240">
        <v>50</v>
      </c>
      <c r="I41" s="237">
        <v>39.65</v>
      </c>
      <c r="J41" s="237">
        <v>0.04</v>
      </c>
      <c r="K41" s="237">
        <f t="shared" si="3"/>
        <v>1982.46</v>
      </c>
      <c r="L41" s="236"/>
      <c r="M41" s="236"/>
      <c r="W41" s="124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87">
        <v>9795800</v>
      </c>
      <c r="AC41" s="10">
        <v>37.869999999999997</v>
      </c>
      <c r="AD41" s="2">
        <f t="shared" si="0"/>
        <v>2.2399999999999949</v>
      </c>
      <c r="AE41" s="128">
        <f t="shared" si="1"/>
        <v>2.8517110266159662E-2</v>
      </c>
    </row>
    <row r="42" spans="1:31" ht="20.25" thickBot="1" x14ac:dyDescent="0.35">
      <c r="A42" s="236"/>
      <c r="B42" s="235">
        <v>42298</v>
      </c>
      <c r="C42" s="236">
        <v>80</v>
      </c>
      <c r="D42" s="237">
        <v>39.9</v>
      </c>
      <c r="E42" s="237">
        <v>0</v>
      </c>
      <c r="F42" s="237">
        <f t="shared" si="2"/>
        <v>3192</v>
      </c>
      <c r="G42" s="235">
        <v>42408</v>
      </c>
      <c r="H42" s="240">
        <v>50</v>
      </c>
      <c r="I42" s="237">
        <v>51.5</v>
      </c>
      <c r="J42" s="237">
        <v>0.05</v>
      </c>
      <c r="K42" s="237">
        <f t="shared" si="3"/>
        <v>2574.9499999999998</v>
      </c>
      <c r="L42" s="236"/>
      <c r="M42" s="236"/>
      <c r="O42" s="140" t="s">
        <v>54</v>
      </c>
      <c r="P42" s="140"/>
      <c r="T42" s="83" t="s">
        <v>84</v>
      </c>
      <c r="W42" s="124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87">
        <v>21436400</v>
      </c>
      <c r="AC42" s="10">
        <v>36.82</v>
      </c>
      <c r="AD42" s="2">
        <f t="shared" si="0"/>
        <v>1.8999999999999986</v>
      </c>
      <c r="AE42" s="128">
        <f t="shared" si="1"/>
        <v>-0.1080426356589147</v>
      </c>
    </row>
    <row r="43" spans="1:31" ht="15.75" thickTop="1" x14ac:dyDescent="0.25">
      <c r="A43" s="236"/>
      <c r="B43" s="235">
        <v>42333</v>
      </c>
      <c r="C43" s="236">
        <v>50</v>
      </c>
      <c r="D43" s="237">
        <v>41.2</v>
      </c>
      <c r="E43" s="237">
        <v>0</v>
      </c>
      <c r="F43" s="237">
        <f t="shared" si="2"/>
        <v>2060</v>
      </c>
      <c r="G43" s="236"/>
      <c r="H43" s="236"/>
      <c r="I43" s="237"/>
      <c r="J43" s="237"/>
      <c r="K43" s="237"/>
      <c r="L43" s="236"/>
      <c r="M43" s="236"/>
      <c r="O43" s="75">
        <v>1.1000000000000001</v>
      </c>
      <c r="P43" s="75">
        <f>O43*$Q$4</f>
        <v>0</v>
      </c>
      <c r="T43" s="119" t="s">
        <v>69</v>
      </c>
      <c r="U43" s="90">
        <v>36.82</v>
      </c>
      <c r="W43" s="124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87">
        <v>2858900</v>
      </c>
      <c r="AC43" s="10">
        <v>41.28</v>
      </c>
      <c r="AD43" s="2">
        <f t="shared" si="0"/>
        <v>0.60999999999999943</v>
      </c>
      <c r="AE43" s="128">
        <f t="shared" si="1"/>
        <v>6.3383715260847406E-3</v>
      </c>
    </row>
    <row r="44" spans="1:31" x14ac:dyDescent="0.25">
      <c r="A44" s="236"/>
      <c r="B44" s="235">
        <v>42377</v>
      </c>
      <c r="C44" s="236">
        <v>50</v>
      </c>
      <c r="D44" s="237">
        <v>37.85</v>
      </c>
      <c r="E44" s="237">
        <v>0</v>
      </c>
      <c r="F44" s="237">
        <f t="shared" si="2"/>
        <v>1892.5</v>
      </c>
      <c r="G44" s="236"/>
      <c r="H44" s="236"/>
      <c r="I44" s="237"/>
      <c r="J44" s="237"/>
      <c r="K44" s="237"/>
      <c r="L44" s="236"/>
      <c r="M44" s="236"/>
      <c r="O44" s="75">
        <v>1.0900000000000001</v>
      </c>
      <c r="P44" s="75">
        <f t="shared" ref="P44:P63" si="4">O44*$Q$4</f>
        <v>0</v>
      </c>
      <c r="T44" s="85" t="s">
        <v>70</v>
      </c>
      <c r="U44" s="80">
        <v>36.89</v>
      </c>
      <c r="W44" s="124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87">
        <v>1714600</v>
      </c>
      <c r="AC44" s="10">
        <v>41.02</v>
      </c>
      <c r="AD44" s="2">
        <f t="shared" si="0"/>
        <v>1.1199999999999974</v>
      </c>
      <c r="AE44" s="128">
        <f t="shared" si="1"/>
        <v>3.1792614331132008E-3</v>
      </c>
    </row>
    <row r="45" spans="1:31" x14ac:dyDescent="0.25">
      <c r="A45" s="236"/>
      <c r="B45" s="66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66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36"/>
      <c r="M45" s="236"/>
      <c r="O45" s="75">
        <v>1.08</v>
      </c>
      <c r="P45" s="75">
        <f t="shared" si="4"/>
        <v>0</v>
      </c>
      <c r="R45" s="27"/>
      <c r="T45" s="85" t="s">
        <v>71</v>
      </c>
      <c r="U45" s="80" t="s">
        <v>100</v>
      </c>
      <c r="W45" s="124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87">
        <v>2177400</v>
      </c>
      <c r="AC45" s="10">
        <v>40.89</v>
      </c>
      <c r="AD45" s="2">
        <f t="shared" si="0"/>
        <v>0.67999999999999972</v>
      </c>
      <c r="AE45" s="128">
        <f t="shared" si="1"/>
        <v>-1.0885341074020394E-2</v>
      </c>
    </row>
    <row r="46" spans="1:31" x14ac:dyDescent="0.25">
      <c r="A46" s="236"/>
      <c r="B46" s="235"/>
      <c r="C46" s="236"/>
      <c r="D46" s="237"/>
      <c r="E46" s="237"/>
      <c r="F46" s="237"/>
      <c r="G46" s="236"/>
      <c r="H46" s="236"/>
      <c r="I46" s="237"/>
      <c r="J46" s="237"/>
      <c r="K46" s="237"/>
      <c r="L46" s="236"/>
      <c r="M46" s="236"/>
      <c r="O46" s="75">
        <v>1.07</v>
      </c>
      <c r="P46" s="75">
        <f t="shared" si="4"/>
        <v>0</v>
      </c>
      <c r="Q46" s="27"/>
      <c r="R46" s="27"/>
      <c r="T46" s="85" t="s">
        <v>72</v>
      </c>
      <c r="U46" s="80" t="s">
        <v>100</v>
      </c>
      <c r="W46" s="124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87">
        <v>2425900</v>
      </c>
      <c r="AC46" s="10">
        <v>41.34</v>
      </c>
      <c r="AD46" s="2">
        <f t="shared" si="0"/>
        <v>1.1199999999999974</v>
      </c>
      <c r="AE46" s="128">
        <f t="shared" si="1"/>
        <v>-3.4337771548703544E-2</v>
      </c>
    </row>
    <row r="47" spans="1:31" x14ac:dyDescent="0.25">
      <c r="A47" s="236"/>
      <c r="B47" s="235"/>
      <c r="C47" s="236"/>
      <c r="D47" s="237"/>
      <c r="E47" s="237"/>
      <c r="F47" s="237"/>
      <c r="G47" s="236"/>
      <c r="H47" s="236"/>
      <c r="I47" s="237"/>
      <c r="J47" s="237"/>
      <c r="K47" s="237"/>
      <c r="L47" s="236"/>
      <c r="M47" s="236"/>
      <c r="O47" s="75">
        <v>1.06</v>
      </c>
      <c r="P47" s="75">
        <f t="shared" si="4"/>
        <v>0</v>
      </c>
      <c r="Q47" s="27"/>
      <c r="R47" s="27"/>
      <c r="T47" s="85" t="s">
        <v>73</v>
      </c>
      <c r="U47" s="80">
        <v>41.67</v>
      </c>
      <c r="W47" s="124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87">
        <v>2580300</v>
      </c>
      <c r="AC47" s="10">
        <v>42.81</v>
      </c>
      <c r="AD47" s="2">
        <f t="shared" si="0"/>
        <v>1.6099999999999994</v>
      </c>
      <c r="AE47" s="128">
        <f t="shared" si="1"/>
        <v>2.4407753050969205E-2</v>
      </c>
    </row>
    <row r="48" spans="1:31" x14ac:dyDescent="0.25">
      <c r="A48" s="236"/>
      <c r="B48" s="235"/>
      <c r="C48" s="236"/>
      <c r="D48" s="237"/>
      <c r="E48" s="237"/>
      <c r="F48" s="237"/>
      <c r="G48" s="236"/>
      <c r="H48" s="236"/>
      <c r="I48" s="237"/>
      <c r="J48" s="237"/>
      <c r="K48" s="237"/>
      <c r="L48" s="236"/>
      <c r="M48" s="236"/>
      <c r="O48" s="75">
        <v>1.05</v>
      </c>
      <c r="P48" s="75">
        <f t="shared" si="4"/>
        <v>0</v>
      </c>
      <c r="Q48" s="27"/>
      <c r="R48" s="27"/>
      <c r="T48" s="85" t="s">
        <v>74</v>
      </c>
      <c r="U48" s="80">
        <v>-0.45367400000000002</v>
      </c>
      <c r="W48" s="124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87">
        <v>1240200</v>
      </c>
      <c r="AC48" s="10">
        <v>41.79</v>
      </c>
      <c r="AD48" s="2">
        <f t="shared" si="0"/>
        <v>0.69000000000000483</v>
      </c>
      <c r="AE48" s="128">
        <f t="shared" si="1"/>
        <v>6.2605345533348622E-3</v>
      </c>
    </row>
    <row r="49" spans="1:31" x14ac:dyDescent="0.25">
      <c r="A49" s="236"/>
      <c r="B49" s="235"/>
      <c r="C49" s="236"/>
      <c r="D49" s="237"/>
      <c r="E49" s="237"/>
      <c r="F49" s="237"/>
      <c r="G49" s="236"/>
      <c r="H49" s="236"/>
      <c r="I49" s="237"/>
      <c r="J49" s="237"/>
      <c r="K49" s="237"/>
      <c r="L49" s="236"/>
      <c r="M49" s="236"/>
      <c r="O49" s="75">
        <v>1.04</v>
      </c>
      <c r="P49" s="75">
        <f t="shared" si="4"/>
        <v>0</v>
      </c>
      <c r="Q49" s="27"/>
      <c r="R49" s="27"/>
      <c r="T49" s="85" t="s">
        <v>93</v>
      </c>
      <c r="U49" s="80" t="s">
        <v>385</v>
      </c>
      <c r="W49" s="124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87">
        <v>1220500</v>
      </c>
      <c r="AC49" s="10">
        <v>41.53</v>
      </c>
      <c r="AD49" s="2">
        <f t="shared" si="0"/>
        <v>0.91000000000000369</v>
      </c>
      <c r="AE49" s="128">
        <f t="shared" si="1"/>
        <v>-1.2601046124583903E-2</v>
      </c>
    </row>
    <row r="50" spans="1:31" x14ac:dyDescent="0.25">
      <c r="A50" s="236"/>
      <c r="B50" s="235"/>
      <c r="C50" s="236"/>
      <c r="D50" s="237"/>
      <c r="E50" s="237"/>
      <c r="F50" s="237"/>
      <c r="G50" s="236"/>
      <c r="H50" s="236"/>
      <c r="I50" s="237"/>
      <c r="J50" s="237"/>
      <c r="K50" s="237"/>
      <c r="L50" s="236"/>
      <c r="M50" s="236"/>
      <c r="O50" s="75">
        <v>1.03</v>
      </c>
      <c r="P50" s="75">
        <f t="shared" si="4"/>
        <v>0</v>
      </c>
      <c r="Q50" s="75"/>
      <c r="R50" s="27"/>
      <c r="T50" s="85"/>
      <c r="U50" s="80"/>
      <c r="W50" s="124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87">
        <v>1899900</v>
      </c>
      <c r="AC50" s="10">
        <v>42.06</v>
      </c>
      <c r="AD50" s="2">
        <f t="shared" si="0"/>
        <v>1.1600000000000037</v>
      </c>
      <c r="AE50" s="128">
        <f t="shared" si="1"/>
        <v>-1.7289719626168099E-2</v>
      </c>
    </row>
    <row r="51" spans="1:31" x14ac:dyDescent="0.25">
      <c r="A51" s="236"/>
      <c r="B51" s="235"/>
      <c r="C51" s="236"/>
      <c r="D51" s="237"/>
      <c r="E51" s="237"/>
      <c r="F51" s="237"/>
      <c r="G51" s="236"/>
      <c r="H51" s="236"/>
      <c r="I51" s="237"/>
      <c r="J51" s="237"/>
      <c r="K51" s="237"/>
      <c r="L51" s="236"/>
      <c r="M51" s="236"/>
      <c r="O51" s="75">
        <v>1.02</v>
      </c>
      <c r="P51" s="75">
        <f t="shared" si="4"/>
        <v>0</v>
      </c>
      <c r="Q51" s="75"/>
      <c r="R51" s="27"/>
      <c r="T51" s="85" t="s">
        <v>76</v>
      </c>
      <c r="U51" s="80" t="s">
        <v>569</v>
      </c>
      <c r="W51" s="124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87">
        <v>1670400</v>
      </c>
      <c r="AC51" s="10">
        <v>42.8</v>
      </c>
      <c r="AD51" s="2">
        <f t="shared" si="0"/>
        <v>0.95999999999999375</v>
      </c>
      <c r="AE51" s="128">
        <f t="shared" si="1"/>
        <v>-1.3824884792626779E-2</v>
      </c>
    </row>
    <row r="52" spans="1:31" x14ac:dyDescent="0.25">
      <c r="A52" s="29" t="s">
        <v>57</v>
      </c>
      <c r="B52" s="30"/>
      <c r="C52" s="30">
        <f>SUM(C32:C51)</f>
        <v>640</v>
      </c>
      <c r="D52" s="31"/>
      <c r="E52" s="31"/>
      <c r="F52" s="31">
        <f>SUM(F32:F51)</f>
        <v>26292.89</v>
      </c>
      <c r="G52" s="31"/>
      <c r="H52" s="147">
        <f>SUM(H32:H51)</f>
        <v>640</v>
      </c>
      <c r="I52" s="31"/>
      <c r="J52" s="31"/>
      <c r="K52" s="31">
        <f>SUM(K32:K51)</f>
        <v>27230.259999999995</v>
      </c>
      <c r="L52" s="30"/>
      <c r="M52" s="30"/>
      <c r="O52" s="75">
        <v>1.01</v>
      </c>
      <c r="P52" s="75">
        <f t="shared" si="4"/>
        <v>0</v>
      </c>
      <c r="Q52" s="75"/>
      <c r="R52" s="27"/>
      <c r="T52" s="85" t="s">
        <v>77</v>
      </c>
      <c r="U52" s="80" t="s">
        <v>416</v>
      </c>
      <c r="W52" s="124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87">
        <v>2404600</v>
      </c>
      <c r="AC52" s="10">
        <v>43.4</v>
      </c>
      <c r="AD52" s="2">
        <f t="shared" si="0"/>
        <v>1.0700000000000003</v>
      </c>
      <c r="AE52" s="128">
        <f t="shared" si="1"/>
        <v>1.9736842105263053E-2</v>
      </c>
    </row>
    <row r="53" spans="1:31" x14ac:dyDescent="0.25">
      <c r="A53" s="236"/>
      <c r="B53" s="236"/>
      <c r="C53" s="236"/>
      <c r="D53" s="237"/>
      <c r="E53" s="237"/>
      <c r="F53" s="237"/>
      <c r="G53" s="237"/>
      <c r="H53" s="236"/>
      <c r="I53" s="237"/>
      <c r="J53" s="237"/>
      <c r="K53" s="237"/>
      <c r="L53" s="236"/>
      <c r="M53" s="236"/>
      <c r="O53" s="75">
        <v>1</v>
      </c>
      <c r="P53" s="75">
        <f t="shared" si="4"/>
        <v>0</v>
      </c>
      <c r="Q53" s="75"/>
      <c r="R53" s="27"/>
      <c r="T53" s="85" t="s">
        <v>78</v>
      </c>
      <c r="U53" s="82">
        <v>1668821</v>
      </c>
      <c r="W53" s="124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87">
        <v>1412700</v>
      </c>
      <c r="AC53" s="10">
        <v>42.56</v>
      </c>
      <c r="AD53" s="2">
        <f t="shared" si="0"/>
        <v>0.95000000000000284</v>
      </c>
      <c r="AE53" s="128">
        <f t="shared" si="1"/>
        <v>2.3551577955722713E-3</v>
      </c>
    </row>
    <row r="54" spans="1:31" x14ac:dyDescent="0.25">
      <c r="O54" s="75">
        <v>0.99</v>
      </c>
      <c r="P54" s="75">
        <f t="shared" si="4"/>
        <v>0</v>
      </c>
      <c r="Q54" s="75"/>
      <c r="R54" s="27"/>
      <c r="T54" s="85" t="s">
        <v>81</v>
      </c>
      <c r="U54" s="82">
        <v>2832800</v>
      </c>
      <c r="W54" s="124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87">
        <v>2363100</v>
      </c>
      <c r="AC54" s="10">
        <v>42.46</v>
      </c>
      <c r="AD54" s="2">
        <f t="shared" si="0"/>
        <v>0.96000000000000085</v>
      </c>
      <c r="AE54" s="128">
        <f t="shared" si="1"/>
        <v>1.023078753271478E-2</v>
      </c>
    </row>
    <row r="55" spans="1:31" x14ac:dyDescent="0.25">
      <c r="O55" s="75">
        <v>0.98</v>
      </c>
      <c r="P55" s="75">
        <f t="shared" si="4"/>
        <v>0</v>
      </c>
      <c r="Q55" s="75"/>
      <c r="R55" s="27"/>
      <c r="T55" s="85" t="s">
        <v>79</v>
      </c>
      <c r="U55" s="80" t="s">
        <v>570</v>
      </c>
      <c r="W55" s="124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87">
        <v>1935200</v>
      </c>
      <c r="AC55" s="10">
        <v>42.03</v>
      </c>
      <c r="AD55" s="2">
        <f t="shared" si="0"/>
        <v>1.4499999999999957</v>
      </c>
      <c r="AE55" s="128">
        <f t="shared" si="1"/>
        <v>-2.7758501040943684E-2</v>
      </c>
    </row>
    <row r="56" spans="1:31" x14ac:dyDescent="0.25">
      <c r="O56" s="75">
        <v>0.97</v>
      </c>
      <c r="P56" s="75">
        <f t="shared" si="4"/>
        <v>0</v>
      </c>
      <c r="Q56" s="75"/>
      <c r="R56" s="27"/>
      <c r="T56" s="85" t="s">
        <v>82</v>
      </c>
      <c r="U56" s="80">
        <v>8.42</v>
      </c>
      <c r="W56" s="124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87">
        <v>2159000</v>
      </c>
      <c r="AC56" s="10">
        <v>43.23</v>
      </c>
      <c r="AD56" s="2">
        <f t="shared" si="0"/>
        <v>1.5399999999999991</v>
      </c>
      <c r="AE56" s="128">
        <f t="shared" si="1"/>
        <v>-7.5757575757576801E-3</v>
      </c>
    </row>
    <row r="57" spans="1:31" x14ac:dyDescent="0.25">
      <c r="O57" s="75">
        <v>0.96</v>
      </c>
      <c r="P57" s="75">
        <f t="shared" si="4"/>
        <v>0</v>
      </c>
      <c r="Q57" s="75"/>
      <c r="R57" s="27"/>
      <c r="T57" s="85" t="s">
        <v>83</v>
      </c>
      <c r="U57" s="80">
        <v>4.38</v>
      </c>
      <c r="W57" s="124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87">
        <v>2291800</v>
      </c>
      <c r="AC57" s="10">
        <v>43.56</v>
      </c>
      <c r="AD57" s="2">
        <f t="shared" si="0"/>
        <v>1.990000000000002</v>
      </c>
      <c r="AE57" s="128">
        <f t="shared" si="1"/>
        <v>2.7600849256900206E-2</v>
      </c>
    </row>
    <row r="58" spans="1:31" x14ac:dyDescent="0.25">
      <c r="B58" s="150" t="s">
        <v>85</v>
      </c>
      <c r="C58" s="150" t="s">
        <v>106</v>
      </c>
      <c r="D58" s="151" t="s">
        <v>105</v>
      </c>
      <c r="E58" s="153" t="s">
        <v>107</v>
      </c>
      <c r="F58" s="154" t="s">
        <v>43</v>
      </c>
      <c r="G58" s="165" t="s">
        <v>110</v>
      </c>
      <c r="H58" s="154" t="s">
        <v>61</v>
      </c>
      <c r="O58" s="75">
        <v>0.95</v>
      </c>
      <c r="P58" s="75">
        <f t="shared" si="4"/>
        <v>0</v>
      </c>
      <c r="Q58" s="75"/>
      <c r="R58" s="27"/>
      <c r="T58" s="85" t="s">
        <v>80</v>
      </c>
      <c r="U58" s="80" t="s">
        <v>94</v>
      </c>
      <c r="W58" s="124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87">
        <v>1359100</v>
      </c>
      <c r="AC58" s="10">
        <v>42.39</v>
      </c>
      <c r="AD58" s="2">
        <f t="shared" si="0"/>
        <v>0.89000000000000057</v>
      </c>
      <c r="AE58" s="128">
        <f t="shared" si="1"/>
        <v>-6.096131301289498E-3</v>
      </c>
    </row>
    <row r="59" spans="1:31" x14ac:dyDescent="0.25">
      <c r="A59" t="s">
        <v>267</v>
      </c>
      <c r="B59" s="152">
        <v>42773</v>
      </c>
      <c r="C59" s="10">
        <v>100</v>
      </c>
      <c r="D59" s="33">
        <v>35</v>
      </c>
      <c r="E59" s="33">
        <v>36.82</v>
      </c>
      <c r="F59" s="33">
        <f>C59*(E59-D59)</f>
        <v>182.00000000000003</v>
      </c>
      <c r="G59" s="33">
        <f>D59*C59</f>
        <v>3500</v>
      </c>
      <c r="H59" s="167">
        <f>(E59-D59)/D59</f>
        <v>5.2000000000000011E-2</v>
      </c>
      <c r="O59" s="75">
        <v>0.94</v>
      </c>
      <c r="P59" s="75">
        <f t="shared" si="4"/>
        <v>0</v>
      </c>
      <c r="Q59" s="75"/>
      <c r="W59" s="124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87">
        <v>1332900</v>
      </c>
      <c r="AC59" s="10">
        <v>42.65</v>
      </c>
      <c r="AD59" s="2">
        <f t="shared" si="0"/>
        <v>0.69000000000000483</v>
      </c>
      <c r="AE59" s="128">
        <f t="shared" si="1"/>
        <v>-5.1317937951947945E-3</v>
      </c>
    </row>
    <row r="60" spans="1:31" x14ac:dyDescent="0.25">
      <c r="B60" s="152">
        <v>42804</v>
      </c>
      <c r="C60" s="10">
        <v>0</v>
      </c>
      <c r="D60" s="33"/>
      <c r="E60" s="33"/>
      <c r="F60" s="33">
        <v>191.93</v>
      </c>
      <c r="G60" s="10"/>
      <c r="H60" s="10"/>
      <c r="O60" s="75">
        <v>0.93</v>
      </c>
      <c r="P60" s="75">
        <f t="shared" si="4"/>
        <v>0</v>
      </c>
      <c r="Q60" s="75"/>
      <c r="W60" s="124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87">
        <v>2081700</v>
      </c>
      <c r="AC60" s="10">
        <v>42.87</v>
      </c>
      <c r="AD60" s="2">
        <f t="shared" si="0"/>
        <v>0.96999999999999886</v>
      </c>
      <c r="AE60" s="128">
        <f t="shared" si="1"/>
        <v>-1.1756569847856224E-2</v>
      </c>
    </row>
    <row r="61" spans="1:31" x14ac:dyDescent="0.25">
      <c r="B61" s="10"/>
      <c r="C61" s="10"/>
      <c r="D61" s="33"/>
      <c r="E61" s="33"/>
      <c r="F61" s="33"/>
      <c r="G61" s="10"/>
      <c r="H61" s="10"/>
      <c r="O61" s="75">
        <v>0.92</v>
      </c>
      <c r="P61" s="75">
        <f t="shared" si="4"/>
        <v>0</v>
      </c>
      <c r="Q61" s="75"/>
      <c r="W61" s="124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87">
        <v>2952300</v>
      </c>
      <c r="AC61" s="10">
        <v>43.38</v>
      </c>
      <c r="AD61" s="2">
        <f t="shared" si="0"/>
        <v>1.8400000000000034</v>
      </c>
      <c r="AE61" s="128">
        <f t="shared" si="1"/>
        <v>3.1874405328258915E-2</v>
      </c>
    </row>
    <row r="62" spans="1:31" x14ac:dyDescent="0.25">
      <c r="B62" s="10"/>
      <c r="C62" s="10"/>
      <c r="D62" s="33"/>
      <c r="E62" s="33"/>
      <c r="F62" s="33"/>
      <c r="G62" s="10"/>
      <c r="H62" s="10"/>
      <c r="O62" s="75">
        <v>0.91</v>
      </c>
      <c r="P62" s="75">
        <f t="shared" si="4"/>
        <v>0</v>
      </c>
      <c r="Q62" s="75"/>
      <c r="W62" s="124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87">
        <v>2137700</v>
      </c>
      <c r="AC62" s="10">
        <v>42.04</v>
      </c>
      <c r="AD62" s="2">
        <f t="shared" si="0"/>
        <v>0.71000000000000085</v>
      </c>
      <c r="AE62" s="128">
        <f t="shared" si="1"/>
        <v>-1.0124793972215662E-2</v>
      </c>
    </row>
    <row r="63" spans="1:31" x14ac:dyDescent="0.25">
      <c r="B63" s="10"/>
      <c r="C63" s="10"/>
      <c r="D63" s="33"/>
      <c r="E63" s="33"/>
      <c r="F63" s="33"/>
      <c r="G63" s="10"/>
      <c r="H63" s="10"/>
      <c r="O63" s="75">
        <v>0.9</v>
      </c>
      <c r="P63" s="75">
        <f t="shared" si="4"/>
        <v>0</v>
      </c>
      <c r="Q63" s="75"/>
      <c r="W63" s="124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87">
        <v>2562300</v>
      </c>
      <c r="AC63" s="10">
        <v>42.47</v>
      </c>
      <c r="AD63" s="2">
        <f t="shared" si="0"/>
        <v>0.64000000000000057</v>
      </c>
      <c r="AE63" s="128">
        <f t="shared" si="1"/>
        <v>8.7885985748217266E-3</v>
      </c>
    </row>
    <row r="64" spans="1:31" x14ac:dyDescent="0.25">
      <c r="B64" s="10"/>
      <c r="C64" s="10"/>
      <c r="D64" s="33"/>
      <c r="E64" s="33"/>
      <c r="F64" s="33"/>
      <c r="G64" s="10"/>
      <c r="H64" s="10"/>
      <c r="Q64" s="75"/>
      <c r="W64" s="124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87">
        <v>3695900</v>
      </c>
      <c r="AC64" s="10">
        <v>42.1</v>
      </c>
      <c r="AD64" s="2">
        <f t="shared" si="0"/>
        <v>1.8999999999999986</v>
      </c>
      <c r="AE64" s="128">
        <f t="shared" si="1"/>
        <v>-3.2183908045976928E-2</v>
      </c>
    </row>
    <row r="65" spans="2:31" x14ac:dyDescent="0.25">
      <c r="B65" s="10"/>
      <c r="C65" s="10"/>
      <c r="D65" s="33"/>
      <c r="E65" s="33"/>
      <c r="F65" s="33"/>
      <c r="G65" s="10"/>
      <c r="H65" s="10"/>
      <c r="Q65" s="75"/>
      <c r="W65" s="124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87">
        <v>2141200</v>
      </c>
      <c r="AC65" s="10">
        <v>43.5</v>
      </c>
      <c r="AD65" s="2">
        <f t="shared" si="0"/>
        <v>0.72999999999999687</v>
      </c>
      <c r="AE65" s="128">
        <f t="shared" si="1"/>
        <v>9.7493036211699913E-3</v>
      </c>
    </row>
    <row r="66" spans="2:31" x14ac:dyDescent="0.25">
      <c r="B66" s="10"/>
      <c r="C66" s="10"/>
      <c r="D66" s="33"/>
      <c r="E66" s="33"/>
      <c r="F66" s="33"/>
      <c r="G66" s="10"/>
      <c r="H66" s="10"/>
      <c r="Q66" s="75"/>
      <c r="W66" s="124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87">
        <v>1929500</v>
      </c>
      <c r="AC66" s="10">
        <v>43.08</v>
      </c>
      <c r="AD66" s="2">
        <f t="shared" si="0"/>
        <v>1.3500000000000014</v>
      </c>
      <c r="AE66" s="128">
        <f t="shared" si="1"/>
        <v>2.32666356444855E-3</v>
      </c>
    </row>
    <row r="67" spans="2:31" x14ac:dyDescent="0.25">
      <c r="B67" s="10"/>
      <c r="C67" s="10"/>
      <c r="D67" s="33"/>
      <c r="E67" s="33"/>
      <c r="F67" s="33"/>
      <c r="G67" s="10"/>
      <c r="H67" s="10"/>
      <c r="Q67" s="75"/>
      <c r="W67" s="124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87">
        <v>1454800</v>
      </c>
      <c r="AC67" s="10">
        <v>42.98</v>
      </c>
      <c r="AD67" s="2">
        <f>Y67-Z67</f>
        <v>0.53000000000000114</v>
      </c>
      <c r="AE67" s="128" t="e">
        <f>AC67/AC68-1</f>
        <v>#DIV/0!</v>
      </c>
    </row>
    <row r="68" spans="2:31" x14ac:dyDescent="0.25">
      <c r="B68" s="10"/>
      <c r="C68" s="10"/>
      <c r="D68" s="33"/>
      <c r="E68" s="33"/>
      <c r="F68" s="33"/>
      <c r="G68" s="10"/>
      <c r="H68" s="10"/>
      <c r="O68" s="27"/>
      <c r="W68" s="10" t="s">
        <v>92</v>
      </c>
      <c r="X68" s="10"/>
      <c r="Y68" s="10"/>
      <c r="Z68" s="10"/>
      <c r="AA68" s="10"/>
      <c r="AB68" s="10"/>
      <c r="AC68" s="10"/>
      <c r="AD68" s="2">
        <f>Y68-Z68</f>
        <v>0</v>
      </c>
      <c r="AE68" s="128" t="e">
        <f>AC68/AC69-1</f>
        <v>#DIV/0!</v>
      </c>
    </row>
    <row r="69" spans="2:31" x14ac:dyDescent="0.25">
      <c r="O69" s="27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75" priority="11">
      <formula>Q8&gt;0</formula>
    </cfRule>
    <cfRule type="expression" dxfId="274" priority="12">
      <formula>Q8&lt;0</formula>
    </cfRule>
  </conditionalFormatting>
  <conditionalFormatting sqref="Q7">
    <cfRule type="expression" dxfId="273" priority="13">
      <formula>Q7&gt;0</formula>
    </cfRule>
    <cfRule type="expression" dxfId="272" priority="14">
      <formula>Q7&lt;0</formula>
    </cfRule>
  </conditionalFormatting>
  <conditionalFormatting sqref="F22">
    <cfRule type="expression" dxfId="271" priority="9">
      <formula>F22&gt;0</formula>
    </cfRule>
    <cfRule type="expression" dxfId="270" priority="10">
      <formula>F22&lt;0</formula>
    </cfRule>
  </conditionalFormatting>
  <conditionalFormatting sqref="H22">
    <cfRule type="expression" dxfId="269" priority="7">
      <formula>H22&gt;0</formula>
    </cfRule>
    <cfRule type="expression" dxfId="268" priority="8">
      <formula>H22&lt;0</formula>
    </cfRule>
  </conditionalFormatting>
  <conditionalFormatting sqref="F59">
    <cfRule type="expression" dxfId="267" priority="5">
      <formula>F59&gt;0</formula>
    </cfRule>
    <cfRule type="expression" dxfId="266" priority="6">
      <formula>F59&lt;0</formula>
    </cfRule>
  </conditionalFormatting>
  <conditionalFormatting sqref="H59">
    <cfRule type="expression" dxfId="265" priority="3">
      <formula>H59&gt;0</formula>
    </cfRule>
    <cfRule type="expression" dxfId="264" priority="4">
      <formula>H59&lt;0</formula>
    </cfRule>
  </conditionalFormatting>
  <conditionalFormatting sqref="M30">
    <cfRule type="expression" dxfId="263" priority="1">
      <formula>M30&gt;0</formula>
    </cfRule>
    <cfRule type="expression" dxfId="26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78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53</v>
      </c>
      <c r="M1" s="20" t="s">
        <v>22</v>
      </c>
      <c r="T1" s="76" t="s">
        <v>66</v>
      </c>
      <c r="X1" s="100" t="s">
        <v>85</v>
      </c>
      <c r="Y1" s="100" t="s">
        <v>86</v>
      </c>
      <c r="Z1" s="100" t="s">
        <v>87</v>
      </c>
      <c r="AA1" s="100" t="s">
        <v>88</v>
      </c>
      <c r="AB1" s="100" t="s">
        <v>89</v>
      </c>
      <c r="AC1" s="100" t="s">
        <v>90</v>
      </c>
      <c r="AD1" s="100" t="s">
        <v>91</v>
      </c>
      <c r="AE1" s="11" t="s">
        <v>97</v>
      </c>
      <c r="AF1" s="11" t="s">
        <v>99</v>
      </c>
    </row>
    <row r="2" spans="1:32" x14ac:dyDescent="0.25">
      <c r="A2" s="6" t="s">
        <v>26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77"/>
      <c r="X2" s="102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96">
        <v>1561200</v>
      </c>
      <c r="AD2" s="9">
        <v>81.42</v>
      </c>
      <c r="AE2" s="2">
        <f>Z2-AA2</f>
        <v>0.87999999999999545</v>
      </c>
      <c r="AF2" s="128">
        <f>AD2/AD3-1</f>
        <v>-2.5725836089671716E-3</v>
      </c>
    </row>
    <row r="3" spans="1:32" x14ac:dyDescent="0.25">
      <c r="A3" s="22" t="s">
        <v>48</v>
      </c>
      <c r="B3" s="66"/>
      <c r="C3" s="4"/>
      <c r="D3" s="3"/>
      <c r="E3" s="3"/>
      <c r="F3" s="3"/>
      <c r="G3" s="66"/>
      <c r="H3" s="4"/>
      <c r="I3" s="3"/>
      <c r="J3" s="3"/>
      <c r="K3" s="3"/>
      <c r="L3" s="66"/>
      <c r="M3" s="3"/>
      <c r="O3" s="11" t="s">
        <v>36</v>
      </c>
      <c r="Q3" s="2">
        <f>IF(Q2=0, Q4, (F18-K18-M18)/Q2)</f>
        <v>0</v>
      </c>
      <c r="T3" s="77"/>
      <c r="X3" s="102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96">
        <v>1672300</v>
      </c>
      <c r="AD3" s="9">
        <v>81.63</v>
      </c>
      <c r="AE3" s="2">
        <f t="shared" ref="AE3:AE66" si="0">Z3-AA3</f>
        <v>0.39999999999999147</v>
      </c>
      <c r="AF3" s="128">
        <f t="shared" ref="AF3:AF66" si="1">AD3/AD4-1</f>
        <v>3.8121003443187806E-3</v>
      </c>
    </row>
    <row r="4" spans="1:32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3"/>
      <c r="O4" s="11" t="s">
        <v>44</v>
      </c>
      <c r="Q4" s="48">
        <v>0</v>
      </c>
      <c r="R4" s="336">
        <v>0</v>
      </c>
      <c r="X4" s="102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96">
        <v>1790100</v>
      </c>
      <c r="AD4" s="9">
        <v>81.319999999999993</v>
      </c>
      <c r="AE4" s="2">
        <f t="shared" si="0"/>
        <v>0.67000000000000171</v>
      </c>
      <c r="AF4" s="128">
        <f t="shared" si="1"/>
        <v>-2.0861455393299533E-3</v>
      </c>
    </row>
    <row r="5" spans="1:32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3"/>
      <c r="O5" s="11" t="s">
        <v>45</v>
      </c>
      <c r="Q5" s="3">
        <f>Q4*Q2</f>
        <v>0</v>
      </c>
      <c r="T5" s="77"/>
      <c r="U5" s="61"/>
      <c r="X5" s="102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96">
        <v>1547600</v>
      </c>
      <c r="AD5" s="9">
        <v>81.489999999999995</v>
      </c>
      <c r="AE5" s="2">
        <f t="shared" si="0"/>
        <v>0.59000000000000341</v>
      </c>
      <c r="AF5" s="128">
        <f t="shared" si="1"/>
        <v>-1.8373346398824486E-3</v>
      </c>
    </row>
    <row r="6" spans="1:32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M6" s="3"/>
      <c r="O6" s="11" t="s">
        <v>42</v>
      </c>
      <c r="Q6" s="2">
        <f>Q3*Q2</f>
        <v>0</v>
      </c>
      <c r="X6" s="102">
        <v>42824</v>
      </c>
      <c r="Y6" s="9">
        <v>81.3</v>
      </c>
      <c r="Z6" s="9">
        <v>81.83</v>
      </c>
      <c r="AA6" s="9">
        <v>81.16</v>
      </c>
      <c r="AB6" s="9">
        <v>81.64</v>
      </c>
      <c r="AC6" s="96">
        <v>1159100</v>
      </c>
      <c r="AD6" s="9">
        <v>81.64</v>
      </c>
      <c r="AE6" s="2">
        <f t="shared" si="0"/>
        <v>0.67000000000000171</v>
      </c>
      <c r="AF6" s="128">
        <f t="shared" si="1"/>
        <v>3.0716304214277734E-3</v>
      </c>
    </row>
    <row r="7" spans="1:32" x14ac:dyDescent="0.25">
      <c r="B7" s="66"/>
      <c r="C7" s="4"/>
      <c r="D7" s="3"/>
      <c r="E7" s="3"/>
      <c r="F7" s="3"/>
      <c r="G7" s="66"/>
      <c r="H7" s="149"/>
      <c r="I7" s="3"/>
      <c r="J7" s="3"/>
      <c r="K7" s="3"/>
      <c r="L7" s="4"/>
      <c r="M7" s="3"/>
      <c r="O7" s="11" t="s">
        <v>136</v>
      </c>
      <c r="Q7" s="2">
        <f>Q10+Q8</f>
        <v>523.61999999999898</v>
      </c>
      <c r="R7">
        <v>0</v>
      </c>
      <c r="T7" s="77"/>
      <c r="X7" s="102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96">
        <v>1018400</v>
      </c>
      <c r="AD7" s="9">
        <v>81.39</v>
      </c>
      <c r="AE7" s="2">
        <f t="shared" si="0"/>
        <v>0.78999999999999204</v>
      </c>
      <c r="AF7" s="128">
        <f t="shared" si="1"/>
        <v>-6.10575161802418E-3</v>
      </c>
    </row>
    <row r="8" spans="1:32" x14ac:dyDescent="0.25">
      <c r="O8" s="11" t="s">
        <v>137</v>
      </c>
      <c r="P8" s="27"/>
      <c r="Q8" s="2">
        <f>K18+M18-F18+Q2*Q4</f>
        <v>0</v>
      </c>
      <c r="R8" s="145"/>
      <c r="T8" s="77"/>
      <c r="X8" s="102">
        <v>42822</v>
      </c>
      <c r="Y8" s="9">
        <v>80.81</v>
      </c>
      <c r="Z8" s="9">
        <v>82.1</v>
      </c>
      <c r="AA8" s="9">
        <v>80.73</v>
      </c>
      <c r="AB8" s="9">
        <v>81.89</v>
      </c>
      <c r="AC8" s="96">
        <v>1211400</v>
      </c>
      <c r="AD8" s="9">
        <v>81.89</v>
      </c>
      <c r="AE8" s="2">
        <f t="shared" si="0"/>
        <v>1.3699999999999903</v>
      </c>
      <c r="AF8" s="128">
        <f t="shared" si="1"/>
        <v>9.8655814527068841E-3</v>
      </c>
    </row>
    <row r="9" spans="1:32" x14ac:dyDescent="0.25">
      <c r="O9" s="11" t="s">
        <v>156</v>
      </c>
      <c r="Q9" s="128">
        <f>IF(Q2=0, 0, Q8/Q6)</f>
        <v>0</v>
      </c>
      <c r="X9" s="102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96">
        <v>1428200</v>
      </c>
      <c r="AD9" s="9">
        <v>81.09</v>
      </c>
      <c r="AE9" s="2">
        <f t="shared" si="0"/>
        <v>1.25</v>
      </c>
      <c r="AF9" s="128">
        <f t="shared" si="1"/>
        <v>1.2347203358440417E-3</v>
      </c>
    </row>
    <row r="10" spans="1:32" x14ac:dyDescent="0.25">
      <c r="O10" s="11" t="s">
        <v>155</v>
      </c>
      <c r="P10" s="27"/>
      <c r="Q10" s="2">
        <f>M40</f>
        <v>523.61999999999898</v>
      </c>
      <c r="T10" s="112"/>
      <c r="U10" s="61"/>
      <c r="X10" s="102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96">
        <v>1368900</v>
      </c>
      <c r="AD10" s="9">
        <v>80.989999999999995</v>
      </c>
      <c r="AE10" s="2">
        <f t="shared" si="0"/>
        <v>0.88000000000000966</v>
      </c>
      <c r="AF10" s="128">
        <f t="shared" si="1"/>
        <v>-3.3226679793257885E-3</v>
      </c>
    </row>
    <row r="11" spans="1:32" x14ac:dyDescent="0.25">
      <c r="O11" s="11" t="s">
        <v>133</v>
      </c>
      <c r="P11" s="27"/>
      <c r="Q11" s="128">
        <f>VALUE(TRIM(CLEAN(MID(U55, FIND("(", U55)+1, 5))))</f>
        <v>1.67E-2</v>
      </c>
      <c r="T11" s="112"/>
      <c r="U11" s="61"/>
      <c r="X11" s="102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96">
        <v>1480700</v>
      </c>
      <c r="AD11" s="9">
        <v>81.260000000000005</v>
      </c>
      <c r="AE11" s="2">
        <f t="shared" si="0"/>
        <v>0.76000000000000512</v>
      </c>
      <c r="AF11" s="128">
        <f t="shared" si="1"/>
        <v>-1.4745637748831975E-3</v>
      </c>
    </row>
    <row r="12" spans="1:32" x14ac:dyDescent="0.25">
      <c r="X12" s="102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96">
        <v>1669800</v>
      </c>
      <c r="AD12" s="9">
        <v>81.38</v>
      </c>
      <c r="AE12" s="2">
        <f t="shared" si="0"/>
        <v>0.48999999999999488</v>
      </c>
      <c r="AF12" s="128">
        <f t="shared" si="1"/>
        <v>-3.7948341290243714E-3</v>
      </c>
    </row>
    <row r="13" spans="1:32" x14ac:dyDescent="0.25">
      <c r="Q13" s="2"/>
      <c r="X13" s="102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96">
        <v>2179300</v>
      </c>
      <c r="AD13" s="9">
        <v>81.69</v>
      </c>
      <c r="AE13" s="2">
        <f t="shared" si="0"/>
        <v>1.1099999999999994</v>
      </c>
      <c r="AF13" s="128">
        <f t="shared" si="1"/>
        <v>-8.255432803205176E-3</v>
      </c>
    </row>
    <row r="14" spans="1:32" x14ac:dyDescent="0.25">
      <c r="X14" s="102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96">
        <v>1325000</v>
      </c>
      <c r="AD14" s="9">
        <v>82.37</v>
      </c>
      <c r="AE14" s="2">
        <f t="shared" si="0"/>
        <v>0.76000000000000512</v>
      </c>
      <c r="AF14" s="128">
        <f t="shared" si="1"/>
        <v>-5.7936028968013087E-3</v>
      </c>
    </row>
    <row r="15" spans="1:32" x14ac:dyDescent="0.25">
      <c r="X15" s="102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96">
        <v>2316300</v>
      </c>
      <c r="AD15" s="9">
        <v>82.85</v>
      </c>
      <c r="AE15" s="2">
        <f t="shared" si="0"/>
        <v>0.49000000000000909</v>
      </c>
      <c r="AF15" s="128">
        <f t="shared" si="1"/>
        <v>-4.8256725781159471E-4</v>
      </c>
    </row>
    <row r="16" spans="1:32" x14ac:dyDescent="0.25">
      <c r="B16" s="66"/>
      <c r="C16" s="4"/>
      <c r="D16" s="3"/>
      <c r="E16" s="3"/>
      <c r="F16" s="3"/>
      <c r="G16" s="66"/>
      <c r="H16" s="149"/>
      <c r="I16" s="3"/>
      <c r="J16" s="3"/>
      <c r="K16" s="3"/>
      <c r="L16" s="4"/>
      <c r="M16" s="3"/>
      <c r="X16" s="102">
        <v>42810</v>
      </c>
      <c r="Y16" s="9">
        <v>82.56</v>
      </c>
      <c r="Z16" s="9">
        <v>83</v>
      </c>
      <c r="AA16" s="9">
        <v>82.46</v>
      </c>
      <c r="AB16" s="9">
        <v>82.89</v>
      </c>
      <c r="AC16" s="96">
        <v>1783600</v>
      </c>
      <c r="AD16" s="9">
        <v>82.89</v>
      </c>
      <c r="AE16" s="2">
        <f t="shared" si="0"/>
        <v>0.54000000000000625</v>
      </c>
      <c r="AF16" s="128">
        <f t="shared" si="1"/>
        <v>3.2679738562091387E-3</v>
      </c>
    </row>
    <row r="17" spans="1:32" x14ac:dyDescent="0.25">
      <c r="B17" s="66"/>
      <c r="C17" s="4"/>
      <c r="D17" s="3"/>
      <c r="E17" s="3"/>
      <c r="F17" s="3"/>
      <c r="G17" s="3"/>
      <c r="H17" s="149"/>
      <c r="I17" s="3"/>
      <c r="J17" s="3"/>
      <c r="K17" s="3"/>
      <c r="L17" s="4"/>
      <c r="M17" s="3"/>
      <c r="X17" s="102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96">
        <v>1418800</v>
      </c>
      <c r="AD17" s="9">
        <v>82.62</v>
      </c>
      <c r="AE17" s="2">
        <f t="shared" si="0"/>
        <v>0.70999999999999375</v>
      </c>
      <c r="AF17" s="128">
        <f t="shared" si="1"/>
        <v>5.3541007544415375E-3</v>
      </c>
    </row>
    <row r="18" spans="1:32" x14ac:dyDescent="0.25">
      <c r="A18" s="25" t="s">
        <v>57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2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96">
        <v>1437100</v>
      </c>
      <c r="AD18" s="9">
        <v>82.18</v>
      </c>
      <c r="AE18" s="2">
        <f t="shared" si="0"/>
        <v>0.48000000000000398</v>
      </c>
      <c r="AF18" s="128">
        <f t="shared" si="1"/>
        <v>9.7442143727177744E-4</v>
      </c>
    </row>
    <row r="19" spans="1:32" x14ac:dyDescent="0.25">
      <c r="B19" s="66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2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96">
        <v>1256700</v>
      </c>
      <c r="AD19" s="9">
        <v>82.1</v>
      </c>
      <c r="AE19" s="2">
        <f t="shared" si="0"/>
        <v>0.40999999999999659</v>
      </c>
      <c r="AF19" s="128">
        <f t="shared" si="1"/>
        <v>6.0938452163306067E-4</v>
      </c>
    </row>
    <row r="20" spans="1:32" x14ac:dyDescent="0.25">
      <c r="X20" s="102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96">
        <v>1560600</v>
      </c>
      <c r="AD20" s="9">
        <v>82.05</v>
      </c>
      <c r="AE20" s="2">
        <f t="shared" si="0"/>
        <v>0.54000000000000625</v>
      </c>
      <c r="AF20" s="128">
        <f t="shared" si="1"/>
        <v>5.8845163663112654E-3</v>
      </c>
    </row>
    <row r="21" spans="1:32" x14ac:dyDescent="0.25">
      <c r="X21" s="102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96">
        <v>1708500</v>
      </c>
      <c r="AD21" s="9">
        <v>81.569999999999993</v>
      </c>
      <c r="AE21" s="2">
        <f t="shared" si="0"/>
        <v>0.56000000000000227</v>
      </c>
      <c r="AF21" s="128">
        <f t="shared" si="1"/>
        <v>5.4233945519537308E-3</v>
      </c>
    </row>
    <row r="22" spans="1:32" x14ac:dyDescent="0.25">
      <c r="X22" s="102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96">
        <v>1661400</v>
      </c>
      <c r="AD22" s="9">
        <v>81.13</v>
      </c>
      <c r="AE22" s="2">
        <f t="shared" si="0"/>
        <v>1.0300000000000011</v>
      </c>
      <c r="AF22" s="128">
        <f t="shared" si="1"/>
        <v>-4.0510680088386986E-3</v>
      </c>
    </row>
    <row r="23" spans="1:32" x14ac:dyDescent="0.25">
      <c r="X23" s="102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96">
        <v>1621800</v>
      </c>
      <c r="AD23" s="9">
        <v>81.459999999999994</v>
      </c>
      <c r="AE23" s="2">
        <f t="shared" si="0"/>
        <v>0.56000000000000227</v>
      </c>
      <c r="AF23" s="128">
        <f t="shared" si="1"/>
        <v>1.4752889107449985E-3</v>
      </c>
    </row>
    <row r="24" spans="1:32" x14ac:dyDescent="0.25">
      <c r="X24" s="102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96">
        <v>1657000</v>
      </c>
      <c r="AD24" s="9">
        <v>81.34</v>
      </c>
      <c r="AE24" s="2">
        <f t="shared" si="0"/>
        <v>0.60999999999999943</v>
      </c>
      <c r="AF24" s="128">
        <f t="shared" si="1"/>
        <v>-6.3523088199364253E-3</v>
      </c>
    </row>
    <row r="25" spans="1:32" x14ac:dyDescent="0.25">
      <c r="X25" s="102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96">
        <v>2331400</v>
      </c>
      <c r="AD25" s="9">
        <v>81.86</v>
      </c>
      <c r="AE25" s="2">
        <f t="shared" si="0"/>
        <v>0.59999999999999432</v>
      </c>
      <c r="AF25" s="128">
        <f t="shared" si="1"/>
        <v>1.345565749235389E-3</v>
      </c>
    </row>
    <row r="26" spans="1:32" x14ac:dyDescent="0.25">
      <c r="B26" s="150" t="s">
        <v>85</v>
      </c>
      <c r="C26" s="150" t="s">
        <v>106</v>
      </c>
      <c r="D26" s="151" t="s">
        <v>105</v>
      </c>
      <c r="E26" s="153" t="s">
        <v>107</v>
      </c>
      <c r="F26" s="154" t="s">
        <v>43</v>
      </c>
      <c r="G26" s="165" t="s">
        <v>110</v>
      </c>
      <c r="H26" s="165" t="s">
        <v>61</v>
      </c>
      <c r="X26" s="102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96">
        <v>2625100</v>
      </c>
      <c r="AD26" s="9">
        <v>81.75</v>
      </c>
      <c r="AE26" s="2">
        <f t="shared" si="0"/>
        <v>1.3100000000000023</v>
      </c>
      <c r="AF26" s="128">
        <f t="shared" si="1"/>
        <v>-1.1367759100253894E-2</v>
      </c>
    </row>
    <row r="27" spans="1:32" x14ac:dyDescent="0.25">
      <c r="B27" s="152">
        <v>42304</v>
      </c>
      <c r="C27" s="10">
        <v>120</v>
      </c>
      <c r="D27" s="33">
        <v>60.82</v>
      </c>
      <c r="E27" s="33">
        <v>60.29</v>
      </c>
      <c r="F27" s="33">
        <v>-63.92</v>
      </c>
      <c r="G27" s="33">
        <f>D27*C27</f>
        <v>7298.4</v>
      </c>
      <c r="H27" s="167">
        <f>IF(C27=0, 0, (E27-D27)/D27)</f>
        <v>-8.714238737257499E-3</v>
      </c>
      <c r="X27" s="102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96">
        <v>2721300</v>
      </c>
      <c r="AD27" s="9">
        <v>82.69</v>
      </c>
      <c r="AE27" s="2">
        <f t="shared" si="0"/>
        <v>0.73000000000000398</v>
      </c>
      <c r="AF27" s="128">
        <f t="shared" si="1"/>
        <v>6.4508276533592479E-3</v>
      </c>
    </row>
    <row r="28" spans="1:32" x14ac:dyDescent="0.25">
      <c r="A28" s="24"/>
      <c r="B28" s="152">
        <v>42310</v>
      </c>
      <c r="C28" s="10">
        <v>170</v>
      </c>
      <c r="D28" s="33">
        <v>61.17</v>
      </c>
      <c r="E28" s="33">
        <v>61.8</v>
      </c>
      <c r="F28" s="33">
        <v>107.28</v>
      </c>
      <c r="G28" s="33">
        <f t="shared" ref="G28:G33" si="2">D28*C28</f>
        <v>10398.9</v>
      </c>
      <c r="H28" s="167">
        <f>IF(C28=0, 0, (E28-D28)/D28)</f>
        <v>1.0299166257969517E-2</v>
      </c>
      <c r="X28" s="102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96">
        <v>2550500</v>
      </c>
      <c r="AD28" s="9">
        <v>82.16</v>
      </c>
      <c r="AE28" s="2">
        <f t="shared" si="0"/>
        <v>1.2900000000000063</v>
      </c>
      <c r="AF28" s="128">
        <f t="shared" si="1"/>
        <v>1.0081140890090934E-2</v>
      </c>
    </row>
    <row r="29" spans="1:32" x14ac:dyDescent="0.25">
      <c r="A29" s="24"/>
      <c r="B29" s="152">
        <v>42311</v>
      </c>
      <c r="C29" s="10">
        <v>70</v>
      </c>
      <c r="D29" s="33">
        <v>58.41</v>
      </c>
      <c r="E29" s="33">
        <v>63.16</v>
      </c>
      <c r="F29" s="33">
        <v>332.36</v>
      </c>
      <c r="G29" s="33">
        <f t="shared" si="2"/>
        <v>4088.7</v>
      </c>
      <c r="H29" s="167">
        <f>IF(C29=0, 0, (E29-D29)/D29)</f>
        <v>8.1321691491183026E-2</v>
      </c>
      <c r="X29" s="102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96">
        <v>2103000</v>
      </c>
      <c r="AD29" s="9">
        <v>81.34</v>
      </c>
      <c r="AE29" s="2">
        <f t="shared" si="0"/>
        <v>0.67000000000000171</v>
      </c>
      <c r="AF29" s="128">
        <f t="shared" si="1"/>
        <v>5.3145470275615114E-3</v>
      </c>
    </row>
    <row r="30" spans="1:32" x14ac:dyDescent="0.25">
      <c r="A30" s="24"/>
      <c r="B30" s="152">
        <v>42326</v>
      </c>
      <c r="C30" s="10">
        <v>20</v>
      </c>
      <c r="D30" s="33">
        <v>45.45</v>
      </c>
      <c r="E30" s="33">
        <v>63.5</v>
      </c>
      <c r="F30" s="33">
        <v>361.1</v>
      </c>
      <c r="G30" s="33">
        <f t="shared" si="2"/>
        <v>909</v>
      </c>
      <c r="H30" s="167">
        <f>IF(C30=0, 0, (E30-D30)/D30)</f>
        <v>0.39713971397139708</v>
      </c>
      <c r="X30" s="102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96">
        <v>1973300</v>
      </c>
      <c r="AD30" s="9">
        <v>80.91</v>
      </c>
      <c r="AE30" s="2">
        <f t="shared" si="0"/>
        <v>1.019999999999996</v>
      </c>
      <c r="AF30" s="128" t="e">
        <f t="shared" si="1"/>
        <v>#DIV/0!</v>
      </c>
    </row>
    <row r="31" spans="1:32" x14ac:dyDescent="0.25">
      <c r="B31" s="152">
        <v>42342</v>
      </c>
      <c r="C31" s="10">
        <v>0</v>
      </c>
      <c r="D31" s="33">
        <v>0</v>
      </c>
      <c r="E31" s="33">
        <v>62.77</v>
      </c>
      <c r="F31" s="33">
        <v>364.08</v>
      </c>
      <c r="G31" s="33">
        <f t="shared" si="2"/>
        <v>0</v>
      </c>
      <c r="H31" s="167"/>
      <c r="I31" s="155"/>
      <c r="X31" s="102">
        <v>42790</v>
      </c>
      <c r="Y31" s="9" t="s">
        <v>364</v>
      </c>
      <c r="Z31" s="9"/>
      <c r="AA31" s="9"/>
      <c r="AB31" s="9"/>
      <c r="AC31" s="96"/>
      <c r="AD31" s="9"/>
      <c r="AE31" s="2">
        <f t="shared" si="0"/>
        <v>0</v>
      </c>
      <c r="AF31" s="128">
        <f t="shared" si="1"/>
        <v>-1</v>
      </c>
    </row>
    <row r="32" spans="1:32" x14ac:dyDescent="0.25">
      <c r="B32" s="152">
        <v>42373</v>
      </c>
      <c r="C32" s="10">
        <v>40</v>
      </c>
      <c r="D32" s="33">
        <v>50.76</v>
      </c>
      <c r="E32" s="33">
        <v>60.67</v>
      </c>
      <c r="F32" s="33">
        <v>396.48</v>
      </c>
      <c r="G32" s="33">
        <f t="shared" si="2"/>
        <v>2030.3999999999999</v>
      </c>
      <c r="H32" s="167">
        <f>IF(C32=0, 0, (E32-D32)/D32)</f>
        <v>0.19523246650906234</v>
      </c>
      <c r="X32" s="102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96">
        <v>3190200</v>
      </c>
      <c r="AD32" s="9">
        <v>80.180000000000007</v>
      </c>
      <c r="AE32" s="2">
        <f t="shared" si="0"/>
        <v>0.59000000000000341</v>
      </c>
      <c r="AF32" s="128">
        <f t="shared" si="1"/>
        <v>-3.740182022190508E-4</v>
      </c>
    </row>
    <row r="33" spans="1:32" x14ac:dyDescent="0.25">
      <c r="B33" s="152">
        <v>42410</v>
      </c>
      <c r="C33" s="10">
        <v>0</v>
      </c>
      <c r="D33" s="33">
        <v>0</v>
      </c>
      <c r="E33" s="33">
        <v>0</v>
      </c>
      <c r="F33" s="33">
        <v>523.62</v>
      </c>
      <c r="G33" s="33">
        <f t="shared" si="2"/>
        <v>0</v>
      </c>
      <c r="H33" s="167"/>
      <c r="X33" s="102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96">
        <v>2438500</v>
      </c>
      <c r="AD33" s="9">
        <v>80.209999999999994</v>
      </c>
      <c r="AE33" s="2">
        <f t="shared" si="0"/>
        <v>0.71999999999999886</v>
      </c>
      <c r="AF33" s="128">
        <f t="shared" si="1"/>
        <v>-4.984423676013261E-4</v>
      </c>
    </row>
    <row r="34" spans="1:32" x14ac:dyDescent="0.25">
      <c r="B34" s="10"/>
      <c r="C34" s="10"/>
      <c r="D34" s="33"/>
      <c r="E34" s="33"/>
      <c r="F34" s="33"/>
      <c r="G34" s="33"/>
      <c r="H34" s="167"/>
      <c r="X34" s="102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96">
        <v>2436700</v>
      </c>
      <c r="AD34" s="9">
        <v>80.25</v>
      </c>
      <c r="AE34" s="2">
        <f t="shared" si="0"/>
        <v>0.48999999999999488</v>
      </c>
      <c r="AF34" s="128">
        <f t="shared" si="1"/>
        <v>2.2480329711502822E-3</v>
      </c>
    </row>
    <row r="35" spans="1:32" ht="20.25" thickBot="1" x14ac:dyDescent="0.35">
      <c r="B35" s="10"/>
      <c r="C35" s="10"/>
      <c r="D35" s="33"/>
      <c r="E35" s="33"/>
      <c r="F35" s="33"/>
      <c r="G35" s="33"/>
      <c r="H35" s="167"/>
      <c r="O35" s="557" t="s">
        <v>54</v>
      </c>
      <c r="P35" s="557"/>
      <c r="X35" s="102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96">
        <v>1920300</v>
      </c>
      <c r="AD35" s="9">
        <v>80.069999999999993</v>
      </c>
      <c r="AE35" s="2">
        <f t="shared" si="0"/>
        <v>0.40000000000000568</v>
      </c>
      <c r="AF35" s="128">
        <f t="shared" si="1"/>
        <v>-4.4759418127565676E-3</v>
      </c>
    </row>
    <row r="36" spans="1:32" ht="15.75" thickTop="1" x14ac:dyDescent="0.25">
      <c r="B36" s="10"/>
      <c r="C36" s="10"/>
      <c r="D36" s="33"/>
      <c r="E36" s="33"/>
      <c r="F36" s="33"/>
      <c r="G36" s="33"/>
      <c r="H36" s="167"/>
      <c r="O36" s="75">
        <v>1.1000000000000001</v>
      </c>
      <c r="P36" s="75">
        <f>O36*$Q$4</f>
        <v>0</v>
      </c>
      <c r="Q36" s="2"/>
      <c r="X36" s="102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96">
        <v>1779000</v>
      </c>
      <c r="AD36" s="9">
        <v>80.430000000000007</v>
      </c>
      <c r="AE36" s="2">
        <f t="shared" si="0"/>
        <v>0.41999999999998749</v>
      </c>
      <c r="AF36" s="128">
        <f t="shared" si="1"/>
        <v>1.1202389843167904E-3</v>
      </c>
    </row>
    <row r="37" spans="1:32" ht="15" customHeight="1" x14ac:dyDescent="0.25">
      <c r="B37" s="10"/>
      <c r="C37" s="10"/>
      <c r="D37" s="33"/>
      <c r="E37" s="33"/>
      <c r="F37" s="33"/>
      <c r="G37" s="33"/>
      <c r="H37" s="167"/>
      <c r="O37" s="75">
        <v>1.0900000000000001</v>
      </c>
      <c r="P37" s="75">
        <f t="shared" ref="P37:P56" si="3">O37*$Q$4</f>
        <v>0</v>
      </c>
      <c r="Q37" s="2"/>
      <c r="X37" s="102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96">
        <v>1820200</v>
      </c>
      <c r="AD37" s="9">
        <v>80.34</v>
      </c>
      <c r="AE37" s="2">
        <f t="shared" si="0"/>
        <v>1.1299999999999955</v>
      </c>
      <c r="AF37" s="128">
        <f t="shared" si="1"/>
        <v>1.1456628477904962E-2</v>
      </c>
    </row>
    <row r="38" spans="1:32" x14ac:dyDescent="0.25">
      <c r="B38" s="10"/>
      <c r="C38" s="10"/>
      <c r="D38" s="33"/>
      <c r="E38" s="33"/>
      <c r="F38" s="33"/>
      <c r="G38" s="33"/>
      <c r="H38" s="167"/>
      <c r="O38" s="75">
        <v>1.08</v>
      </c>
      <c r="P38" s="75">
        <f t="shared" si="3"/>
        <v>0</v>
      </c>
      <c r="Q38" s="2"/>
      <c r="X38" s="102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96">
        <v>1798000</v>
      </c>
      <c r="AD38" s="9">
        <v>79.430000000000007</v>
      </c>
      <c r="AE38" s="2">
        <f t="shared" si="0"/>
        <v>0.71999999999999886</v>
      </c>
      <c r="AF38" s="128">
        <f t="shared" si="1"/>
        <v>2.3977788995457328E-3</v>
      </c>
    </row>
    <row r="39" spans="1:32" ht="20.25" thickBot="1" x14ac:dyDescent="0.35">
      <c r="O39" s="75">
        <v>1.07</v>
      </c>
      <c r="P39" s="75">
        <f t="shared" si="3"/>
        <v>0</v>
      </c>
      <c r="Q39" s="2"/>
      <c r="T39" s="104" t="s">
        <v>65</v>
      </c>
      <c r="U39" s="2"/>
      <c r="X39" s="102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96">
        <v>1427500</v>
      </c>
      <c r="AD39" s="9">
        <v>79.239999999999995</v>
      </c>
      <c r="AE39" s="2">
        <f t="shared" si="0"/>
        <v>0.82999999999999829</v>
      </c>
      <c r="AF39" s="128">
        <f t="shared" si="1"/>
        <v>9.1696383087112032E-3</v>
      </c>
    </row>
    <row r="40" spans="1:32" ht="15.75" thickTop="1" x14ac:dyDescent="0.25">
      <c r="L40" t="s">
        <v>155</v>
      </c>
      <c r="M40" s="2">
        <f>K56+M56-F56</f>
        <v>523.61999999999898</v>
      </c>
      <c r="O40" s="75">
        <v>1.06</v>
      </c>
      <c r="P40" s="75">
        <f t="shared" si="3"/>
        <v>0</v>
      </c>
      <c r="Q40" s="2"/>
      <c r="T40" s="105" t="s">
        <v>69</v>
      </c>
      <c r="U40" s="98">
        <v>81.63</v>
      </c>
      <c r="X40" s="102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96">
        <v>1636700</v>
      </c>
      <c r="AD40" s="9">
        <v>78.52</v>
      </c>
      <c r="AE40" s="2">
        <f t="shared" si="0"/>
        <v>1.1800000000000068</v>
      </c>
      <c r="AF40" s="128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67</v>
      </c>
      <c r="F41" s="20" t="s">
        <v>38</v>
      </c>
      <c r="G41" s="11" t="s">
        <v>3</v>
      </c>
      <c r="H41" s="11" t="s">
        <v>6</v>
      </c>
      <c r="I41" s="20" t="s">
        <v>7</v>
      </c>
      <c r="J41" s="20" t="s">
        <v>68</v>
      </c>
      <c r="K41" s="20" t="s">
        <v>39</v>
      </c>
      <c r="L41" s="11" t="s">
        <v>53</v>
      </c>
      <c r="M41" s="20" t="s">
        <v>22</v>
      </c>
      <c r="O41" s="75">
        <v>1.05</v>
      </c>
      <c r="P41" s="75">
        <f t="shared" si="3"/>
        <v>0</v>
      </c>
      <c r="Q41" s="2"/>
      <c r="T41" s="105" t="s">
        <v>70</v>
      </c>
      <c r="U41" s="98">
        <v>81.81</v>
      </c>
      <c r="X41" s="102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96">
        <v>1912700</v>
      </c>
      <c r="AD41" s="9">
        <v>77.989999999999995</v>
      </c>
      <c r="AE41" s="2">
        <f t="shared" si="0"/>
        <v>0.65999999999999659</v>
      </c>
      <c r="AF41" s="128">
        <f t="shared" si="1"/>
        <v>4.6373824552363718E-3</v>
      </c>
    </row>
    <row r="42" spans="1:32" x14ac:dyDescent="0.25">
      <c r="A42" s="6" t="s">
        <v>26</v>
      </c>
      <c r="B42" s="1">
        <v>42185</v>
      </c>
      <c r="C42" s="7">
        <v>10</v>
      </c>
      <c r="D42" s="37">
        <v>65.45</v>
      </c>
      <c r="E42" s="37">
        <v>0</v>
      </c>
      <c r="F42" s="37">
        <f t="shared" ref="F42:F51" si="4">C42*D42</f>
        <v>654.5</v>
      </c>
      <c r="G42" s="1">
        <v>42226</v>
      </c>
      <c r="H42" s="7">
        <v>30</v>
      </c>
      <c r="I42" s="37">
        <v>62.9</v>
      </c>
      <c r="J42" s="37">
        <v>0.03</v>
      </c>
      <c r="K42" s="37">
        <f t="shared" ref="K42:K48" si="5">H42*I42-J42</f>
        <v>1886.97</v>
      </c>
      <c r="L42" s="1">
        <v>42278</v>
      </c>
      <c r="M42" s="2">
        <v>30</v>
      </c>
      <c r="O42" s="75">
        <v>1.04</v>
      </c>
      <c r="P42" s="75">
        <f t="shared" si="3"/>
        <v>0</v>
      </c>
      <c r="Q42" s="2"/>
      <c r="T42" s="105" t="s">
        <v>71</v>
      </c>
      <c r="U42" s="98" t="s">
        <v>100</v>
      </c>
      <c r="X42" s="102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96">
        <v>1496600</v>
      </c>
      <c r="AD42" s="9">
        <v>77.63</v>
      </c>
      <c r="AE42" s="2">
        <f t="shared" si="0"/>
        <v>0.39000000000000057</v>
      </c>
      <c r="AF42" s="128">
        <f t="shared" si="1"/>
        <v>-1.6718106995885496E-3</v>
      </c>
    </row>
    <row r="43" spans="1:32" x14ac:dyDescent="0.25">
      <c r="A43" s="22" t="s">
        <v>48</v>
      </c>
      <c r="B43" s="1">
        <v>42223</v>
      </c>
      <c r="C43" s="7">
        <v>20</v>
      </c>
      <c r="D43" s="37">
        <v>63.52</v>
      </c>
      <c r="E43" s="37">
        <v>0</v>
      </c>
      <c r="F43" s="37">
        <f t="shared" si="4"/>
        <v>1270.4000000000001</v>
      </c>
      <c r="G43" s="1">
        <v>42235</v>
      </c>
      <c r="H43" s="7">
        <v>30</v>
      </c>
      <c r="I43" s="37">
        <v>63.59</v>
      </c>
      <c r="J43" s="37">
        <v>0.04</v>
      </c>
      <c r="K43" s="37">
        <f t="shared" si="5"/>
        <v>1907.66</v>
      </c>
      <c r="L43" s="1">
        <v>42373</v>
      </c>
      <c r="M43" s="2">
        <v>6</v>
      </c>
      <c r="O43" s="75">
        <v>1.03</v>
      </c>
      <c r="P43" s="75">
        <f t="shared" si="3"/>
        <v>0</v>
      </c>
      <c r="Q43" s="2"/>
      <c r="T43" s="105" t="s">
        <v>72</v>
      </c>
      <c r="U43" s="98" t="s">
        <v>100</v>
      </c>
      <c r="X43" s="102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96">
        <v>1764900</v>
      </c>
      <c r="AD43" s="9">
        <v>77.760000000000005</v>
      </c>
      <c r="AE43" s="2">
        <f t="shared" si="0"/>
        <v>0.61000000000001364</v>
      </c>
      <c r="AF43" s="128">
        <f t="shared" si="1"/>
        <v>5.146680391148184E-4</v>
      </c>
    </row>
    <row r="44" spans="1:32" x14ac:dyDescent="0.25">
      <c r="B44" s="1">
        <v>42223</v>
      </c>
      <c r="C44" s="7">
        <v>40</v>
      </c>
      <c r="D44" s="37">
        <v>62.45</v>
      </c>
      <c r="E44" s="37">
        <v>0</v>
      </c>
      <c r="F44" s="37">
        <f t="shared" si="4"/>
        <v>2498</v>
      </c>
      <c r="G44" s="1">
        <v>42284</v>
      </c>
      <c r="H44" s="74">
        <v>50</v>
      </c>
      <c r="I44" s="37">
        <v>59.05</v>
      </c>
      <c r="J44" s="37">
        <v>0.05</v>
      </c>
      <c r="K44" s="37">
        <f t="shared" si="5"/>
        <v>2952.45</v>
      </c>
      <c r="O44" s="75">
        <v>1.02</v>
      </c>
      <c r="P44" s="75">
        <f t="shared" si="3"/>
        <v>0</v>
      </c>
      <c r="Q44" s="2"/>
      <c r="T44" s="105" t="s">
        <v>73</v>
      </c>
      <c r="U44" s="98">
        <v>85.4</v>
      </c>
      <c r="X44" s="102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96">
        <v>2348300</v>
      </c>
      <c r="AD44" s="9">
        <v>77.72</v>
      </c>
      <c r="AE44" s="2">
        <f t="shared" si="0"/>
        <v>1.25</v>
      </c>
      <c r="AF44" s="128">
        <f t="shared" si="1"/>
        <v>7.7800829875518396E-3</v>
      </c>
    </row>
    <row r="45" spans="1:32" x14ac:dyDescent="0.25">
      <c r="B45" s="1">
        <v>42223</v>
      </c>
      <c r="C45" s="7">
        <v>30</v>
      </c>
      <c r="D45" s="37">
        <v>62</v>
      </c>
      <c r="E45" s="37">
        <v>0</v>
      </c>
      <c r="F45" s="37">
        <f t="shared" si="4"/>
        <v>1860</v>
      </c>
      <c r="G45" s="1">
        <v>42314</v>
      </c>
      <c r="H45" s="74">
        <v>100</v>
      </c>
      <c r="I45" s="37">
        <v>63.1</v>
      </c>
      <c r="J45" s="37">
        <v>0.12</v>
      </c>
      <c r="K45" s="37">
        <f t="shared" si="5"/>
        <v>6309.88</v>
      </c>
      <c r="O45" s="75">
        <v>1.01</v>
      </c>
      <c r="P45" s="75">
        <f t="shared" si="3"/>
        <v>0</v>
      </c>
      <c r="Q45" s="2"/>
      <c r="T45" s="105" t="s">
        <v>74</v>
      </c>
      <c r="U45" s="98">
        <v>0.98780999999999997</v>
      </c>
      <c r="X45" s="102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96">
        <v>2109700</v>
      </c>
      <c r="AD45" s="9">
        <v>77.12</v>
      </c>
      <c r="AE45" s="2">
        <f t="shared" si="0"/>
        <v>0.70999999999999375</v>
      </c>
      <c r="AF45" s="128">
        <f t="shared" si="1"/>
        <v>1.0384215991692258E-3</v>
      </c>
    </row>
    <row r="46" spans="1:32" x14ac:dyDescent="0.25">
      <c r="B46" s="1">
        <v>42223</v>
      </c>
      <c r="C46" s="7">
        <v>30</v>
      </c>
      <c r="D46" s="37">
        <v>62.98</v>
      </c>
      <c r="E46" s="37">
        <v>0</v>
      </c>
      <c r="F46" s="37">
        <f t="shared" si="4"/>
        <v>1889.3999999999999</v>
      </c>
      <c r="G46" s="1">
        <v>42331</v>
      </c>
      <c r="H46" s="74">
        <v>50</v>
      </c>
      <c r="I46" s="37">
        <v>63.6</v>
      </c>
      <c r="J46" s="37">
        <v>0.06</v>
      </c>
      <c r="K46" s="37">
        <f t="shared" si="5"/>
        <v>3179.94</v>
      </c>
      <c r="O46" s="75">
        <v>1</v>
      </c>
      <c r="P46" s="75">
        <f t="shared" si="3"/>
        <v>0</v>
      </c>
      <c r="Q46" s="2"/>
      <c r="T46" s="105" t="s">
        <v>75</v>
      </c>
      <c r="U46" s="98" t="s">
        <v>313</v>
      </c>
      <c r="X46" s="102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96">
        <v>3883200</v>
      </c>
      <c r="AD46" s="9">
        <v>77.040000000000006</v>
      </c>
      <c r="AE46" s="2">
        <f t="shared" si="0"/>
        <v>1.7400000000000091</v>
      </c>
      <c r="AF46" s="128">
        <f t="shared" si="1"/>
        <v>2.8708772866871568E-2</v>
      </c>
    </row>
    <row r="47" spans="1:32" x14ac:dyDescent="0.25">
      <c r="B47" s="1">
        <v>42223</v>
      </c>
      <c r="C47" s="7">
        <v>30</v>
      </c>
      <c r="D47" s="37">
        <v>61.3</v>
      </c>
      <c r="E47" s="37">
        <v>0</v>
      </c>
      <c r="F47" s="37">
        <f t="shared" si="4"/>
        <v>1839</v>
      </c>
      <c r="G47" s="1">
        <v>42347</v>
      </c>
      <c r="H47" s="74">
        <v>20</v>
      </c>
      <c r="I47" s="37">
        <v>63.65</v>
      </c>
      <c r="J47" s="37">
        <v>0.02</v>
      </c>
      <c r="K47" s="37">
        <f t="shared" si="5"/>
        <v>1272.98</v>
      </c>
      <c r="O47" s="75">
        <v>0.99</v>
      </c>
      <c r="P47" s="75">
        <f t="shared" si="3"/>
        <v>0</v>
      </c>
      <c r="Q47" s="2"/>
      <c r="T47" s="105"/>
      <c r="U47" s="98"/>
      <c r="X47" s="102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96">
        <v>2411700</v>
      </c>
      <c r="AD47" s="9">
        <v>74.89</v>
      </c>
      <c r="AE47" s="2">
        <f t="shared" si="0"/>
        <v>0.96999999999999886</v>
      </c>
      <c r="AF47" s="128">
        <f t="shared" si="1"/>
        <v>4.0074806305101518E-4</v>
      </c>
    </row>
    <row r="48" spans="1:32" x14ac:dyDescent="0.25">
      <c r="B48" s="1">
        <v>42270</v>
      </c>
      <c r="C48" s="7">
        <v>50</v>
      </c>
      <c r="D48" s="37">
        <v>58.15</v>
      </c>
      <c r="E48" s="37">
        <v>0</v>
      </c>
      <c r="F48" s="37">
        <f t="shared" si="4"/>
        <v>2907.5</v>
      </c>
      <c r="G48" s="1">
        <v>42410</v>
      </c>
      <c r="H48" s="74">
        <v>40</v>
      </c>
      <c r="I48" s="37">
        <v>63.85</v>
      </c>
      <c r="J48" s="37">
        <v>0.06</v>
      </c>
      <c r="K48" s="37">
        <f t="shared" si="5"/>
        <v>2553.94</v>
      </c>
      <c r="O48" s="75">
        <v>0.98</v>
      </c>
      <c r="P48" s="75">
        <f t="shared" si="3"/>
        <v>0</v>
      </c>
      <c r="Q48" s="2"/>
      <c r="T48" s="105" t="s">
        <v>76</v>
      </c>
      <c r="U48" s="98" t="s">
        <v>571</v>
      </c>
      <c r="X48" s="102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96">
        <v>2041900</v>
      </c>
      <c r="AD48" s="9">
        <v>74.86</v>
      </c>
      <c r="AE48" s="2">
        <f t="shared" si="0"/>
        <v>0.84000000000000341</v>
      </c>
      <c r="AF48" s="128">
        <f t="shared" si="1"/>
        <v>-5.3149083178315459E-3</v>
      </c>
    </row>
    <row r="49" spans="1:32" x14ac:dyDescent="0.25">
      <c r="B49" s="1">
        <v>42282</v>
      </c>
      <c r="C49" s="7">
        <v>20</v>
      </c>
      <c r="D49" s="37">
        <v>57.85</v>
      </c>
      <c r="E49" s="37">
        <v>0</v>
      </c>
      <c r="F49" s="37">
        <f t="shared" si="4"/>
        <v>1157</v>
      </c>
      <c r="G49" s="2"/>
      <c r="H49" s="64"/>
      <c r="O49" s="75">
        <v>0.97</v>
      </c>
      <c r="P49" s="75">
        <f t="shared" si="3"/>
        <v>0</v>
      </c>
      <c r="T49" s="105" t="s">
        <v>77</v>
      </c>
      <c r="U49" s="98" t="s">
        <v>427</v>
      </c>
      <c r="X49" s="102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96">
        <v>1748100</v>
      </c>
      <c r="AD49" s="9">
        <v>75.260000000000005</v>
      </c>
      <c r="AE49" s="2">
        <f t="shared" si="0"/>
        <v>0.54000000000000625</v>
      </c>
      <c r="AF49" s="128">
        <f t="shared" si="1"/>
        <v>2.658160552899691E-4</v>
      </c>
    </row>
    <row r="50" spans="1:32" x14ac:dyDescent="0.25">
      <c r="B50" s="1">
        <v>42313</v>
      </c>
      <c r="C50" s="7">
        <v>50</v>
      </c>
      <c r="D50" s="37">
        <v>62</v>
      </c>
      <c r="E50" s="37">
        <v>0</v>
      </c>
      <c r="F50" s="37">
        <f t="shared" si="4"/>
        <v>3100</v>
      </c>
      <c r="H50" s="64"/>
      <c r="O50" s="75">
        <v>0.96</v>
      </c>
      <c r="P50" s="75">
        <f t="shared" si="3"/>
        <v>0</v>
      </c>
      <c r="T50" s="105" t="s">
        <v>78</v>
      </c>
      <c r="U50" s="99">
        <v>1575151</v>
      </c>
      <c r="X50" s="102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96">
        <v>1275500</v>
      </c>
      <c r="AD50" s="9">
        <v>75.239999999999995</v>
      </c>
      <c r="AE50" s="2">
        <f t="shared" si="0"/>
        <v>0.59000000000000341</v>
      </c>
      <c r="AF50" s="128">
        <f t="shared" si="1"/>
        <v>-2.9154518950437192E-3</v>
      </c>
    </row>
    <row r="51" spans="1:32" x14ac:dyDescent="0.25">
      <c r="B51" s="1">
        <v>42373</v>
      </c>
      <c r="C51" s="7">
        <v>40</v>
      </c>
      <c r="D51" s="37">
        <v>60.01</v>
      </c>
      <c r="E51" s="37">
        <v>0</v>
      </c>
      <c r="F51" s="37">
        <f t="shared" si="4"/>
        <v>2400.4</v>
      </c>
      <c r="O51" s="75">
        <v>0.95</v>
      </c>
      <c r="P51" s="75">
        <f t="shared" si="3"/>
        <v>0</v>
      </c>
      <c r="T51" s="105" t="s">
        <v>81</v>
      </c>
      <c r="U51" s="99">
        <v>1788130</v>
      </c>
      <c r="X51" s="102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96">
        <v>1574900</v>
      </c>
      <c r="AD51" s="9">
        <v>75.459999999999994</v>
      </c>
      <c r="AE51" s="2">
        <f t="shared" si="0"/>
        <v>0.64000000000000057</v>
      </c>
      <c r="AF51" s="128">
        <f t="shared" si="1"/>
        <v>5.5970149253730117E-3</v>
      </c>
    </row>
    <row r="52" spans="1:32" x14ac:dyDescent="0.25">
      <c r="O52" s="75">
        <v>0.94</v>
      </c>
      <c r="P52" s="75">
        <f t="shared" si="3"/>
        <v>0</v>
      </c>
      <c r="T52" s="105" t="s">
        <v>79</v>
      </c>
      <c r="U52" s="98" t="s">
        <v>572</v>
      </c>
      <c r="X52" s="102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96">
        <v>1769100</v>
      </c>
      <c r="AD52" s="9">
        <v>75.040000000000006</v>
      </c>
      <c r="AE52" s="2">
        <f t="shared" si="0"/>
        <v>0.79000000000000625</v>
      </c>
      <c r="AF52" s="128">
        <f t="shared" si="1"/>
        <v>1.2275731822474212E-2</v>
      </c>
    </row>
    <row r="53" spans="1:32" x14ac:dyDescent="0.25">
      <c r="O53" s="75">
        <v>0.93</v>
      </c>
      <c r="P53" s="75">
        <f t="shared" si="3"/>
        <v>0</v>
      </c>
      <c r="T53" s="105" t="s">
        <v>82</v>
      </c>
      <c r="U53" s="98">
        <v>17.43</v>
      </c>
      <c r="X53" s="102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96">
        <v>1075500</v>
      </c>
      <c r="AD53" s="9">
        <v>74.13</v>
      </c>
      <c r="AE53" s="2">
        <f t="shared" si="0"/>
        <v>0.68999999999999773</v>
      </c>
      <c r="AF53" s="128">
        <f t="shared" si="1"/>
        <v>4.3354559002843907E-3</v>
      </c>
    </row>
    <row r="54" spans="1:32" x14ac:dyDescent="0.25">
      <c r="O54" s="75">
        <v>0.92</v>
      </c>
      <c r="P54" s="75">
        <f t="shared" si="3"/>
        <v>0</v>
      </c>
      <c r="T54" s="105" t="s">
        <v>83</v>
      </c>
      <c r="U54" s="98">
        <v>4.67</v>
      </c>
      <c r="X54" s="102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96">
        <v>1232700</v>
      </c>
      <c r="AD54" s="9">
        <v>73.81</v>
      </c>
      <c r="AE54" s="2">
        <f t="shared" si="0"/>
        <v>0.69000000000001194</v>
      </c>
      <c r="AF54" s="128">
        <f t="shared" si="1"/>
        <v>-5.2560646900269292E-3</v>
      </c>
    </row>
    <row r="55" spans="1:32" x14ac:dyDescent="0.25">
      <c r="O55" s="75">
        <v>0.91</v>
      </c>
      <c r="P55" s="75">
        <f t="shared" si="3"/>
        <v>0</v>
      </c>
      <c r="T55" s="105" t="s">
        <v>80</v>
      </c>
      <c r="U55" s="98" t="s">
        <v>472</v>
      </c>
      <c r="X55" s="102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96">
        <v>1528400</v>
      </c>
      <c r="AD55" s="9">
        <v>74.2</v>
      </c>
      <c r="AE55" s="2">
        <f t="shared" si="0"/>
        <v>0.5899999999999892</v>
      </c>
      <c r="AF55" s="128">
        <f t="shared" si="1"/>
        <v>4.3313481321061165E-3</v>
      </c>
    </row>
    <row r="56" spans="1:32" x14ac:dyDescent="0.25">
      <c r="A56" s="25" t="s">
        <v>57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75">
        <v>0.9</v>
      </c>
      <c r="P56" s="75">
        <f t="shared" si="3"/>
        <v>0</v>
      </c>
      <c r="X56" s="102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96">
        <v>1282100</v>
      </c>
      <c r="AD56" s="9">
        <v>73.88</v>
      </c>
      <c r="AE56" s="2">
        <f t="shared" si="0"/>
        <v>0.87999999999999545</v>
      </c>
      <c r="AF56" s="128">
        <f t="shared" si="1"/>
        <v>-4.0442167700189824E-3</v>
      </c>
    </row>
    <row r="57" spans="1:32" x14ac:dyDescent="0.25">
      <c r="X57" s="102">
        <v>42753</v>
      </c>
      <c r="Y57" s="9">
        <v>74</v>
      </c>
      <c r="Z57" s="9">
        <v>74.83</v>
      </c>
      <c r="AA57" s="9">
        <v>73.92</v>
      </c>
      <c r="AB57" s="9">
        <v>74.52</v>
      </c>
      <c r="AC57" s="96">
        <v>1795800</v>
      </c>
      <c r="AD57" s="9">
        <v>74.180000000000007</v>
      </c>
      <c r="AE57" s="2">
        <f t="shared" si="0"/>
        <v>0.90999999999999659</v>
      </c>
      <c r="AF57" s="128">
        <f t="shared" si="1"/>
        <v>9.1144062032377793E-3</v>
      </c>
    </row>
    <row r="58" spans="1:32" x14ac:dyDescent="0.25">
      <c r="X58" s="102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96">
        <v>1180000</v>
      </c>
      <c r="AD58" s="9">
        <v>73.510000000000005</v>
      </c>
      <c r="AE58" s="2">
        <f t="shared" si="0"/>
        <v>0.5</v>
      </c>
      <c r="AF58" s="128">
        <f t="shared" si="1"/>
        <v>-5.4384772263760262E-4</v>
      </c>
    </row>
    <row r="59" spans="1:32" x14ac:dyDescent="0.25">
      <c r="X59" s="102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96">
        <v>1220200</v>
      </c>
      <c r="AD59" s="9">
        <v>73.55</v>
      </c>
      <c r="AE59" s="2">
        <f t="shared" si="0"/>
        <v>0.54999999999999716</v>
      </c>
      <c r="AF59" s="128">
        <f t="shared" si="1"/>
        <v>2.8633760567220445E-3</v>
      </c>
    </row>
    <row r="60" spans="1:32" x14ac:dyDescent="0.25">
      <c r="X60" s="102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96">
        <v>1110500</v>
      </c>
      <c r="AD60" s="9">
        <v>73.34</v>
      </c>
      <c r="AE60" s="2">
        <f t="shared" si="0"/>
        <v>0.6600000000000108</v>
      </c>
      <c r="AF60" s="128">
        <f t="shared" si="1"/>
        <v>-3.5326086956520841E-3</v>
      </c>
    </row>
    <row r="61" spans="1:32" x14ac:dyDescent="0.25">
      <c r="X61" s="102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96">
        <v>1738500</v>
      </c>
      <c r="AD61" s="9">
        <v>73.599999999999994</v>
      </c>
      <c r="AE61" s="2">
        <f t="shared" si="0"/>
        <v>0.67000000000000171</v>
      </c>
      <c r="AF61" s="128">
        <f t="shared" si="1"/>
        <v>2.5882032420649903E-3</v>
      </c>
    </row>
    <row r="62" spans="1:32" x14ac:dyDescent="0.25">
      <c r="X62" s="102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96">
        <v>2350000</v>
      </c>
      <c r="AD62" s="9">
        <v>73.41</v>
      </c>
      <c r="AE62" s="2">
        <f t="shared" si="0"/>
        <v>1.039999999999992</v>
      </c>
      <c r="AF62" s="128">
        <f t="shared" si="1"/>
        <v>9.0721649484535316E-3</v>
      </c>
    </row>
    <row r="63" spans="1:32" x14ac:dyDescent="0.25">
      <c r="X63" s="102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96">
        <v>1801900</v>
      </c>
      <c r="AD63" s="9">
        <v>72.75</v>
      </c>
      <c r="AE63" s="2">
        <f t="shared" si="0"/>
        <v>1.0099999999999909</v>
      </c>
      <c r="AF63" s="128">
        <f t="shared" si="1"/>
        <v>-1.436119766969246E-2</v>
      </c>
    </row>
    <row r="64" spans="1:32" x14ac:dyDescent="0.25">
      <c r="X64" s="102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96">
        <v>1614700</v>
      </c>
      <c r="AD64" s="9">
        <v>73.81</v>
      </c>
      <c r="AE64" s="2">
        <f t="shared" si="0"/>
        <v>0.97999999999998977</v>
      </c>
      <c r="AF64" s="128">
        <f t="shared" si="1"/>
        <v>1.6284434794409108E-3</v>
      </c>
    </row>
    <row r="65" spans="24:32" x14ac:dyDescent="0.25">
      <c r="X65" s="102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96">
        <v>1741800</v>
      </c>
      <c r="AD65" s="9">
        <v>73.69</v>
      </c>
      <c r="AE65" s="2">
        <f t="shared" si="0"/>
        <v>0.64000000000000057</v>
      </c>
      <c r="AF65" s="128">
        <f t="shared" si="1"/>
        <v>-4.5927326759421794E-3</v>
      </c>
    </row>
    <row r="66" spans="24:32" x14ac:dyDescent="0.25">
      <c r="X66" s="102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96">
        <v>1948400</v>
      </c>
      <c r="AD66" s="9">
        <v>74.03</v>
      </c>
      <c r="AE66" s="2">
        <f t="shared" si="0"/>
        <v>0.74000000000000909</v>
      </c>
      <c r="AF66" s="128">
        <f t="shared" si="1"/>
        <v>2.7089259108763475E-3</v>
      </c>
    </row>
    <row r="67" spans="24:32" x14ac:dyDescent="0.25">
      <c r="X67" s="102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96">
        <v>2019800</v>
      </c>
      <c r="AD67" s="9">
        <v>73.83</v>
      </c>
      <c r="AE67" s="2">
        <f>Z67-AA67</f>
        <v>1.019999999999996</v>
      </c>
      <c r="AF67" s="128" t="e">
        <f>AD67/#REF!-1</f>
        <v>#REF!</v>
      </c>
    </row>
    <row r="68" spans="24:32" x14ac:dyDescent="0.25">
      <c r="X68" s="102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96">
        <v>1709600</v>
      </c>
      <c r="AD68" s="9">
        <v>73.78</v>
      </c>
      <c r="AE68" s="2" t="e">
        <f>#REF!-#REF!</f>
        <v>#REF!</v>
      </c>
      <c r="AF68" s="128" t="e">
        <f>#REF!/AD69-1</f>
        <v>#REF!</v>
      </c>
    </row>
    <row r="69" spans="24:32" x14ac:dyDescent="0.25">
      <c r="X69" s="102" t="s">
        <v>92</v>
      </c>
      <c r="Y69" s="9"/>
      <c r="Z69" s="9"/>
      <c r="AA69" s="9"/>
      <c r="AB69" s="9"/>
      <c r="AC69" s="96"/>
      <c r="AD69" s="9"/>
      <c r="AE69" s="2">
        <f>Z69-AA69</f>
        <v>0</v>
      </c>
      <c r="AF69" s="12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61" priority="19">
      <formula>F27&gt;0</formula>
    </cfRule>
    <cfRule type="expression" dxfId="260" priority="20">
      <formula>F27&lt;0</formula>
    </cfRule>
  </conditionalFormatting>
  <conditionalFormatting sqref="F37:F38">
    <cfRule type="expression" dxfId="259" priority="17">
      <formula>F37&gt;0</formula>
    </cfRule>
    <cfRule type="expression" dxfId="258" priority="18">
      <formula>F37&lt;0</formula>
    </cfRule>
  </conditionalFormatting>
  <conditionalFormatting sqref="H27:H32">
    <cfRule type="expression" dxfId="257" priority="15">
      <formula>H27&gt;0</formula>
    </cfRule>
    <cfRule type="expression" dxfId="256" priority="16">
      <formula>H27&lt;0</formula>
    </cfRule>
  </conditionalFormatting>
  <conditionalFormatting sqref="Q7">
    <cfRule type="expression" dxfId="255" priority="3">
      <formula>Q7&gt;0</formula>
    </cfRule>
    <cfRule type="expression" dxfId="254" priority="4">
      <formula>Q7&lt;0</formula>
    </cfRule>
  </conditionalFormatting>
  <conditionalFormatting sqref="Q8">
    <cfRule type="expression" dxfId="253" priority="1">
      <formula>Q8&gt;0</formula>
    </cfRule>
    <cfRule type="expression" dxfId="25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53</v>
      </c>
      <c r="M1" s="11" t="s">
        <v>22</v>
      </c>
      <c r="W1" s="136" t="s">
        <v>85</v>
      </c>
      <c r="X1" s="94" t="s">
        <v>86</v>
      </c>
      <c r="Y1" s="94" t="s">
        <v>87</v>
      </c>
      <c r="Z1" s="94" t="s">
        <v>88</v>
      </c>
      <c r="AA1" s="94" t="s">
        <v>89</v>
      </c>
      <c r="AB1" s="85" t="s">
        <v>90</v>
      </c>
      <c r="AC1" s="94" t="s">
        <v>91</v>
      </c>
      <c r="AD1" s="11" t="s">
        <v>97</v>
      </c>
      <c r="AE1" s="11" t="s">
        <v>99</v>
      </c>
    </row>
    <row r="2" spans="1:31" x14ac:dyDescent="0.25">
      <c r="A2" s="6" t="s">
        <v>27</v>
      </c>
      <c r="B2" s="66"/>
      <c r="C2" s="4"/>
      <c r="D2" s="3"/>
      <c r="E2" s="3"/>
      <c r="F2" s="3"/>
      <c r="G2" s="66"/>
      <c r="H2" s="149"/>
      <c r="I2" s="3"/>
      <c r="J2" s="4"/>
      <c r="K2" s="4"/>
      <c r="L2" s="66"/>
      <c r="M2" s="3"/>
      <c r="O2" s="11" t="s">
        <v>35</v>
      </c>
      <c r="Q2">
        <f>C18-H18</f>
        <v>0</v>
      </c>
      <c r="T2" s="1"/>
      <c r="W2" s="137">
        <v>42830</v>
      </c>
      <c r="X2" s="33">
        <v>115.59</v>
      </c>
      <c r="Y2" s="33">
        <v>117.63</v>
      </c>
      <c r="Z2" s="33">
        <v>114.45</v>
      </c>
      <c r="AA2" s="33">
        <v>114.73</v>
      </c>
      <c r="AB2" s="87">
        <v>1715600</v>
      </c>
      <c r="AC2" s="33">
        <v>114.73</v>
      </c>
      <c r="AD2" s="2">
        <f>Y2-Z2</f>
        <v>3.1799999999999926</v>
      </c>
      <c r="AE2" s="128">
        <f>AC2/AC3-1</f>
        <v>-3.9934022050525098E-3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4"/>
      <c r="L3" s="4"/>
      <c r="M3" s="3"/>
      <c r="O3" s="11" t="s">
        <v>36</v>
      </c>
      <c r="Q3" s="2">
        <f>IF(Q2=0, Q4, (F18-K18-M18)/Q2)</f>
        <v>0</v>
      </c>
      <c r="W3" s="137">
        <v>42829</v>
      </c>
      <c r="X3" s="33">
        <v>113.73</v>
      </c>
      <c r="Y3" s="33">
        <v>115.25</v>
      </c>
      <c r="Z3" s="33">
        <v>113.26</v>
      </c>
      <c r="AA3" s="33">
        <v>115.19</v>
      </c>
      <c r="AB3" s="87">
        <v>2089400</v>
      </c>
      <c r="AC3" s="33">
        <v>115.19</v>
      </c>
      <c r="AD3" s="2">
        <f t="shared" ref="AD3:AD66" si="0">Y3-Z3</f>
        <v>1.9899999999999949</v>
      </c>
      <c r="AE3" s="128">
        <f t="shared" ref="AE3:AE66" si="1">AC3/AC4-1</f>
        <v>1.4889867841409776E-2</v>
      </c>
    </row>
    <row r="4" spans="1:31" x14ac:dyDescent="0.25">
      <c r="B4" s="66"/>
      <c r="C4" s="4"/>
      <c r="D4" s="3"/>
      <c r="E4" s="3"/>
      <c r="F4" s="3"/>
      <c r="G4" s="4"/>
      <c r="H4" s="149"/>
      <c r="I4" s="4"/>
      <c r="J4" s="4"/>
      <c r="K4" s="4"/>
      <c r="L4" s="4"/>
      <c r="M4" s="3"/>
      <c r="O4" s="11" t="s">
        <v>44</v>
      </c>
      <c r="Q4" s="48">
        <v>0</v>
      </c>
      <c r="R4" s="336">
        <v>0</v>
      </c>
      <c r="W4" s="137">
        <v>42828</v>
      </c>
      <c r="X4" s="33">
        <v>112.23</v>
      </c>
      <c r="Y4" s="33">
        <v>113.93</v>
      </c>
      <c r="Z4" s="33">
        <v>111.9</v>
      </c>
      <c r="AA4" s="33">
        <v>113.5</v>
      </c>
      <c r="AB4" s="87">
        <v>2288000</v>
      </c>
      <c r="AC4" s="33">
        <v>113.5</v>
      </c>
      <c r="AD4" s="2">
        <f t="shared" si="0"/>
        <v>2.0300000000000011</v>
      </c>
      <c r="AE4" s="128">
        <f t="shared" si="1"/>
        <v>1.3664374385996325E-2</v>
      </c>
    </row>
    <row r="5" spans="1:31" x14ac:dyDescent="0.25">
      <c r="B5" s="66"/>
      <c r="C5" s="4"/>
      <c r="D5" s="3"/>
      <c r="E5" s="3"/>
      <c r="F5" s="3"/>
      <c r="G5" s="4"/>
      <c r="H5" s="149"/>
      <c r="I5" s="4"/>
      <c r="J5" s="4"/>
      <c r="K5" s="4"/>
      <c r="L5" s="4"/>
      <c r="M5" s="3"/>
      <c r="O5" s="11" t="s">
        <v>45</v>
      </c>
      <c r="Q5" s="3">
        <f>Q4*Q2</f>
        <v>0</v>
      </c>
      <c r="T5" s="1"/>
      <c r="W5" s="137">
        <v>42825</v>
      </c>
      <c r="X5" s="33">
        <v>113.56</v>
      </c>
      <c r="Y5" s="33">
        <v>113.73</v>
      </c>
      <c r="Z5" s="33">
        <v>111.94</v>
      </c>
      <c r="AA5" s="33">
        <v>111.97</v>
      </c>
      <c r="AB5" s="87">
        <v>2209100</v>
      </c>
      <c r="AC5" s="33">
        <v>111.97</v>
      </c>
      <c r="AD5" s="2">
        <f t="shared" si="0"/>
        <v>1.7900000000000063</v>
      </c>
      <c r="AE5" s="128">
        <f t="shared" si="1"/>
        <v>-1.995623632385124E-2</v>
      </c>
    </row>
    <row r="6" spans="1:31" x14ac:dyDescent="0.25">
      <c r="B6" s="66"/>
      <c r="C6" s="4"/>
      <c r="D6" s="3"/>
      <c r="E6" s="3"/>
      <c r="F6" s="3"/>
      <c r="G6" s="4"/>
      <c r="H6" s="149"/>
      <c r="I6" s="4"/>
      <c r="J6" s="4"/>
      <c r="K6" s="4"/>
      <c r="L6" s="4"/>
      <c r="M6" s="4"/>
      <c r="O6" s="11" t="s">
        <v>42</v>
      </c>
      <c r="Q6" s="2">
        <f>Q3*Q2</f>
        <v>0</v>
      </c>
      <c r="W6" s="137">
        <v>42824</v>
      </c>
      <c r="X6" s="33">
        <v>113.4</v>
      </c>
      <c r="Y6" s="33">
        <v>115.39</v>
      </c>
      <c r="Z6" s="33">
        <v>113.4</v>
      </c>
      <c r="AA6" s="33">
        <v>114.25</v>
      </c>
      <c r="AB6" s="87">
        <v>1283600</v>
      </c>
      <c r="AC6" s="33">
        <v>114.25</v>
      </c>
      <c r="AD6" s="2">
        <f t="shared" si="0"/>
        <v>1.9899999999999949</v>
      </c>
      <c r="AE6" s="128">
        <f t="shared" si="1"/>
        <v>9.1864676265347445E-3</v>
      </c>
    </row>
    <row r="7" spans="1:31" x14ac:dyDescent="0.25">
      <c r="B7" s="66"/>
      <c r="C7" s="4"/>
      <c r="D7" s="3"/>
      <c r="E7" s="3"/>
      <c r="F7" s="3"/>
      <c r="G7" s="4"/>
      <c r="H7" s="149"/>
      <c r="I7" s="4"/>
      <c r="J7" s="4"/>
      <c r="K7" s="4"/>
      <c r="L7" s="4"/>
      <c r="M7" s="4"/>
      <c r="O7" s="11" t="s">
        <v>136</v>
      </c>
      <c r="Q7" s="2">
        <f>Q10+Q8</f>
        <v>-168.6200000000008</v>
      </c>
      <c r="R7">
        <v>0</v>
      </c>
      <c r="W7" s="137">
        <v>42823</v>
      </c>
      <c r="X7" s="33">
        <v>112.86</v>
      </c>
      <c r="Y7" s="33">
        <v>113.72</v>
      </c>
      <c r="Z7" s="33">
        <v>112.53</v>
      </c>
      <c r="AA7" s="33">
        <v>113.21</v>
      </c>
      <c r="AB7" s="87">
        <v>1139700</v>
      </c>
      <c r="AC7" s="33">
        <v>113.21</v>
      </c>
      <c r="AD7" s="2">
        <f t="shared" si="0"/>
        <v>1.1899999999999977</v>
      </c>
      <c r="AE7" s="128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49"/>
      <c r="I8" s="4"/>
      <c r="J8" s="4"/>
      <c r="K8" s="4"/>
      <c r="L8" s="4"/>
      <c r="M8" s="4"/>
      <c r="O8" s="11" t="s">
        <v>137</v>
      </c>
      <c r="P8" s="27"/>
      <c r="Q8" s="2">
        <f>K18+M18-F18+Q2*Q4</f>
        <v>0</v>
      </c>
      <c r="W8" s="137">
        <v>42822</v>
      </c>
      <c r="X8" s="33">
        <v>111</v>
      </c>
      <c r="Y8" s="33">
        <v>114.38</v>
      </c>
      <c r="Z8" s="33">
        <v>110.78</v>
      </c>
      <c r="AA8" s="33">
        <v>113.32</v>
      </c>
      <c r="AB8" s="87">
        <v>2241300</v>
      </c>
      <c r="AC8" s="33">
        <v>113.32</v>
      </c>
      <c r="AD8" s="2">
        <f t="shared" si="0"/>
        <v>3.5999999999999943</v>
      </c>
      <c r="AE8" s="128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156</v>
      </c>
      <c r="Q9" s="128">
        <f>IF(Q2=0, 0, Q8/Q6)</f>
        <v>0</v>
      </c>
      <c r="W9" s="137">
        <v>42821</v>
      </c>
      <c r="X9" s="33">
        <v>109.51</v>
      </c>
      <c r="Y9" s="33">
        <v>111.7</v>
      </c>
      <c r="Z9" s="33">
        <v>109.27</v>
      </c>
      <c r="AA9" s="33">
        <v>111.13</v>
      </c>
      <c r="AB9" s="87">
        <v>1781000</v>
      </c>
      <c r="AC9" s="33">
        <v>111.13</v>
      </c>
      <c r="AD9" s="2">
        <f t="shared" si="0"/>
        <v>2.4300000000000068</v>
      </c>
      <c r="AE9" s="128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155</v>
      </c>
      <c r="P10" s="27"/>
      <c r="Q10" s="2">
        <f>M33</f>
        <v>-168.6200000000008</v>
      </c>
      <c r="W10" s="137">
        <v>42818</v>
      </c>
      <c r="X10" s="33">
        <v>110.8</v>
      </c>
      <c r="Y10" s="33">
        <v>111.51</v>
      </c>
      <c r="Z10" s="33">
        <v>110.14</v>
      </c>
      <c r="AA10" s="33">
        <v>110.66</v>
      </c>
      <c r="AB10" s="87">
        <v>1276700</v>
      </c>
      <c r="AC10" s="33">
        <v>110.66</v>
      </c>
      <c r="AD10" s="2">
        <f t="shared" si="0"/>
        <v>1.3700000000000045</v>
      </c>
      <c r="AE10" s="128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133</v>
      </c>
      <c r="P11" s="27"/>
      <c r="Q11" s="128">
        <f>IF(U58="N/A (N/A)", 0, VALUE(TRIM(CLEAN(MID(U58, FIND("(", U58)+1, 5)))))</f>
        <v>2.18E-2</v>
      </c>
      <c r="W11" s="137">
        <v>42817</v>
      </c>
      <c r="X11" s="33">
        <v>110.64</v>
      </c>
      <c r="Y11" s="33">
        <v>111.94</v>
      </c>
      <c r="Z11" s="33">
        <v>110.31</v>
      </c>
      <c r="AA11" s="33">
        <v>110.55</v>
      </c>
      <c r="AB11" s="87">
        <v>2412600</v>
      </c>
      <c r="AC11" s="33">
        <v>110.55</v>
      </c>
      <c r="AD11" s="2">
        <f t="shared" si="0"/>
        <v>1.6299999999999955</v>
      </c>
      <c r="AE11" s="128">
        <f t="shared" si="1"/>
        <v>-1.0915272434463663E-2</v>
      </c>
    </row>
    <row r="12" spans="1:31" x14ac:dyDescent="0.25">
      <c r="W12" s="137">
        <v>42816</v>
      </c>
      <c r="X12" s="33">
        <v>111.74</v>
      </c>
      <c r="Y12" s="33">
        <v>112.65</v>
      </c>
      <c r="Z12" s="33">
        <v>111.1</v>
      </c>
      <c r="AA12" s="33">
        <v>111.77</v>
      </c>
      <c r="AB12" s="87">
        <v>2378200</v>
      </c>
      <c r="AC12" s="33">
        <v>111.77</v>
      </c>
      <c r="AD12" s="2">
        <f t="shared" si="0"/>
        <v>1.5500000000000114</v>
      </c>
      <c r="AE12" s="128">
        <f t="shared" si="1"/>
        <v>2.421524663677177E-3</v>
      </c>
    </row>
    <row r="13" spans="1:31" x14ac:dyDescent="0.25">
      <c r="W13" s="137">
        <v>42815</v>
      </c>
      <c r="X13" s="33">
        <v>115.11</v>
      </c>
      <c r="Y13" s="33">
        <v>115.63</v>
      </c>
      <c r="Z13" s="33">
        <v>110.69</v>
      </c>
      <c r="AA13" s="33">
        <v>111.5</v>
      </c>
      <c r="AB13" s="87">
        <v>3362600</v>
      </c>
      <c r="AC13" s="33">
        <v>111.5</v>
      </c>
      <c r="AD13" s="2">
        <f t="shared" si="0"/>
        <v>4.9399999999999977</v>
      </c>
      <c r="AE13" s="128">
        <f t="shared" si="1"/>
        <v>-2.9083942877046409E-2</v>
      </c>
    </row>
    <row r="14" spans="1:31" x14ac:dyDescent="0.25">
      <c r="W14" s="137">
        <v>42814</v>
      </c>
      <c r="X14" s="33">
        <v>114.89</v>
      </c>
      <c r="Y14" s="33">
        <v>115.52</v>
      </c>
      <c r="Z14" s="33">
        <v>114.24</v>
      </c>
      <c r="AA14" s="33">
        <v>114.84</v>
      </c>
      <c r="AB14" s="87">
        <v>2530200</v>
      </c>
      <c r="AC14" s="33">
        <v>114.84</v>
      </c>
      <c r="AD14" s="2">
        <f t="shared" si="0"/>
        <v>1.2800000000000011</v>
      </c>
      <c r="AE14" s="128">
        <f t="shared" si="1"/>
        <v>1.1332926510330132E-3</v>
      </c>
    </row>
    <row r="15" spans="1:31" x14ac:dyDescent="0.25">
      <c r="W15" s="137">
        <v>42811</v>
      </c>
      <c r="X15" s="33">
        <v>115.42</v>
      </c>
      <c r="Y15" s="33">
        <v>115.74</v>
      </c>
      <c r="Z15" s="33">
        <v>114.21</v>
      </c>
      <c r="AA15" s="33">
        <v>114.71</v>
      </c>
      <c r="AB15" s="87">
        <v>4796600</v>
      </c>
      <c r="AC15" s="33">
        <v>114.71</v>
      </c>
      <c r="AD15" s="2">
        <f t="shared" si="0"/>
        <v>1.5300000000000011</v>
      </c>
      <c r="AE15" s="128">
        <f t="shared" si="1"/>
        <v>-5.5483311660164958E-3</v>
      </c>
    </row>
    <row r="16" spans="1:31" x14ac:dyDescent="0.25">
      <c r="W16" s="137">
        <v>42810</v>
      </c>
      <c r="X16" s="33">
        <v>117.4</v>
      </c>
      <c r="Y16" s="33">
        <v>117.67</v>
      </c>
      <c r="Z16" s="33">
        <v>115.13</v>
      </c>
      <c r="AA16" s="33">
        <v>115.35</v>
      </c>
      <c r="AB16" s="87">
        <v>3952800</v>
      </c>
      <c r="AC16" s="33">
        <v>115.35</v>
      </c>
      <c r="AD16" s="2">
        <f t="shared" si="0"/>
        <v>2.5400000000000063</v>
      </c>
      <c r="AE16" s="128">
        <f t="shared" si="1"/>
        <v>-1.838141434771523E-2</v>
      </c>
    </row>
    <row r="17" spans="1:31" x14ac:dyDescent="0.25">
      <c r="W17" s="137">
        <v>42809</v>
      </c>
      <c r="X17" s="33">
        <v>116.96</v>
      </c>
      <c r="Y17" s="33">
        <v>117.93</v>
      </c>
      <c r="Z17" s="33">
        <v>115.92</v>
      </c>
      <c r="AA17" s="33">
        <v>117.51</v>
      </c>
      <c r="AB17" s="87">
        <v>3160300</v>
      </c>
      <c r="AC17" s="33">
        <v>117.51</v>
      </c>
      <c r="AD17" s="2">
        <f t="shared" si="0"/>
        <v>2.0100000000000051</v>
      </c>
      <c r="AE17" s="128">
        <f t="shared" si="1"/>
        <v>-7.0975918884663702E-3</v>
      </c>
    </row>
    <row r="18" spans="1:31" x14ac:dyDescent="0.25">
      <c r="A18" s="21" t="s">
        <v>57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69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37">
        <v>42808</v>
      </c>
      <c r="X18" s="33">
        <v>119.58</v>
      </c>
      <c r="Y18" s="33">
        <v>119.58</v>
      </c>
      <c r="Z18" s="33">
        <v>117.79</v>
      </c>
      <c r="AA18" s="33">
        <v>118.35</v>
      </c>
      <c r="AB18" s="87">
        <v>1664300</v>
      </c>
      <c r="AC18" s="33">
        <v>118.35</v>
      </c>
      <c r="AD18" s="2">
        <f t="shared" si="0"/>
        <v>1.789999999999992</v>
      </c>
      <c r="AE18" s="128">
        <f t="shared" si="1"/>
        <v>-9.8719986614239641E-3</v>
      </c>
    </row>
    <row r="19" spans="1:31" x14ac:dyDescent="0.25">
      <c r="W19" s="137">
        <v>42807</v>
      </c>
      <c r="X19" s="33">
        <v>119.74</v>
      </c>
      <c r="Y19" s="33">
        <v>120.26</v>
      </c>
      <c r="Z19" s="33">
        <v>118.92</v>
      </c>
      <c r="AA19" s="33">
        <v>119.53</v>
      </c>
      <c r="AB19" s="87">
        <v>1536200</v>
      </c>
      <c r="AC19" s="33">
        <v>119.53</v>
      </c>
      <c r="AD19" s="2">
        <f t="shared" si="0"/>
        <v>1.3400000000000034</v>
      </c>
      <c r="AE19" s="128">
        <f t="shared" si="1"/>
        <v>-1.0864114992478191E-3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3" t="s">
        <v>43</v>
      </c>
      <c r="G20" s="165" t="s">
        <v>110</v>
      </c>
      <c r="H20" s="165" t="s">
        <v>61</v>
      </c>
      <c r="I20" s="165" t="s">
        <v>111</v>
      </c>
      <c r="W20" s="137">
        <v>42804</v>
      </c>
      <c r="X20" s="33">
        <v>119.86</v>
      </c>
      <c r="Y20" s="33">
        <v>120.79</v>
      </c>
      <c r="Z20" s="33">
        <v>118.97</v>
      </c>
      <c r="AA20" s="33">
        <v>119.66</v>
      </c>
      <c r="AB20" s="87">
        <v>1362900</v>
      </c>
      <c r="AC20" s="33">
        <v>119.66</v>
      </c>
      <c r="AD20" s="2">
        <f t="shared" si="0"/>
        <v>1.8200000000000074</v>
      </c>
      <c r="AE20" s="128">
        <f t="shared" si="1"/>
        <v>2.177554438860918E-3</v>
      </c>
    </row>
    <row r="21" spans="1:31" x14ac:dyDescent="0.25">
      <c r="B21" s="152">
        <v>42304</v>
      </c>
      <c r="C21" s="10">
        <v>75</v>
      </c>
      <c r="D21" s="161">
        <v>82.82</v>
      </c>
      <c r="E21" s="33">
        <v>77.44</v>
      </c>
      <c r="F21" s="33">
        <v>-403.4</v>
      </c>
      <c r="G21" s="33"/>
      <c r="H21" s="167"/>
      <c r="I21" s="33"/>
      <c r="W21" s="137">
        <v>42803</v>
      </c>
      <c r="X21" s="33">
        <v>119.88</v>
      </c>
      <c r="Y21" s="33">
        <v>120.61</v>
      </c>
      <c r="Z21" s="33">
        <v>118.89</v>
      </c>
      <c r="AA21" s="33">
        <v>119.4</v>
      </c>
      <c r="AB21" s="87">
        <v>1658700</v>
      </c>
      <c r="AC21" s="33">
        <v>119.4</v>
      </c>
      <c r="AD21" s="2">
        <f t="shared" si="0"/>
        <v>1.7199999999999989</v>
      </c>
      <c r="AE21" s="128">
        <f t="shared" si="1"/>
        <v>-3.9209143238507771E-3</v>
      </c>
    </row>
    <row r="22" spans="1:31" x14ac:dyDescent="0.25">
      <c r="B22" s="152">
        <v>42305</v>
      </c>
      <c r="C22" s="10">
        <v>0</v>
      </c>
      <c r="D22" s="161" t="s">
        <v>100</v>
      </c>
      <c r="E22" s="33">
        <v>81.599999999999994</v>
      </c>
      <c r="F22" s="33">
        <v>-169.71000000000095</v>
      </c>
      <c r="G22" s="33"/>
      <c r="H22" s="167"/>
      <c r="I22" s="33"/>
      <c r="W22" s="137">
        <v>42802</v>
      </c>
      <c r="X22" s="33">
        <v>122</v>
      </c>
      <c r="Y22" s="33">
        <v>122.14</v>
      </c>
      <c r="Z22" s="33">
        <v>119.64</v>
      </c>
      <c r="AA22" s="33">
        <v>119.87</v>
      </c>
      <c r="AB22" s="87">
        <v>1807900</v>
      </c>
      <c r="AC22" s="33">
        <v>119.87</v>
      </c>
      <c r="AD22" s="2">
        <f t="shared" si="0"/>
        <v>2.5</v>
      </c>
      <c r="AE22" s="128">
        <f t="shared" si="1"/>
        <v>-1.7459016393442606E-2</v>
      </c>
    </row>
    <row r="23" spans="1:31" x14ac:dyDescent="0.25">
      <c r="B23" s="152">
        <v>42331</v>
      </c>
      <c r="C23" s="10">
        <v>0</v>
      </c>
      <c r="D23" s="161" t="s">
        <v>100</v>
      </c>
      <c r="E23" s="33">
        <v>95.56</v>
      </c>
      <c r="F23" s="33">
        <v>-168.62</v>
      </c>
      <c r="G23" s="33"/>
      <c r="H23" s="167"/>
      <c r="I23" s="33" t="s">
        <v>140</v>
      </c>
      <c r="W23" s="137">
        <v>42801</v>
      </c>
      <c r="X23" s="33">
        <v>122.94</v>
      </c>
      <c r="Y23" s="33">
        <v>123.17</v>
      </c>
      <c r="Z23" s="33">
        <v>121.63</v>
      </c>
      <c r="AA23" s="33">
        <v>122</v>
      </c>
      <c r="AB23" s="87">
        <v>1961200</v>
      </c>
      <c r="AC23" s="33">
        <v>122</v>
      </c>
      <c r="AD23" s="2">
        <f t="shared" si="0"/>
        <v>1.5400000000000063</v>
      </c>
      <c r="AE23" s="128">
        <f t="shared" si="1"/>
        <v>-7.5652810542585769E-3</v>
      </c>
    </row>
    <row r="24" spans="1:31" x14ac:dyDescent="0.25">
      <c r="B24" s="152"/>
      <c r="C24" s="10"/>
      <c r="D24" s="33"/>
      <c r="E24" s="33"/>
      <c r="F24" s="33"/>
      <c r="G24" s="33"/>
      <c r="H24" s="167"/>
      <c r="I24" s="33"/>
      <c r="W24" s="137">
        <v>42800</v>
      </c>
      <c r="X24" s="33">
        <v>121.34</v>
      </c>
      <c r="Y24" s="33">
        <v>123.11</v>
      </c>
      <c r="Z24" s="33">
        <v>121.22</v>
      </c>
      <c r="AA24" s="33">
        <v>122.93</v>
      </c>
      <c r="AB24" s="87">
        <v>1542800</v>
      </c>
      <c r="AC24" s="33">
        <v>122.93</v>
      </c>
      <c r="AD24" s="2">
        <f t="shared" si="0"/>
        <v>1.8900000000000006</v>
      </c>
      <c r="AE24" s="128">
        <f t="shared" si="1"/>
        <v>4.3300653594771088E-3</v>
      </c>
    </row>
    <row r="25" spans="1:31" x14ac:dyDescent="0.25">
      <c r="B25" s="152"/>
      <c r="C25" s="10"/>
      <c r="D25" s="33"/>
      <c r="E25" s="33"/>
      <c r="F25" s="33"/>
      <c r="G25" s="33"/>
      <c r="H25" s="167"/>
      <c r="I25" s="33"/>
      <c r="W25" s="137">
        <v>42797</v>
      </c>
      <c r="X25" s="33">
        <v>121.93</v>
      </c>
      <c r="Y25" s="33">
        <v>122.51</v>
      </c>
      <c r="Z25" s="33">
        <v>120.83</v>
      </c>
      <c r="AA25" s="33">
        <v>122.4</v>
      </c>
      <c r="AB25" s="87">
        <v>1790000</v>
      </c>
      <c r="AC25" s="33">
        <v>122.4</v>
      </c>
      <c r="AD25" s="2">
        <f t="shared" si="0"/>
        <v>1.6800000000000068</v>
      </c>
      <c r="AE25" s="128">
        <f t="shared" si="1"/>
        <v>5.1736881005175483E-3</v>
      </c>
    </row>
    <row r="26" spans="1:31" x14ac:dyDescent="0.25">
      <c r="B26" s="152"/>
      <c r="C26" s="10"/>
      <c r="D26" s="33"/>
      <c r="E26" s="33"/>
      <c r="F26" s="33"/>
      <c r="G26" s="33"/>
      <c r="H26" s="167"/>
      <c r="I26" s="33"/>
      <c r="W26" s="137">
        <v>42796</v>
      </c>
      <c r="X26" s="33">
        <v>123.23</v>
      </c>
      <c r="Y26" s="33">
        <v>123.28</v>
      </c>
      <c r="Z26" s="33">
        <v>121.7</v>
      </c>
      <c r="AA26" s="33">
        <v>121.77</v>
      </c>
      <c r="AB26" s="87">
        <v>1106200</v>
      </c>
      <c r="AC26" s="33">
        <v>121.77</v>
      </c>
      <c r="AD26" s="2">
        <f t="shared" si="0"/>
        <v>1.5799999999999983</v>
      </c>
      <c r="AE26" s="128">
        <f t="shared" si="1"/>
        <v>-1.2809079854073757E-2</v>
      </c>
    </row>
    <row r="27" spans="1:31" x14ac:dyDescent="0.25">
      <c r="B27" s="152"/>
      <c r="C27" s="10"/>
      <c r="D27" s="33"/>
      <c r="E27" s="33"/>
      <c r="F27" s="33"/>
      <c r="G27" s="33"/>
      <c r="H27" s="167"/>
      <c r="I27" s="33"/>
      <c r="W27" s="137">
        <v>42795</v>
      </c>
      <c r="X27" s="33">
        <v>122.2</v>
      </c>
      <c r="Y27" s="33">
        <v>124.5</v>
      </c>
      <c r="Z27" s="33">
        <v>121.81</v>
      </c>
      <c r="AA27" s="33">
        <v>123.35</v>
      </c>
      <c r="AB27" s="87">
        <v>1580700</v>
      </c>
      <c r="AC27" s="33">
        <v>123.35</v>
      </c>
      <c r="AD27" s="2">
        <f t="shared" si="0"/>
        <v>2.6899999999999977</v>
      </c>
      <c r="AE27" s="128">
        <f t="shared" si="1"/>
        <v>1.916880112368835E-2</v>
      </c>
    </row>
    <row r="28" spans="1:31" x14ac:dyDescent="0.25">
      <c r="W28" s="137">
        <v>42794</v>
      </c>
      <c r="X28" s="33">
        <v>121.26</v>
      </c>
      <c r="Y28" s="33">
        <v>122.19</v>
      </c>
      <c r="Z28" s="33">
        <v>120.58</v>
      </c>
      <c r="AA28" s="33">
        <v>121.03</v>
      </c>
      <c r="AB28" s="87">
        <v>1302400</v>
      </c>
      <c r="AC28" s="33">
        <v>121.03</v>
      </c>
      <c r="AD28" s="2">
        <f t="shared" si="0"/>
        <v>1.6099999999999994</v>
      </c>
      <c r="AE28" s="128">
        <f t="shared" si="1"/>
        <v>-7.43064729194165E-4</v>
      </c>
    </row>
    <row r="29" spans="1:31" x14ac:dyDescent="0.25">
      <c r="W29" s="137">
        <v>42793</v>
      </c>
      <c r="X29" s="33">
        <v>120.2</v>
      </c>
      <c r="Y29" s="33">
        <v>121.22</v>
      </c>
      <c r="Z29" s="33">
        <v>118.93</v>
      </c>
      <c r="AA29" s="33">
        <v>121.12</v>
      </c>
      <c r="AB29" s="87">
        <v>1863400</v>
      </c>
      <c r="AC29" s="33">
        <v>121.12</v>
      </c>
      <c r="AD29" s="2">
        <f t="shared" si="0"/>
        <v>2.289999999999992</v>
      </c>
      <c r="AE29" s="128">
        <f t="shared" si="1"/>
        <v>8.6608927381746081E-3</v>
      </c>
    </row>
    <row r="30" spans="1:31" x14ac:dyDescent="0.25">
      <c r="W30" s="137">
        <v>42790</v>
      </c>
      <c r="X30" s="33">
        <v>119</v>
      </c>
      <c r="Y30" s="33">
        <v>120.1</v>
      </c>
      <c r="Z30" s="33">
        <v>118.65</v>
      </c>
      <c r="AA30" s="33">
        <v>120.08</v>
      </c>
      <c r="AB30" s="87">
        <v>2153000</v>
      </c>
      <c r="AC30" s="33">
        <v>120.08</v>
      </c>
      <c r="AD30" s="2">
        <f t="shared" si="0"/>
        <v>1.4499999999999886</v>
      </c>
      <c r="AE30" s="128">
        <f t="shared" si="1"/>
        <v>4.1656252603505806E-4</v>
      </c>
    </row>
    <row r="31" spans="1:31" x14ac:dyDescent="0.25">
      <c r="W31" s="137">
        <v>42789</v>
      </c>
      <c r="X31" s="33">
        <v>122.99</v>
      </c>
      <c r="Y31" s="33">
        <v>123.05</v>
      </c>
      <c r="Z31" s="33">
        <v>119.16</v>
      </c>
      <c r="AA31" s="33">
        <v>120.03</v>
      </c>
      <c r="AB31" s="87">
        <v>2376400</v>
      </c>
      <c r="AC31" s="33">
        <v>120.03</v>
      </c>
      <c r="AD31" s="2">
        <f t="shared" si="0"/>
        <v>3.8900000000000006</v>
      </c>
      <c r="AE31" s="128">
        <f t="shared" si="1"/>
        <v>-1.8721386527141837E-2</v>
      </c>
    </row>
    <row r="32" spans="1:31" x14ac:dyDescent="0.25">
      <c r="W32" s="137">
        <v>42788</v>
      </c>
      <c r="X32" s="33">
        <v>122.86</v>
      </c>
      <c r="Y32" s="33">
        <v>123.09</v>
      </c>
      <c r="Z32" s="33">
        <v>121.9</v>
      </c>
      <c r="AA32" s="33">
        <v>122.32</v>
      </c>
      <c r="AB32" s="87">
        <v>1729100</v>
      </c>
      <c r="AC32" s="33">
        <v>122.32</v>
      </c>
      <c r="AD32" s="2">
        <f t="shared" si="0"/>
        <v>1.1899999999999977</v>
      </c>
      <c r="AE32" s="128">
        <f t="shared" si="1"/>
        <v>-9.7951914514693428E-3</v>
      </c>
    </row>
    <row r="33" spans="1:31" x14ac:dyDescent="0.25">
      <c r="L33" t="s">
        <v>43</v>
      </c>
      <c r="M33" s="2">
        <f>K51+M51-F51</f>
        <v>-168.6200000000008</v>
      </c>
      <c r="W33" s="137">
        <v>42787</v>
      </c>
      <c r="X33" s="33">
        <v>123.09</v>
      </c>
      <c r="Y33" s="33">
        <v>125</v>
      </c>
      <c r="Z33" s="33">
        <v>122.81</v>
      </c>
      <c r="AA33" s="33">
        <v>123.53</v>
      </c>
      <c r="AB33" s="87">
        <v>1382500</v>
      </c>
      <c r="AC33" s="33">
        <v>123.53</v>
      </c>
      <c r="AD33" s="2">
        <f t="shared" si="0"/>
        <v>2.1899999999999977</v>
      </c>
      <c r="AE33" s="128">
        <f t="shared" si="1"/>
        <v>6.1084867242222618E-3</v>
      </c>
    </row>
    <row r="34" spans="1:31" x14ac:dyDescent="0.25">
      <c r="A34" s="242" t="s">
        <v>1</v>
      </c>
      <c r="B34" s="242" t="s">
        <v>2</v>
      </c>
      <c r="C34" s="242" t="s">
        <v>4</v>
      </c>
      <c r="D34" s="244" t="s">
        <v>5</v>
      </c>
      <c r="E34" s="244" t="s">
        <v>67</v>
      </c>
      <c r="F34" s="244" t="s">
        <v>38</v>
      </c>
      <c r="G34" s="242" t="s">
        <v>3</v>
      </c>
      <c r="H34" s="242" t="s">
        <v>6</v>
      </c>
      <c r="I34" s="242" t="s">
        <v>7</v>
      </c>
      <c r="J34" s="242" t="s">
        <v>68</v>
      </c>
      <c r="K34" s="242" t="s">
        <v>39</v>
      </c>
      <c r="L34" s="242" t="s">
        <v>53</v>
      </c>
      <c r="M34" s="242" t="s">
        <v>22</v>
      </c>
      <c r="W34" s="137">
        <v>42783</v>
      </c>
      <c r="X34" s="33">
        <v>122.64</v>
      </c>
      <c r="Y34" s="33">
        <v>123.18</v>
      </c>
      <c r="Z34" s="33">
        <v>121.77</v>
      </c>
      <c r="AA34" s="33">
        <v>122.78</v>
      </c>
      <c r="AB34" s="87">
        <v>1265100</v>
      </c>
      <c r="AC34" s="33">
        <v>122.78</v>
      </c>
      <c r="AD34" s="2">
        <f t="shared" si="0"/>
        <v>1.4100000000000108</v>
      </c>
      <c r="AE34" s="128">
        <f t="shared" si="1"/>
        <v>-1.2202066216546736E-3</v>
      </c>
    </row>
    <row r="35" spans="1:31" x14ac:dyDescent="0.25">
      <c r="A35" s="245" t="s">
        <v>27</v>
      </c>
      <c r="B35" s="235">
        <v>42185</v>
      </c>
      <c r="C35" s="236">
        <v>10</v>
      </c>
      <c r="D35" s="237">
        <v>88.85</v>
      </c>
      <c r="E35" s="237">
        <v>0</v>
      </c>
      <c r="F35" s="237">
        <f t="shared" ref="F35:F40" si="2">C35*D35</f>
        <v>888.5</v>
      </c>
      <c r="G35" s="235">
        <v>42310</v>
      </c>
      <c r="H35" s="240">
        <v>75</v>
      </c>
      <c r="I35" s="237">
        <v>80.650000000000006</v>
      </c>
      <c r="J35" s="236">
        <v>7.06</v>
      </c>
      <c r="K35" s="236">
        <f>H35*I35-J35</f>
        <v>6041.69</v>
      </c>
      <c r="L35" s="235">
        <v>42257</v>
      </c>
      <c r="M35" s="237">
        <v>35.4</v>
      </c>
      <c r="W35" s="137">
        <v>42782</v>
      </c>
      <c r="X35" s="33">
        <v>122.63</v>
      </c>
      <c r="Y35" s="33">
        <v>123.32</v>
      </c>
      <c r="Z35" s="33">
        <v>121.72</v>
      </c>
      <c r="AA35" s="33">
        <v>122.93</v>
      </c>
      <c r="AB35" s="87">
        <v>1482100</v>
      </c>
      <c r="AC35" s="33">
        <v>122.93</v>
      </c>
      <c r="AD35" s="2">
        <f t="shared" si="0"/>
        <v>1.5999999999999943</v>
      </c>
      <c r="AE35" s="128">
        <f t="shared" si="1"/>
        <v>1.7928449189146267E-3</v>
      </c>
    </row>
    <row r="36" spans="1:31" x14ac:dyDescent="0.25">
      <c r="A36" s="246" t="s">
        <v>48</v>
      </c>
      <c r="B36" s="235">
        <v>42214</v>
      </c>
      <c r="C36" s="236">
        <v>10</v>
      </c>
      <c r="D36" s="237">
        <v>83</v>
      </c>
      <c r="E36" s="237">
        <v>0</v>
      </c>
      <c r="F36" s="237">
        <f t="shared" si="2"/>
        <v>830</v>
      </c>
      <c r="G36" s="235">
        <v>42335</v>
      </c>
      <c r="H36" s="240">
        <v>60</v>
      </c>
      <c r="I36" s="237">
        <v>95.71</v>
      </c>
      <c r="J36" s="237">
        <v>0.11</v>
      </c>
      <c r="K36" s="236">
        <f>H36*I36-J36</f>
        <v>5742.49</v>
      </c>
      <c r="L36" s="236"/>
      <c r="M36" s="237"/>
      <c r="W36" s="137">
        <v>42781</v>
      </c>
      <c r="X36" s="33">
        <v>122.44</v>
      </c>
      <c r="Y36" s="33">
        <v>123.42</v>
      </c>
      <c r="Z36" s="33">
        <v>121.16</v>
      </c>
      <c r="AA36" s="33">
        <v>122.71</v>
      </c>
      <c r="AB36" s="87">
        <v>2279000</v>
      </c>
      <c r="AC36" s="33">
        <v>122.71</v>
      </c>
      <c r="AD36" s="2">
        <f t="shared" si="0"/>
        <v>2.2600000000000051</v>
      </c>
      <c r="AE36" s="128">
        <f t="shared" si="1"/>
        <v>1.7960649848967059E-3</v>
      </c>
    </row>
    <row r="37" spans="1:31" x14ac:dyDescent="0.25">
      <c r="A37" s="236"/>
      <c r="B37" s="235">
        <v>42221</v>
      </c>
      <c r="C37" s="236">
        <v>30</v>
      </c>
      <c r="D37" s="237">
        <v>84.6</v>
      </c>
      <c r="E37" s="237">
        <v>0</v>
      </c>
      <c r="F37" s="237">
        <f t="shared" si="2"/>
        <v>2538</v>
      </c>
      <c r="G37" s="236"/>
      <c r="H37" s="240"/>
      <c r="I37" s="236"/>
      <c r="J37" s="236"/>
      <c r="K37" s="236"/>
      <c r="L37" s="236"/>
      <c r="M37" s="237"/>
      <c r="W37" s="137">
        <v>42780</v>
      </c>
      <c r="X37" s="33">
        <v>121.83</v>
      </c>
      <c r="Y37" s="33">
        <v>123</v>
      </c>
      <c r="Z37" s="33">
        <v>121.62</v>
      </c>
      <c r="AA37" s="33">
        <v>122.49</v>
      </c>
      <c r="AB37" s="87">
        <v>1326200</v>
      </c>
      <c r="AC37" s="33">
        <v>122.49</v>
      </c>
      <c r="AD37" s="2">
        <f t="shared" si="0"/>
        <v>1.3799999999999955</v>
      </c>
      <c r="AE37" s="128">
        <f t="shared" si="1"/>
        <v>2.2911382047294815E-3</v>
      </c>
    </row>
    <row r="38" spans="1:31" x14ac:dyDescent="0.25">
      <c r="A38" s="236"/>
      <c r="B38" s="235">
        <v>42222</v>
      </c>
      <c r="C38" s="236">
        <v>10</v>
      </c>
      <c r="D38" s="237">
        <v>83.08</v>
      </c>
      <c r="E38" s="237">
        <v>0</v>
      </c>
      <c r="F38" s="237">
        <f t="shared" si="2"/>
        <v>830.8</v>
      </c>
      <c r="G38" s="236"/>
      <c r="H38" s="240"/>
      <c r="I38" s="236"/>
      <c r="J38" s="236"/>
      <c r="K38" s="236"/>
      <c r="L38" s="236"/>
      <c r="M38" s="237"/>
      <c r="W38" s="137">
        <v>42779</v>
      </c>
      <c r="X38" s="33">
        <v>121.33</v>
      </c>
      <c r="Y38" s="33">
        <v>123.3</v>
      </c>
      <c r="Z38" s="33">
        <v>121.17</v>
      </c>
      <c r="AA38" s="33">
        <v>122.21</v>
      </c>
      <c r="AB38" s="87">
        <v>1565000</v>
      </c>
      <c r="AC38" s="33">
        <v>122.21</v>
      </c>
      <c r="AD38" s="2">
        <f t="shared" si="0"/>
        <v>2.1299999999999955</v>
      </c>
      <c r="AE38" s="128">
        <f t="shared" si="1"/>
        <v>8.9993394980183439E-3</v>
      </c>
    </row>
    <row r="39" spans="1:31" x14ac:dyDescent="0.25">
      <c r="A39" s="236"/>
      <c r="B39" s="235">
        <v>42272</v>
      </c>
      <c r="C39" s="236">
        <v>15</v>
      </c>
      <c r="D39" s="237">
        <v>77.3</v>
      </c>
      <c r="E39" s="237">
        <v>0</v>
      </c>
      <c r="F39" s="237">
        <f t="shared" si="2"/>
        <v>1159.5</v>
      </c>
      <c r="G39" s="236"/>
      <c r="H39" s="240"/>
      <c r="I39" s="236"/>
      <c r="J39" s="236"/>
      <c r="K39" s="236"/>
      <c r="L39" s="236"/>
      <c r="M39" s="236"/>
      <c r="W39" s="137">
        <v>42776</v>
      </c>
      <c r="X39" s="33">
        <v>121</v>
      </c>
      <c r="Y39" s="33">
        <v>121.75</v>
      </c>
      <c r="Z39" s="33">
        <v>119.95</v>
      </c>
      <c r="AA39" s="33">
        <v>121.12</v>
      </c>
      <c r="AB39" s="87">
        <v>1929900</v>
      </c>
      <c r="AC39" s="33">
        <v>121.12</v>
      </c>
      <c r="AD39" s="2">
        <f t="shared" si="0"/>
        <v>1.7999999999999972</v>
      </c>
      <c r="AE39" s="128">
        <f t="shared" si="1"/>
        <v>3.8955656858681298E-3</v>
      </c>
    </row>
    <row r="40" spans="1:31" x14ac:dyDescent="0.25">
      <c r="A40" s="236"/>
      <c r="B40" s="235">
        <v>42335</v>
      </c>
      <c r="C40" s="236">
        <v>60</v>
      </c>
      <c r="D40" s="237">
        <v>95.69</v>
      </c>
      <c r="E40" s="237">
        <v>0</v>
      </c>
      <c r="F40" s="237">
        <f t="shared" si="2"/>
        <v>5741.4</v>
      </c>
      <c r="G40" s="236"/>
      <c r="H40" s="240"/>
      <c r="I40" s="236"/>
      <c r="J40" s="236"/>
      <c r="K40" s="236"/>
      <c r="L40" s="236"/>
      <c r="M40" s="236"/>
      <c r="W40" s="137">
        <v>42775</v>
      </c>
      <c r="X40" s="33">
        <v>120.94</v>
      </c>
      <c r="Y40" s="33">
        <v>121.99</v>
      </c>
      <c r="Z40" s="33">
        <v>120.51</v>
      </c>
      <c r="AA40" s="33">
        <v>120.65</v>
      </c>
      <c r="AB40" s="87">
        <v>1817400</v>
      </c>
      <c r="AC40" s="33">
        <v>120.65</v>
      </c>
      <c r="AD40" s="2">
        <f t="shared" si="0"/>
        <v>1.4799999999999898</v>
      </c>
      <c r="AE40" s="128">
        <f t="shared" si="1"/>
        <v>-2.3978832478914747E-3</v>
      </c>
    </row>
    <row r="41" spans="1:31" x14ac:dyDescent="0.25">
      <c r="A41" s="236"/>
      <c r="B41" s="236"/>
      <c r="C41" s="236"/>
      <c r="D41" s="237"/>
      <c r="E41" s="237"/>
      <c r="F41" s="237"/>
      <c r="G41" s="236"/>
      <c r="H41" s="240"/>
      <c r="I41" s="236"/>
      <c r="J41" s="236"/>
      <c r="K41" s="236"/>
      <c r="L41" s="236"/>
      <c r="M41" s="236"/>
      <c r="W41" s="137">
        <v>42774</v>
      </c>
      <c r="X41" s="33">
        <v>120.46</v>
      </c>
      <c r="Y41" s="33">
        <v>121.1</v>
      </c>
      <c r="Z41" s="33">
        <v>119.09</v>
      </c>
      <c r="AA41" s="33">
        <v>120.94</v>
      </c>
      <c r="AB41" s="87">
        <v>1440800</v>
      </c>
      <c r="AC41" s="33">
        <v>120.94</v>
      </c>
      <c r="AD41" s="2">
        <f t="shared" si="0"/>
        <v>2.0099999999999909</v>
      </c>
      <c r="AE41" s="128">
        <f t="shared" si="1"/>
        <v>4.9636002647246436E-4</v>
      </c>
    </row>
    <row r="42" spans="1:31" ht="20.25" thickBot="1" x14ac:dyDescent="0.35">
      <c r="A42" s="236"/>
      <c r="B42" s="236"/>
      <c r="C42" s="236"/>
      <c r="D42" s="237"/>
      <c r="E42" s="237"/>
      <c r="F42" s="237"/>
      <c r="G42" s="236"/>
      <c r="H42" s="236"/>
      <c r="I42" s="236"/>
      <c r="J42" s="236"/>
      <c r="K42" s="236"/>
      <c r="L42" s="236"/>
      <c r="M42" s="236"/>
      <c r="O42" s="134" t="s">
        <v>54</v>
      </c>
      <c r="P42" s="134"/>
      <c r="R42" s="27"/>
      <c r="T42" s="135" t="s">
        <v>65</v>
      </c>
      <c r="W42" s="137">
        <v>42773</v>
      </c>
      <c r="X42" s="33">
        <v>120.16</v>
      </c>
      <c r="Y42" s="33">
        <v>122.5</v>
      </c>
      <c r="Z42" s="33">
        <v>120</v>
      </c>
      <c r="AA42" s="33">
        <v>120.88</v>
      </c>
      <c r="AB42" s="87">
        <v>2004300</v>
      </c>
      <c r="AC42" s="33">
        <v>120.88</v>
      </c>
      <c r="AD42" s="2">
        <f t="shared" si="0"/>
        <v>2.5</v>
      </c>
      <c r="AE42" s="128">
        <f t="shared" si="1"/>
        <v>8.4257946108283743E-3</v>
      </c>
    </row>
    <row r="43" spans="1:31" ht="15.75" thickTop="1" x14ac:dyDescent="0.25">
      <c r="A43" s="236"/>
      <c r="B43" s="236"/>
      <c r="C43" s="236"/>
      <c r="D43" s="237"/>
      <c r="E43" s="237"/>
      <c r="F43" s="237"/>
      <c r="G43" s="236"/>
      <c r="H43" s="236"/>
      <c r="I43" s="236"/>
      <c r="J43" s="236"/>
      <c r="K43" s="236"/>
      <c r="L43" s="236"/>
      <c r="M43" s="236"/>
      <c r="O43" s="75">
        <v>1.1000000000000001</v>
      </c>
      <c r="P43" s="75">
        <f t="shared" ref="P43:P63" si="3">O43*$Q$4</f>
        <v>0</v>
      </c>
      <c r="Q43" s="2"/>
      <c r="R43" s="27"/>
      <c r="T43" s="10" t="s">
        <v>69</v>
      </c>
      <c r="U43" s="80">
        <v>115.19</v>
      </c>
      <c r="W43" s="137">
        <v>42772</v>
      </c>
      <c r="X43" s="33">
        <v>120.13</v>
      </c>
      <c r="Y43" s="33">
        <v>120.74</v>
      </c>
      <c r="Z43" s="33">
        <v>118.6</v>
      </c>
      <c r="AA43" s="33">
        <v>119.87</v>
      </c>
      <c r="AB43" s="87">
        <v>2205800</v>
      </c>
      <c r="AC43" s="33">
        <v>119.87</v>
      </c>
      <c r="AD43" s="2">
        <f t="shared" si="0"/>
        <v>2.1400000000000006</v>
      </c>
      <c r="AE43" s="128">
        <f t="shared" si="1"/>
        <v>-4.897891416237643E-3</v>
      </c>
    </row>
    <row r="44" spans="1:31" x14ac:dyDescent="0.25">
      <c r="A44" s="236"/>
      <c r="B44" s="236"/>
      <c r="C44" s="236"/>
      <c r="D44" s="237"/>
      <c r="E44" s="237"/>
      <c r="F44" s="237"/>
      <c r="G44" s="236"/>
      <c r="H44" s="236"/>
      <c r="I44" s="236"/>
      <c r="J44" s="236"/>
      <c r="K44" s="236"/>
      <c r="L44" s="236"/>
      <c r="M44" s="236"/>
      <c r="O44" s="75">
        <v>1.0900000000000001</v>
      </c>
      <c r="P44" s="75">
        <f t="shared" si="3"/>
        <v>0</v>
      </c>
      <c r="Q44" s="2"/>
      <c r="R44" s="27"/>
      <c r="T44" s="10" t="s">
        <v>70</v>
      </c>
      <c r="U44" s="80">
        <v>115.59</v>
      </c>
      <c r="W44" s="137">
        <v>42769</v>
      </c>
      <c r="X44" s="33">
        <v>119.82</v>
      </c>
      <c r="Y44" s="33">
        <v>121.22</v>
      </c>
      <c r="Z44" s="33">
        <v>118.94</v>
      </c>
      <c r="AA44" s="33">
        <v>120.46</v>
      </c>
      <c r="AB44" s="87">
        <v>1683900</v>
      </c>
      <c r="AC44" s="33">
        <v>120.46</v>
      </c>
      <c r="AD44" s="2">
        <f t="shared" si="0"/>
        <v>2.2800000000000011</v>
      </c>
      <c r="AE44" s="128">
        <f t="shared" si="1"/>
        <v>8.28659914622909E-3</v>
      </c>
    </row>
    <row r="45" spans="1:31" x14ac:dyDescent="0.25">
      <c r="A45" s="236"/>
      <c r="B45" s="236"/>
      <c r="C45" s="236"/>
      <c r="D45" s="237"/>
      <c r="E45" s="237"/>
      <c r="F45" s="237"/>
      <c r="G45" s="236"/>
      <c r="H45" s="236"/>
      <c r="I45" s="236"/>
      <c r="J45" s="236"/>
      <c r="K45" s="236"/>
      <c r="L45" s="236"/>
      <c r="M45" s="236"/>
      <c r="O45" s="75">
        <v>1.08</v>
      </c>
      <c r="P45" s="75">
        <f t="shared" si="3"/>
        <v>0</v>
      </c>
      <c r="Q45" s="2"/>
      <c r="R45" s="27"/>
      <c r="T45" s="10" t="s">
        <v>71</v>
      </c>
      <c r="U45" s="80" t="s">
        <v>100</v>
      </c>
      <c r="W45" s="137">
        <v>42768</v>
      </c>
      <c r="X45" s="33">
        <v>119.12</v>
      </c>
      <c r="Y45" s="33">
        <v>120</v>
      </c>
      <c r="Z45" s="33">
        <v>117.61</v>
      </c>
      <c r="AA45" s="33">
        <v>119.47</v>
      </c>
      <c r="AB45" s="87">
        <v>2305300</v>
      </c>
      <c r="AC45" s="33">
        <v>119.47</v>
      </c>
      <c r="AD45" s="2">
        <f t="shared" si="0"/>
        <v>2.3900000000000006</v>
      </c>
      <c r="AE45" s="128">
        <f t="shared" si="1"/>
        <v>-3.8355707496040559E-3</v>
      </c>
    </row>
    <row r="46" spans="1:31" x14ac:dyDescent="0.25">
      <c r="A46" s="236"/>
      <c r="B46" s="236"/>
      <c r="C46" s="236"/>
      <c r="D46" s="237"/>
      <c r="E46" s="237"/>
      <c r="F46" s="237"/>
      <c r="G46" s="236"/>
      <c r="H46" s="236"/>
      <c r="I46" s="236"/>
      <c r="J46" s="236"/>
      <c r="K46" s="236"/>
      <c r="L46" s="236"/>
      <c r="M46" s="236"/>
      <c r="O46" s="75">
        <v>1.07</v>
      </c>
      <c r="P46" s="75">
        <f t="shared" si="3"/>
        <v>0</v>
      </c>
      <c r="Q46" s="2"/>
      <c r="R46" s="27"/>
      <c r="T46" s="10" t="s">
        <v>72</v>
      </c>
      <c r="U46" s="80" t="s">
        <v>100</v>
      </c>
      <c r="W46" s="137">
        <v>42767</v>
      </c>
      <c r="X46" s="33">
        <v>117.37</v>
      </c>
      <c r="Y46" s="33">
        <v>120</v>
      </c>
      <c r="Z46" s="33">
        <v>117.25</v>
      </c>
      <c r="AA46" s="33">
        <v>119.93</v>
      </c>
      <c r="AB46" s="87">
        <v>2913800</v>
      </c>
      <c r="AC46" s="33">
        <v>119.93</v>
      </c>
      <c r="AD46" s="2">
        <f t="shared" si="0"/>
        <v>2.75</v>
      </c>
      <c r="AE46" s="128" t="e">
        <f t="shared" si="1"/>
        <v>#DIV/0!</v>
      </c>
    </row>
    <row r="47" spans="1:31" x14ac:dyDescent="0.25">
      <c r="A47" s="236"/>
      <c r="B47" s="236"/>
      <c r="C47" s="236"/>
      <c r="D47" s="237"/>
      <c r="E47" s="237"/>
      <c r="F47" s="237"/>
      <c r="G47" s="236"/>
      <c r="H47" s="236"/>
      <c r="I47" s="236"/>
      <c r="J47" s="236"/>
      <c r="K47" s="236"/>
      <c r="L47" s="236"/>
      <c r="M47" s="236"/>
      <c r="O47" s="75">
        <v>1.06</v>
      </c>
      <c r="P47" s="75">
        <f t="shared" si="3"/>
        <v>0</v>
      </c>
      <c r="Q47" s="2"/>
      <c r="R47" s="27"/>
      <c r="T47" s="10" t="s">
        <v>73</v>
      </c>
      <c r="U47" s="80">
        <v>119.17</v>
      </c>
      <c r="W47" s="137">
        <v>42767</v>
      </c>
      <c r="X47" s="33" t="s">
        <v>310</v>
      </c>
      <c r="Y47" s="33"/>
      <c r="Z47" s="33"/>
      <c r="AA47" s="33"/>
      <c r="AB47" s="87"/>
      <c r="AC47" s="33"/>
      <c r="AD47" s="2">
        <f t="shared" si="0"/>
        <v>0</v>
      </c>
      <c r="AE47" s="128">
        <f t="shared" si="1"/>
        <v>-1</v>
      </c>
    </row>
    <row r="48" spans="1:31" x14ac:dyDescent="0.25">
      <c r="A48" s="236"/>
      <c r="B48" s="236"/>
      <c r="C48" s="236"/>
      <c r="D48" s="237"/>
      <c r="E48" s="237"/>
      <c r="F48" s="237"/>
      <c r="G48" s="236"/>
      <c r="H48" s="236"/>
      <c r="I48" s="236"/>
      <c r="J48" s="236"/>
      <c r="K48" s="236"/>
      <c r="L48" s="236"/>
      <c r="M48" s="236"/>
      <c r="O48" s="75">
        <v>1.05</v>
      </c>
      <c r="P48" s="75">
        <f t="shared" si="3"/>
        <v>0</v>
      </c>
      <c r="Q48" s="2"/>
      <c r="R48" s="27"/>
      <c r="T48" s="10" t="s">
        <v>74</v>
      </c>
      <c r="U48" s="80">
        <v>1.4616</v>
      </c>
      <c r="W48" s="137">
        <v>42766</v>
      </c>
      <c r="X48" s="33">
        <v>119.44</v>
      </c>
      <c r="Y48" s="33">
        <v>119.75</v>
      </c>
      <c r="Z48" s="33">
        <v>117.11</v>
      </c>
      <c r="AA48" s="33">
        <v>117.46</v>
      </c>
      <c r="AB48" s="87">
        <v>3474900</v>
      </c>
      <c r="AC48" s="33">
        <v>116.85</v>
      </c>
      <c r="AD48" s="2">
        <f t="shared" si="0"/>
        <v>2.6400000000000006</v>
      </c>
      <c r="AE48" s="128">
        <f t="shared" si="1"/>
        <v>-1.8149735316360105E-2</v>
      </c>
    </row>
    <row r="49" spans="1:31" x14ac:dyDescent="0.25">
      <c r="A49" s="236"/>
      <c r="B49" s="236"/>
      <c r="C49" s="236"/>
      <c r="D49" s="237"/>
      <c r="E49" s="237"/>
      <c r="F49" s="237"/>
      <c r="G49" s="236"/>
      <c r="H49" s="236"/>
      <c r="I49" s="236"/>
      <c r="J49" s="236"/>
      <c r="K49" s="236"/>
      <c r="L49" s="236"/>
      <c r="M49" s="236"/>
      <c r="O49" s="75">
        <v>1.04</v>
      </c>
      <c r="P49" s="75">
        <f t="shared" si="3"/>
        <v>0</v>
      </c>
      <c r="Q49" s="2"/>
      <c r="R49" s="27"/>
      <c r="T49" s="10" t="s">
        <v>75</v>
      </c>
      <c r="U49" s="80" t="s">
        <v>542</v>
      </c>
      <c r="W49" s="137">
        <v>42765</v>
      </c>
      <c r="X49" s="33">
        <v>119.27</v>
      </c>
      <c r="Y49" s="33">
        <v>120.1</v>
      </c>
      <c r="Z49" s="33">
        <v>117.57</v>
      </c>
      <c r="AA49" s="33">
        <v>119.63</v>
      </c>
      <c r="AB49" s="87">
        <v>2510300</v>
      </c>
      <c r="AC49" s="33">
        <v>119.01</v>
      </c>
      <c r="AD49" s="2">
        <f t="shared" si="0"/>
        <v>2.5300000000000011</v>
      </c>
      <c r="AE49" s="128">
        <f t="shared" si="1"/>
        <v>-5.9305045105244591E-3</v>
      </c>
    </row>
    <row r="50" spans="1:31" x14ac:dyDescent="0.25">
      <c r="A50" s="236"/>
      <c r="B50" s="236"/>
      <c r="C50" s="236"/>
      <c r="D50" s="237"/>
      <c r="E50" s="237"/>
      <c r="F50" s="237"/>
      <c r="G50" s="236"/>
      <c r="H50" s="236"/>
      <c r="I50" s="236"/>
      <c r="J50" s="236"/>
      <c r="K50" s="236"/>
      <c r="L50" s="236"/>
      <c r="M50" s="236"/>
      <c r="O50" s="75">
        <v>1.03</v>
      </c>
      <c r="P50" s="75">
        <f t="shared" si="3"/>
        <v>0</v>
      </c>
      <c r="Q50" s="2"/>
      <c r="R50" s="27"/>
      <c r="T50" s="10"/>
      <c r="U50" s="80"/>
      <c r="W50" s="137">
        <v>42762</v>
      </c>
      <c r="X50" s="33">
        <v>120.18</v>
      </c>
      <c r="Y50" s="33">
        <v>120.62</v>
      </c>
      <c r="Z50" s="33">
        <v>118.95</v>
      </c>
      <c r="AA50" s="33">
        <v>120.35</v>
      </c>
      <c r="AB50" s="87">
        <v>2190000</v>
      </c>
      <c r="AC50" s="33">
        <v>119.72</v>
      </c>
      <c r="AD50" s="2">
        <f t="shared" si="0"/>
        <v>1.6700000000000017</v>
      </c>
      <c r="AE50" s="128">
        <f t="shared" si="1"/>
        <v>6.9812431659517227E-3</v>
      </c>
    </row>
    <row r="51" spans="1:31" x14ac:dyDescent="0.25">
      <c r="A51" s="21" t="s">
        <v>57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69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75">
        <v>1.02</v>
      </c>
      <c r="P51" s="75">
        <f t="shared" si="3"/>
        <v>0</v>
      </c>
      <c r="Q51" s="2"/>
      <c r="R51" s="27"/>
      <c r="T51" s="10" t="s">
        <v>76</v>
      </c>
      <c r="U51" s="80" t="s">
        <v>543</v>
      </c>
      <c r="W51" s="137">
        <v>42761</v>
      </c>
      <c r="X51" s="33">
        <v>118.79</v>
      </c>
      <c r="Y51" s="33">
        <v>122.17</v>
      </c>
      <c r="Z51" s="33">
        <v>118.32</v>
      </c>
      <c r="AA51" s="33">
        <v>119.51</v>
      </c>
      <c r="AB51" s="87">
        <v>2586500</v>
      </c>
      <c r="AC51" s="33">
        <v>118.89</v>
      </c>
      <c r="AD51" s="2">
        <f t="shared" si="0"/>
        <v>3.8500000000000085</v>
      </c>
      <c r="AE51" s="128">
        <f t="shared" si="1"/>
        <v>-8.4236864053378602E-3</v>
      </c>
    </row>
    <row r="52" spans="1:31" x14ac:dyDescent="0.25">
      <c r="O52" s="75">
        <v>1.01</v>
      </c>
      <c r="P52" s="75">
        <f t="shared" si="3"/>
        <v>0</v>
      </c>
      <c r="Q52" s="2"/>
      <c r="R52" s="27"/>
      <c r="T52" s="10" t="s">
        <v>77</v>
      </c>
      <c r="U52" s="80" t="s">
        <v>418</v>
      </c>
      <c r="W52" s="137">
        <v>42760</v>
      </c>
      <c r="X52" s="33">
        <v>117.41</v>
      </c>
      <c r="Y52" s="33">
        <v>121.3</v>
      </c>
      <c r="Z52" s="33">
        <v>116.81</v>
      </c>
      <c r="AA52" s="33">
        <v>120.53</v>
      </c>
      <c r="AB52" s="87">
        <v>3832900</v>
      </c>
      <c r="AC52" s="33">
        <v>119.9</v>
      </c>
      <c r="AD52" s="2">
        <f t="shared" si="0"/>
        <v>4.4899999999999949</v>
      </c>
      <c r="AE52" s="128">
        <f t="shared" si="1"/>
        <v>3.3531592104129038E-2</v>
      </c>
    </row>
    <row r="53" spans="1:31" x14ac:dyDescent="0.25">
      <c r="O53" s="75">
        <v>1</v>
      </c>
      <c r="P53" s="75">
        <f t="shared" si="3"/>
        <v>0</v>
      </c>
      <c r="Q53" s="2"/>
      <c r="R53" s="27"/>
      <c r="T53" s="10" t="s">
        <v>78</v>
      </c>
      <c r="U53" s="82">
        <v>1726477</v>
      </c>
      <c r="W53" s="137">
        <v>42759</v>
      </c>
      <c r="X53" s="33">
        <v>114</v>
      </c>
      <c r="Y53" s="33">
        <v>117.09</v>
      </c>
      <c r="Z53" s="33">
        <v>113.3</v>
      </c>
      <c r="AA53" s="33">
        <v>116.62</v>
      </c>
      <c r="AB53" s="87">
        <v>3460700</v>
      </c>
      <c r="AC53" s="33">
        <v>116.01</v>
      </c>
      <c r="AD53" s="2">
        <f t="shared" si="0"/>
        <v>3.7900000000000063</v>
      </c>
      <c r="AE53" s="128">
        <f t="shared" si="1"/>
        <v>2.7000708215297653E-2</v>
      </c>
    </row>
    <row r="54" spans="1:31" x14ac:dyDescent="0.25">
      <c r="O54" s="75">
        <v>0.99</v>
      </c>
      <c r="P54" s="75">
        <f t="shared" si="3"/>
        <v>0</v>
      </c>
      <c r="Q54" s="2"/>
      <c r="R54" s="27"/>
      <c r="T54" s="10" t="s">
        <v>81</v>
      </c>
      <c r="U54" s="82">
        <v>2143790</v>
      </c>
      <c r="W54" s="137">
        <v>42758</v>
      </c>
      <c r="X54" s="33">
        <v>113.7</v>
      </c>
      <c r="Y54" s="33">
        <v>113.91</v>
      </c>
      <c r="Z54" s="33">
        <v>112.38</v>
      </c>
      <c r="AA54" s="33">
        <v>113.55</v>
      </c>
      <c r="AB54" s="87">
        <v>1951200</v>
      </c>
      <c r="AC54" s="33">
        <v>112.96</v>
      </c>
      <c r="AD54" s="2">
        <f t="shared" si="0"/>
        <v>1.5300000000000011</v>
      </c>
      <c r="AE54" s="128">
        <f t="shared" si="1"/>
        <v>-3.5398230088501403E-4</v>
      </c>
    </row>
    <row r="55" spans="1:31" x14ac:dyDescent="0.25">
      <c r="O55" s="75">
        <v>0.98</v>
      </c>
      <c r="P55" s="75">
        <f t="shared" si="3"/>
        <v>0</v>
      </c>
      <c r="Q55" s="2"/>
      <c r="R55" s="27"/>
      <c r="T55" s="10" t="s">
        <v>79</v>
      </c>
      <c r="U55" s="80" t="s">
        <v>544</v>
      </c>
      <c r="W55" s="137">
        <v>42755</v>
      </c>
      <c r="X55" s="33">
        <v>113.68</v>
      </c>
      <c r="Y55" s="33">
        <v>113.8</v>
      </c>
      <c r="Z55" s="33">
        <v>111.75</v>
      </c>
      <c r="AA55" s="33">
        <v>113.59</v>
      </c>
      <c r="AB55" s="87">
        <v>2656400</v>
      </c>
      <c r="AC55" s="33">
        <v>113</v>
      </c>
      <c r="AD55" s="2">
        <f t="shared" si="0"/>
        <v>2.0499999999999972</v>
      </c>
      <c r="AE55" s="128">
        <f t="shared" si="1"/>
        <v>-7.2915751559342601E-3</v>
      </c>
    </row>
    <row r="56" spans="1:31" x14ac:dyDescent="0.25">
      <c r="O56" s="75">
        <v>0.97</v>
      </c>
      <c r="P56" s="75">
        <f t="shared" si="3"/>
        <v>0</v>
      </c>
      <c r="T56" s="10" t="s">
        <v>82</v>
      </c>
      <c r="U56" s="80">
        <v>20.41</v>
      </c>
      <c r="W56" s="137">
        <v>42754</v>
      </c>
      <c r="X56" s="33">
        <v>115.57</v>
      </c>
      <c r="Y56" s="33">
        <v>116</v>
      </c>
      <c r="Z56" s="33">
        <v>112.56</v>
      </c>
      <c r="AA56" s="33">
        <v>114.42</v>
      </c>
      <c r="AB56" s="87">
        <v>5852900</v>
      </c>
      <c r="AC56" s="33">
        <v>113.83</v>
      </c>
      <c r="AD56" s="2">
        <f t="shared" si="0"/>
        <v>3.4399999999999977</v>
      </c>
      <c r="AE56" s="128">
        <f t="shared" si="1"/>
        <v>4.0493601462522788E-2</v>
      </c>
    </row>
    <row r="57" spans="1:31" x14ac:dyDescent="0.25">
      <c r="O57" s="75">
        <v>0.96</v>
      </c>
      <c r="P57" s="75">
        <f t="shared" si="3"/>
        <v>0</v>
      </c>
      <c r="T57" s="10" t="s">
        <v>83</v>
      </c>
      <c r="U57" s="80">
        <v>5.62</v>
      </c>
      <c r="W57" s="137">
        <v>42753</v>
      </c>
      <c r="X57" s="33">
        <v>106.96</v>
      </c>
      <c r="Y57" s="33">
        <v>110.04</v>
      </c>
      <c r="Z57" s="33">
        <v>105.89</v>
      </c>
      <c r="AA57" s="33">
        <v>109.97</v>
      </c>
      <c r="AB57" s="87">
        <v>2589600</v>
      </c>
      <c r="AC57" s="33">
        <v>109.4</v>
      </c>
      <c r="AD57" s="2">
        <f t="shared" si="0"/>
        <v>4.1500000000000057</v>
      </c>
      <c r="AE57" s="128">
        <f t="shared" si="1"/>
        <v>9.8772269915998745E-3</v>
      </c>
    </row>
    <row r="58" spans="1:31" x14ac:dyDescent="0.25">
      <c r="O58" s="75">
        <v>0.95</v>
      </c>
      <c r="P58" s="75">
        <f t="shared" si="3"/>
        <v>0</v>
      </c>
      <c r="T58" s="10" t="s">
        <v>80</v>
      </c>
      <c r="U58" s="80" t="s">
        <v>465</v>
      </c>
      <c r="W58" s="137">
        <v>42752</v>
      </c>
      <c r="X58" s="33">
        <v>111.18</v>
      </c>
      <c r="Y58" s="33">
        <v>111.45</v>
      </c>
      <c r="Z58" s="33">
        <v>108.47</v>
      </c>
      <c r="AA58" s="33">
        <v>108.9</v>
      </c>
      <c r="AB58" s="87">
        <v>1876300</v>
      </c>
      <c r="AC58" s="33">
        <v>108.33</v>
      </c>
      <c r="AD58" s="2">
        <f t="shared" si="0"/>
        <v>2.980000000000004</v>
      </c>
      <c r="AE58" s="128">
        <f t="shared" si="1"/>
        <v>-2.4141969191964763E-2</v>
      </c>
    </row>
    <row r="59" spans="1:31" x14ac:dyDescent="0.25">
      <c r="O59" s="75">
        <v>0.94</v>
      </c>
      <c r="P59" s="75">
        <f t="shared" si="3"/>
        <v>0</v>
      </c>
      <c r="W59" s="137">
        <v>42748</v>
      </c>
      <c r="X59" s="33">
        <v>111.01</v>
      </c>
      <c r="Y59" s="33">
        <v>111.85</v>
      </c>
      <c r="Z59" s="33">
        <v>110.55</v>
      </c>
      <c r="AA59" s="33">
        <v>111.59</v>
      </c>
      <c r="AB59" s="87">
        <v>1702800</v>
      </c>
      <c r="AC59" s="33">
        <v>111.01</v>
      </c>
      <c r="AD59" s="2">
        <f t="shared" si="0"/>
        <v>1.2999999999999972</v>
      </c>
      <c r="AE59" s="128">
        <f t="shared" si="1"/>
        <v>5.2521959612423785E-3</v>
      </c>
    </row>
    <row r="60" spans="1:31" x14ac:dyDescent="0.25">
      <c r="O60" s="75">
        <v>0.93</v>
      </c>
      <c r="P60" s="75">
        <f t="shared" si="3"/>
        <v>0</v>
      </c>
      <c r="W60" s="137">
        <v>42747</v>
      </c>
      <c r="X60" s="33">
        <v>110.61</v>
      </c>
      <c r="Y60" s="33">
        <v>111.44</v>
      </c>
      <c r="Z60" s="33">
        <v>109.36</v>
      </c>
      <c r="AA60" s="33">
        <v>111.01</v>
      </c>
      <c r="AB60" s="87">
        <v>1239600</v>
      </c>
      <c r="AC60" s="33">
        <v>110.43</v>
      </c>
      <c r="AD60" s="2">
        <f t="shared" si="0"/>
        <v>2.0799999999999983</v>
      </c>
      <c r="AE60" s="128">
        <f t="shared" si="1"/>
        <v>4.0916530278232166E-3</v>
      </c>
    </row>
    <row r="61" spans="1:31" x14ac:dyDescent="0.25">
      <c r="O61" s="75">
        <v>0.92</v>
      </c>
      <c r="P61" s="75">
        <f t="shared" si="3"/>
        <v>0</v>
      </c>
      <c r="W61" s="137">
        <v>42746</v>
      </c>
      <c r="X61" s="33">
        <v>109.35</v>
      </c>
      <c r="Y61" s="33">
        <v>110.65</v>
      </c>
      <c r="Z61" s="33">
        <v>108.77</v>
      </c>
      <c r="AA61" s="33">
        <v>110.55</v>
      </c>
      <c r="AB61" s="87">
        <v>1180200</v>
      </c>
      <c r="AC61" s="33">
        <v>109.98</v>
      </c>
      <c r="AD61" s="2">
        <f t="shared" si="0"/>
        <v>1.8800000000000097</v>
      </c>
      <c r="AE61" s="128">
        <f t="shared" si="1"/>
        <v>1.1868617168092843E-2</v>
      </c>
    </row>
    <row r="62" spans="1:31" x14ac:dyDescent="0.25">
      <c r="O62" s="75">
        <v>0.91</v>
      </c>
      <c r="P62" s="75">
        <f t="shared" si="3"/>
        <v>0</v>
      </c>
      <c r="W62" s="137">
        <v>42745</v>
      </c>
      <c r="X62" s="33">
        <v>109.23</v>
      </c>
      <c r="Y62" s="33">
        <v>110.05</v>
      </c>
      <c r="Z62" s="33">
        <v>108.33</v>
      </c>
      <c r="AA62" s="33">
        <v>109.26</v>
      </c>
      <c r="AB62" s="87">
        <v>1814500</v>
      </c>
      <c r="AC62" s="33">
        <v>108.69</v>
      </c>
      <c r="AD62" s="2">
        <f t="shared" si="0"/>
        <v>1.7199999999999989</v>
      </c>
      <c r="AE62" s="128">
        <f t="shared" si="1"/>
        <v>7.3658042537516621E-4</v>
      </c>
    </row>
    <row r="63" spans="1:31" x14ac:dyDescent="0.25">
      <c r="O63" s="75">
        <v>0.9</v>
      </c>
      <c r="P63" s="75">
        <f t="shared" si="3"/>
        <v>0</v>
      </c>
      <c r="W63" s="137">
        <v>42744</v>
      </c>
      <c r="X63" s="33">
        <v>110.89</v>
      </c>
      <c r="Y63" s="33">
        <v>110.89</v>
      </c>
      <c r="Z63" s="33">
        <v>108.28</v>
      </c>
      <c r="AA63" s="33">
        <v>109.18</v>
      </c>
      <c r="AB63" s="87">
        <v>1972000</v>
      </c>
      <c r="AC63" s="33">
        <v>108.61</v>
      </c>
      <c r="AD63" s="2">
        <f t="shared" si="0"/>
        <v>2.6099999999999994</v>
      </c>
      <c r="AE63" s="128">
        <f t="shared" si="1"/>
        <v>-2.2236226143320104E-2</v>
      </c>
    </row>
    <row r="64" spans="1:31" x14ac:dyDescent="0.25">
      <c r="W64" s="137">
        <v>42741</v>
      </c>
      <c r="X64" s="33">
        <v>110.18</v>
      </c>
      <c r="Y64" s="33">
        <v>112.99</v>
      </c>
      <c r="Z64" s="33">
        <v>109.92</v>
      </c>
      <c r="AA64" s="33">
        <v>111.66</v>
      </c>
      <c r="AB64" s="87">
        <v>2009200</v>
      </c>
      <c r="AC64" s="33">
        <v>111.08</v>
      </c>
      <c r="AD64" s="2">
        <f t="shared" si="0"/>
        <v>3.0699999999999932</v>
      </c>
      <c r="AE64" s="128">
        <f t="shared" si="1"/>
        <v>1.2395187750638081E-2</v>
      </c>
    </row>
    <row r="65" spans="23:31" x14ac:dyDescent="0.25">
      <c r="W65" s="137">
        <v>42740</v>
      </c>
      <c r="X65" s="33">
        <v>110.18</v>
      </c>
      <c r="Y65" s="33">
        <v>111.65</v>
      </c>
      <c r="Z65" s="33">
        <v>110.16</v>
      </c>
      <c r="AA65" s="33">
        <v>110.29</v>
      </c>
      <c r="AB65" s="87">
        <v>3135300</v>
      </c>
      <c r="AC65" s="33">
        <v>109.72</v>
      </c>
      <c r="AD65" s="2">
        <f t="shared" si="0"/>
        <v>1.4900000000000091</v>
      </c>
      <c r="AE65" s="128">
        <f t="shared" si="1"/>
        <v>-3.1797946761151774E-3</v>
      </c>
    </row>
    <row r="66" spans="23:31" x14ac:dyDescent="0.25">
      <c r="W66" s="137">
        <v>42739</v>
      </c>
      <c r="X66" s="33">
        <v>107.57</v>
      </c>
      <c r="Y66" s="33">
        <v>110.98</v>
      </c>
      <c r="Z66" s="33">
        <v>107.15</v>
      </c>
      <c r="AA66" s="33">
        <v>110.64</v>
      </c>
      <c r="AB66" s="87">
        <v>2705500</v>
      </c>
      <c r="AC66" s="33">
        <v>110.07</v>
      </c>
      <c r="AD66" s="2">
        <f t="shared" si="0"/>
        <v>3.8299999999999983</v>
      </c>
      <c r="AE66" s="128">
        <f t="shared" si="1"/>
        <v>3.4200883209621225E-2</v>
      </c>
    </row>
    <row r="67" spans="23:31" x14ac:dyDescent="0.25">
      <c r="W67" s="137">
        <v>42738</v>
      </c>
      <c r="X67" s="33">
        <v>108.91</v>
      </c>
      <c r="Y67" s="33">
        <v>109.52</v>
      </c>
      <c r="Z67" s="33">
        <v>106.15</v>
      </c>
      <c r="AA67" s="33">
        <v>106.99</v>
      </c>
      <c r="AB67" s="87">
        <v>1770100</v>
      </c>
      <c r="AC67" s="33">
        <v>106.43</v>
      </c>
      <c r="AD67" s="2">
        <f>Y67-Z67</f>
        <v>3.3699999999999903</v>
      </c>
      <c r="AE67" s="128" t="e">
        <f>AC67/#REF!-1</f>
        <v>#REF!</v>
      </c>
    </row>
    <row r="68" spans="23:31" x14ac:dyDescent="0.25">
      <c r="W68" s="137">
        <v>42734</v>
      </c>
      <c r="X68" s="33">
        <v>108.85</v>
      </c>
      <c r="Y68" s="33">
        <v>108.99</v>
      </c>
      <c r="Z68" s="33">
        <v>107.5</v>
      </c>
      <c r="AA68" s="33">
        <v>108.07</v>
      </c>
      <c r="AB68" s="87">
        <v>1487300</v>
      </c>
      <c r="AC68" s="33">
        <v>107.51</v>
      </c>
      <c r="AD68" s="2" t="e">
        <f>#REF!-#REF!</f>
        <v>#REF!</v>
      </c>
      <c r="AE68" s="128" t="e">
        <f>#REF!/AC69-1</f>
        <v>#REF!</v>
      </c>
    </row>
    <row r="69" spans="23:31" x14ac:dyDescent="0.25">
      <c r="W69" s="137" t="s">
        <v>92</v>
      </c>
      <c r="X69" s="33"/>
      <c r="Y69" s="33"/>
      <c r="Z69" s="33"/>
      <c r="AA69" s="33"/>
      <c r="AB69" s="87"/>
      <c r="AC69" s="33"/>
      <c r="AD69" s="2">
        <f>Y69-Z69</f>
        <v>0</v>
      </c>
      <c r="AE69" s="12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51" priority="25">
      <formula>F24&gt;0</formula>
    </cfRule>
    <cfRule type="expression" dxfId="250" priority="26">
      <formula>F24&lt;0</formula>
    </cfRule>
  </conditionalFormatting>
  <conditionalFormatting sqref="H21:H27">
    <cfRule type="expression" dxfId="249" priority="19">
      <formula>H21&gt;0</formula>
    </cfRule>
    <cfRule type="expression" dxfId="248" priority="20">
      <formula>H21&lt;0</formula>
    </cfRule>
  </conditionalFormatting>
  <conditionalFormatting sqref="F21:F23">
    <cfRule type="expression" dxfId="247" priority="5">
      <formula>F21&gt;0</formula>
    </cfRule>
    <cfRule type="expression" dxfId="246" priority="6">
      <formula>F21&lt;0</formula>
    </cfRule>
  </conditionalFormatting>
  <conditionalFormatting sqref="Q8">
    <cfRule type="expression" dxfId="245" priority="1">
      <formula>Q8&gt;0</formula>
    </cfRule>
    <cfRule type="expression" dxfId="244" priority="2">
      <formula>Q8&lt;0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3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46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36"/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18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56"/>
      <c r="W2" s="124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87">
        <v>1566800</v>
      </c>
      <c r="AC2" s="10">
        <v>217.13</v>
      </c>
      <c r="AD2" s="2">
        <f>Y2-Z2</f>
        <v>3.6999999999999886</v>
      </c>
      <c r="AE2" s="128">
        <f>AC2/AC3-1</f>
        <v>-8.3576909024479784E-3</v>
      </c>
    </row>
    <row r="3" spans="1:31" x14ac:dyDescent="0.25">
      <c r="A3" s="22" t="s">
        <v>48</v>
      </c>
      <c r="B3" s="144"/>
      <c r="C3" s="4"/>
      <c r="D3" s="3"/>
      <c r="E3" s="3"/>
      <c r="F3" s="3"/>
      <c r="G3" s="66"/>
      <c r="H3" s="4"/>
      <c r="I3" s="3"/>
      <c r="J3" s="3"/>
      <c r="K3" s="3"/>
      <c r="L3" s="66"/>
      <c r="M3" s="3"/>
      <c r="O3" s="11" t="s">
        <v>36</v>
      </c>
      <c r="Q3" s="2">
        <f>IF(Q2=0, Q4, (F18-K18-M18)/Q2)</f>
        <v>0</v>
      </c>
      <c r="T3" s="56"/>
      <c r="W3" s="124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87">
        <v>1263400</v>
      </c>
      <c r="AC3" s="10">
        <v>218.96</v>
      </c>
      <c r="AD3" s="2">
        <f t="shared" ref="AD3:AD66" si="0">Y3-Z3</f>
        <v>2.5300000000000011</v>
      </c>
      <c r="AE3" s="128">
        <f t="shared" ref="AE3:AE66" si="1">AC3/AC4-1</f>
        <v>7.3126142595980603E-4</v>
      </c>
    </row>
    <row r="4" spans="1:31" x14ac:dyDescent="0.25">
      <c r="B4" s="144"/>
      <c r="C4" s="4"/>
      <c r="D4" s="3"/>
      <c r="E4" s="3"/>
      <c r="F4" s="3"/>
      <c r="G4" s="66"/>
      <c r="H4" s="149"/>
      <c r="I4" s="3"/>
      <c r="J4" s="3"/>
      <c r="K4" s="3"/>
      <c r="L4" s="4"/>
      <c r="M4" s="3"/>
      <c r="O4" s="11" t="s">
        <v>44</v>
      </c>
      <c r="Q4" s="48">
        <v>0</v>
      </c>
      <c r="R4" s="336">
        <v>0</v>
      </c>
      <c r="T4" s="56"/>
      <c r="W4" s="124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87">
        <v>1921000</v>
      </c>
      <c r="AC4" s="10">
        <v>218.8</v>
      </c>
      <c r="AD4" s="2">
        <f t="shared" si="0"/>
        <v>3.3300000000000125</v>
      </c>
      <c r="AE4" s="128">
        <f t="shared" si="1"/>
        <v>-7.3072707343802001E-4</v>
      </c>
    </row>
    <row r="5" spans="1:31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3"/>
      <c r="O5" s="11" t="s">
        <v>45</v>
      </c>
      <c r="Q5" s="3">
        <f>Q4*Q2</f>
        <v>0</v>
      </c>
      <c r="T5" s="56"/>
      <c r="W5" s="124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87">
        <v>2589700</v>
      </c>
      <c r="AC5" s="10">
        <v>218.96</v>
      </c>
      <c r="AD5" s="2">
        <f t="shared" si="0"/>
        <v>2.960000000000008</v>
      </c>
      <c r="AE5" s="128">
        <f t="shared" si="1"/>
        <v>-4.9081985093618608E-3</v>
      </c>
    </row>
    <row r="6" spans="1:31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M6" s="3"/>
      <c r="O6" s="11" t="s">
        <v>42</v>
      </c>
      <c r="Q6" s="2">
        <f>Q3*Q2</f>
        <v>0</v>
      </c>
      <c r="T6" s="56"/>
      <c r="W6" s="124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87">
        <v>3416800</v>
      </c>
      <c r="AC6" s="10">
        <v>220.04</v>
      </c>
      <c r="AD6" s="2">
        <f t="shared" si="0"/>
        <v>5.589999999999975</v>
      </c>
      <c r="AE6" s="128">
        <f t="shared" si="1"/>
        <v>-5.7385567755637856E-3</v>
      </c>
    </row>
    <row r="7" spans="1:31" x14ac:dyDescent="0.25">
      <c r="B7" s="233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136</v>
      </c>
      <c r="Q7" s="2">
        <f>Q10+Q8</f>
        <v>780.73999999999796</v>
      </c>
      <c r="R7">
        <v>0</v>
      </c>
      <c r="T7" s="56"/>
      <c r="W7" s="124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87">
        <v>1592700</v>
      </c>
      <c r="AC7" s="10">
        <v>221.31</v>
      </c>
      <c r="AD7" s="2">
        <f t="shared" si="0"/>
        <v>1.6699999999999875</v>
      </c>
      <c r="AE7" s="128">
        <f t="shared" si="1"/>
        <v>1.6293279022403517E-3</v>
      </c>
    </row>
    <row r="8" spans="1:31" x14ac:dyDescent="0.25">
      <c r="B8" s="23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T8" s="56"/>
      <c r="W8" s="124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87">
        <v>1792900</v>
      </c>
      <c r="AC8" s="10">
        <v>220.95</v>
      </c>
      <c r="AD8" s="2">
        <f t="shared" si="0"/>
        <v>3.4300000000000068</v>
      </c>
      <c r="AE8" s="128">
        <f t="shared" si="1"/>
        <v>8.6738187628394581E-3</v>
      </c>
    </row>
    <row r="9" spans="1:31" x14ac:dyDescent="0.25">
      <c r="B9" s="23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T9" s="60"/>
      <c r="W9" s="124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87">
        <v>1535800</v>
      </c>
      <c r="AC9" s="10">
        <v>219.05</v>
      </c>
      <c r="AD9" s="2">
        <f t="shared" si="0"/>
        <v>4.210000000000008</v>
      </c>
      <c r="AE9" s="128">
        <f t="shared" si="1"/>
        <v>3.6534685116684784E-4</v>
      </c>
    </row>
    <row r="10" spans="1:31" x14ac:dyDescent="0.25">
      <c r="B10" s="23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155</v>
      </c>
      <c r="P10" s="27"/>
      <c r="Q10" s="2">
        <f>M32</f>
        <v>780.73999999999796</v>
      </c>
      <c r="W10" s="124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87">
        <v>2379400</v>
      </c>
      <c r="AC10" s="10">
        <v>218.97</v>
      </c>
      <c r="AD10" s="2">
        <f t="shared" si="0"/>
        <v>3.6599999999999966</v>
      </c>
      <c r="AE10" s="128">
        <f t="shared" si="1"/>
        <v>9.7297795812967269E-3</v>
      </c>
    </row>
    <row r="11" spans="1:31" x14ac:dyDescent="0.25">
      <c r="B11" s="66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133</v>
      </c>
      <c r="P11" s="27"/>
      <c r="Q11" s="128">
        <f>VALUE(TRIM(CLEAN(MID(U57, FIND("(", U57)+1, 5))))</f>
        <v>1.8599999999999998E-2</v>
      </c>
      <c r="W11" s="124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87">
        <v>1922300</v>
      </c>
      <c r="AC11" s="10">
        <v>216.86</v>
      </c>
      <c r="AD11" s="2">
        <f t="shared" si="0"/>
        <v>2.0300000000000011</v>
      </c>
      <c r="AE11" s="128">
        <f t="shared" si="1"/>
        <v>-2.5756600128782337E-3</v>
      </c>
    </row>
    <row r="12" spans="1:31" x14ac:dyDescent="0.25">
      <c r="B12" s="66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24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87">
        <v>1913100</v>
      </c>
      <c r="AC12" s="10">
        <v>217.42</v>
      </c>
      <c r="AD12" s="2">
        <f t="shared" si="0"/>
        <v>2.9800000000000182</v>
      </c>
      <c r="AE12" s="128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24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87">
        <v>3055700</v>
      </c>
      <c r="AC13" s="10">
        <v>216.02</v>
      </c>
      <c r="AD13" s="2">
        <f t="shared" si="0"/>
        <v>7.4599999999999795</v>
      </c>
      <c r="AE13" s="128">
        <f t="shared" si="1"/>
        <v>-2.3594286747423587E-2</v>
      </c>
    </row>
    <row r="14" spans="1:31" x14ac:dyDescent="0.25">
      <c r="W14" s="124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87">
        <v>1721500</v>
      </c>
      <c r="AC14" s="10">
        <v>221.24</v>
      </c>
      <c r="AD14" s="2">
        <f t="shared" si="0"/>
        <v>1.8599999999999852</v>
      </c>
      <c r="AE14" s="128">
        <f t="shared" si="1"/>
        <v>2.7127226693202111E-4</v>
      </c>
    </row>
    <row r="15" spans="1:31" x14ac:dyDescent="0.25">
      <c r="W15" s="124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87">
        <v>5163500</v>
      </c>
      <c r="AC15" s="10">
        <v>221.18</v>
      </c>
      <c r="AD15" s="2">
        <f t="shared" si="0"/>
        <v>2.8600000000000136</v>
      </c>
      <c r="AE15" s="128">
        <f t="shared" si="1"/>
        <v>-5.3067098398993373E-3</v>
      </c>
    </row>
    <row r="16" spans="1:31" x14ac:dyDescent="0.25">
      <c r="W16" s="124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87">
        <v>2783500</v>
      </c>
      <c r="AC16" s="10">
        <v>222.36</v>
      </c>
      <c r="AD16" s="2">
        <f t="shared" si="0"/>
        <v>4.25</v>
      </c>
      <c r="AE16" s="128" t="e">
        <f t="shared" si="1"/>
        <v>#DIV/0!</v>
      </c>
    </row>
    <row r="17" spans="1:31" x14ac:dyDescent="0.25">
      <c r="W17" s="124">
        <v>42810</v>
      </c>
      <c r="X17" s="10" t="s">
        <v>248</v>
      </c>
      <c r="Y17" s="10"/>
      <c r="Z17" s="10"/>
      <c r="AA17" s="10"/>
      <c r="AB17" s="87"/>
      <c r="AC17" s="10"/>
      <c r="AD17" s="2">
        <f t="shared" si="0"/>
        <v>0</v>
      </c>
      <c r="AE17" s="128">
        <f t="shared" si="1"/>
        <v>-1</v>
      </c>
    </row>
    <row r="18" spans="1:31" x14ac:dyDescent="0.25">
      <c r="A18" s="57" t="s">
        <v>57</v>
      </c>
      <c r="B18" s="58"/>
      <c r="C18" s="58">
        <f>SUM(C2:C13)</f>
        <v>0</v>
      </c>
      <c r="D18" s="59"/>
      <c r="E18" s="59"/>
      <c r="F18" s="59">
        <f>SUM(F2:F13)</f>
        <v>0</v>
      </c>
      <c r="G18" s="58"/>
      <c r="H18" s="58">
        <f>SUM(H2:H13)</f>
        <v>0</v>
      </c>
      <c r="I18" s="59"/>
      <c r="J18" s="59"/>
      <c r="K18" s="59">
        <f>SUM(K2:K13)</f>
        <v>0</v>
      </c>
      <c r="L18" s="58"/>
      <c r="M18" s="59">
        <f>SUM(M2:M13)</f>
        <v>0</v>
      </c>
      <c r="W18" s="124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87">
        <v>2072700</v>
      </c>
      <c r="AC18" s="10">
        <v>224.91</v>
      </c>
      <c r="AD18" s="2">
        <f t="shared" si="0"/>
        <v>3.4099999999999966</v>
      </c>
      <c r="AE18" s="128">
        <f t="shared" si="1"/>
        <v>7.0296409062415854E-3</v>
      </c>
    </row>
    <row r="19" spans="1:31" x14ac:dyDescent="0.25">
      <c r="W19" s="124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87">
        <v>2216500</v>
      </c>
      <c r="AC19" s="10">
        <v>223.34</v>
      </c>
      <c r="AD19" s="2">
        <f t="shared" si="0"/>
        <v>2.7700000000000102</v>
      </c>
      <c r="AE19" s="128">
        <f t="shared" si="1"/>
        <v>-9.2711706516435122E-3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G20" s="165" t="s">
        <v>110</v>
      </c>
      <c r="H20" s="154" t="s">
        <v>61</v>
      </c>
      <c r="W20" s="124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87">
        <v>2666900</v>
      </c>
      <c r="AC20" s="10">
        <v>225.43</v>
      </c>
      <c r="AD20" s="2">
        <f t="shared" si="0"/>
        <v>2.3899999999999864</v>
      </c>
      <c r="AE20" s="128">
        <f t="shared" si="1"/>
        <v>4.4379354724188858E-4</v>
      </c>
    </row>
    <row r="21" spans="1:31" x14ac:dyDescent="0.25">
      <c r="B21" s="152"/>
      <c r="C21" s="10"/>
      <c r="D21" s="33"/>
      <c r="E21" s="33"/>
      <c r="F21" s="33"/>
      <c r="G21" s="33"/>
      <c r="H21" s="168"/>
      <c r="W21" s="124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87">
        <v>3943000</v>
      </c>
      <c r="AC21" s="10">
        <v>225.33</v>
      </c>
      <c r="AD21" s="2">
        <f t="shared" si="0"/>
        <v>3.6800000000000068</v>
      </c>
      <c r="AE21" s="128">
        <f t="shared" si="1"/>
        <v>1.9546626849463955E-2</v>
      </c>
    </row>
    <row r="22" spans="1:31" x14ac:dyDescent="0.25">
      <c r="B22" s="152"/>
      <c r="C22" s="10"/>
      <c r="D22" s="161"/>
      <c r="E22" s="161"/>
      <c r="F22" s="33"/>
      <c r="G22" s="33"/>
      <c r="H22" s="168"/>
      <c r="W22" s="124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87">
        <v>2567500</v>
      </c>
      <c r="AC22" s="10">
        <v>221.01</v>
      </c>
      <c r="AD22" s="2">
        <f t="shared" si="0"/>
        <v>4.7400000000000091</v>
      </c>
      <c r="AE22" s="128">
        <f t="shared" si="1"/>
        <v>1.0839736553238222E-2</v>
      </c>
    </row>
    <row r="23" spans="1:31" x14ac:dyDescent="0.25">
      <c r="B23" s="10"/>
      <c r="C23" s="10"/>
      <c r="D23" s="33"/>
      <c r="E23" s="33"/>
      <c r="F23" s="33"/>
      <c r="G23" s="33"/>
      <c r="H23" s="168"/>
      <c r="W23" s="124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87">
        <v>2453200</v>
      </c>
      <c r="AC23" s="10">
        <v>218.64</v>
      </c>
      <c r="AD23" s="2">
        <f t="shared" si="0"/>
        <v>2.6899999999999977</v>
      </c>
      <c r="AE23" s="128">
        <f t="shared" si="1"/>
        <v>1.7410427929991368E-3</v>
      </c>
    </row>
    <row r="24" spans="1:31" x14ac:dyDescent="0.25">
      <c r="B24" s="10"/>
      <c r="C24" s="10"/>
      <c r="D24" s="33"/>
      <c r="E24" s="33"/>
      <c r="F24" s="33"/>
      <c r="G24" s="33"/>
      <c r="H24" s="168"/>
      <c r="W24" s="124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87">
        <v>2912900</v>
      </c>
      <c r="AC24" s="10">
        <v>218.26</v>
      </c>
      <c r="AD24" s="2">
        <f t="shared" si="0"/>
        <v>4.2800000000000011</v>
      </c>
      <c r="AE24" s="128">
        <f t="shared" si="1"/>
        <v>5.9918879056046759E-3</v>
      </c>
    </row>
    <row r="25" spans="1:31" x14ac:dyDescent="0.25">
      <c r="B25" s="10"/>
      <c r="C25" s="10"/>
      <c r="D25" s="33"/>
      <c r="E25" s="33"/>
      <c r="F25" s="33"/>
      <c r="G25" s="33"/>
      <c r="H25" s="168"/>
      <c r="W25" s="124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87">
        <v>2277100</v>
      </c>
      <c r="AC25" s="10">
        <v>216.96</v>
      </c>
      <c r="AD25" s="2">
        <f t="shared" si="0"/>
        <v>3.3600000000000136</v>
      </c>
      <c r="AE25" s="128">
        <f t="shared" si="1"/>
        <v>-1.702480099388004E-3</v>
      </c>
    </row>
    <row r="26" spans="1:31" x14ac:dyDescent="0.25">
      <c r="B26" s="10"/>
      <c r="C26" s="10"/>
      <c r="D26" s="33"/>
      <c r="E26" s="33"/>
      <c r="F26" s="33"/>
      <c r="G26" s="33"/>
      <c r="H26" s="168"/>
      <c r="W26" s="124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87">
        <v>3074700</v>
      </c>
      <c r="AC26" s="10">
        <v>217.33</v>
      </c>
      <c r="AD26" s="2">
        <f t="shared" si="0"/>
        <v>2.3000000000000114</v>
      </c>
      <c r="AE26" s="128">
        <f t="shared" si="1"/>
        <v>4.7154546715362233E-3</v>
      </c>
    </row>
    <row r="27" spans="1:31" x14ac:dyDescent="0.25">
      <c r="B27" s="10"/>
      <c r="C27" s="10"/>
      <c r="D27" s="33"/>
      <c r="E27" s="33"/>
      <c r="F27" s="33"/>
      <c r="G27" s="33"/>
      <c r="H27" s="168"/>
      <c r="W27" s="124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87">
        <v>7117100</v>
      </c>
      <c r="AC27" s="10">
        <v>216.31</v>
      </c>
      <c r="AD27" s="2">
        <f t="shared" si="0"/>
        <v>8.9599999999999795</v>
      </c>
      <c r="AE27" s="128">
        <f t="shared" si="1"/>
        <v>9.9920623803522179E-3</v>
      </c>
    </row>
    <row r="28" spans="1:31" x14ac:dyDescent="0.25">
      <c r="B28" s="10"/>
      <c r="C28" s="10"/>
      <c r="D28" s="33"/>
      <c r="E28" s="33"/>
      <c r="F28" s="33"/>
      <c r="G28" s="33"/>
      <c r="H28" s="168"/>
      <c r="W28" s="124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87">
        <v>5115500</v>
      </c>
      <c r="AC28" s="10">
        <v>214.17</v>
      </c>
      <c r="AD28" s="2">
        <f t="shared" si="0"/>
        <v>4.8299999999999841</v>
      </c>
      <c r="AE28" s="128">
        <f t="shared" si="1"/>
        <v>1.9954281360129444E-2</v>
      </c>
    </row>
    <row r="29" spans="1:31" x14ac:dyDescent="0.25">
      <c r="B29" s="10"/>
      <c r="C29" s="10"/>
      <c r="D29" s="33"/>
      <c r="E29" s="33"/>
      <c r="F29" s="33"/>
      <c r="G29" s="33"/>
      <c r="H29" s="168"/>
      <c r="W29" s="124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87">
        <v>2754800</v>
      </c>
      <c r="AC29" s="10">
        <v>209.98</v>
      </c>
      <c r="AD29" s="2">
        <f t="shared" si="0"/>
        <v>4.039999999999992</v>
      </c>
      <c r="AE29" s="128">
        <f t="shared" si="1"/>
        <v>-1.1021100226073832E-2</v>
      </c>
    </row>
    <row r="30" spans="1:31" x14ac:dyDescent="0.25">
      <c r="B30" s="10"/>
      <c r="C30" s="10"/>
      <c r="D30" s="33"/>
      <c r="E30" s="33"/>
      <c r="F30" s="33"/>
      <c r="G30" s="33"/>
      <c r="H30" s="168"/>
      <c r="W30" s="124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87">
        <v>2699100</v>
      </c>
      <c r="AC30" s="10">
        <v>212.32</v>
      </c>
      <c r="AD30" s="2">
        <f t="shared" si="0"/>
        <v>3.2599999999999909</v>
      </c>
      <c r="AE30" s="128">
        <f t="shared" si="1"/>
        <v>1.3847770031515605E-2</v>
      </c>
    </row>
    <row r="31" spans="1:31" x14ac:dyDescent="0.25">
      <c r="W31" s="124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87">
        <v>2765100</v>
      </c>
      <c r="AC31" s="10">
        <v>209.42</v>
      </c>
      <c r="AD31" s="2">
        <f t="shared" si="0"/>
        <v>8.039999999999992</v>
      </c>
      <c r="AE31" s="128">
        <f t="shared" si="1"/>
        <v>-1.0017650145495161E-3</v>
      </c>
    </row>
    <row r="32" spans="1:31" x14ac:dyDescent="0.25">
      <c r="L32" t="s">
        <v>155</v>
      </c>
      <c r="M32" s="2">
        <f>M50+K50-F50</f>
        <v>780.73999999999796</v>
      </c>
      <c r="W32" s="124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87">
        <v>2936400</v>
      </c>
      <c r="AC32" s="10">
        <v>209.63</v>
      </c>
      <c r="AD32" s="2">
        <f t="shared" si="0"/>
        <v>6.3200000000000216</v>
      </c>
      <c r="AE32" s="128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67</v>
      </c>
      <c r="F33" s="20" t="s">
        <v>46</v>
      </c>
      <c r="G33" s="11" t="s">
        <v>3</v>
      </c>
      <c r="H33" s="11" t="s">
        <v>6</v>
      </c>
      <c r="I33" s="20" t="s">
        <v>7</v>
      </c>
      <c r="J33" s="20" t="s">
        <v>68</v>
      </c>
      <c r="K33" s="20" t="s">
        <v>39</v>
      </c>
      <c r="L33" s="11" t="s">
        <v>21</v>
      </c>
      <c r="M33" s="11" t="s">
        <v>22</v>
      </c>
      <c r="W33" s="124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87">
        <v>2394900</v>
      </c>
      <c r="AC33" s="10">
        <v>213.19</v>
      </c>
      <c r="AD33" s="2">
        <f t="shared" si="0"/>
        <v>3.4300000000000068</v>
      </c>
      <c r="AE33" s="128">
        <f t="shared" si="1"/>
        <v>6.6103215449266894E-3</v>
      </c>
    </row>
    <row r="34" spans="1:31" x14ac:dyDescent="0.25">
      <c r="A34" s="6" t="s">
        <v>18</v>
      </c>
      <c r="B34" s="1">
        <v>42166</v>
      </c>
      <c r="C34" s="7">
        <v>10</v>
      </c>
      <c r="D34" s="37">
        <v>139.16</v>
      </c>
      <c r="E34" s="37">
        <v>0</v>
      </c>
      <c r="F34" s="37">
        <f t="shared" ref="F34:F44" si="2">D34*C34</f>
        <v>1391.6</v>
      </c>
      <c r="G34" s="66">
        <v>42213</v>
      </c>
      <c r="H34" s="7">
        <v>10</v>
      </c>
      <c r="I34" s="37">
        <f>129.5</f>
        <v>129.5</v>
      </c>
      <c r="J34" s="37">
        <v>0.02</v>
      </c>
      <c r="K34" s="37">
        <f>H34*I34-J34</f>
        <v>1294.98</v>
      </c>
      <c r="L34" s="1">
        <v>42185</v>
      </c>
      <c r="M34" s="2">
        <v>4</v>
      </c>
      <c r="W34" s="124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87">
        <v>3033300</v>
      </c>
      <c r="AC34" s="10">
        <v>211.79</v>
      </c>
      <c r="AD34" s="2">
        <f t="shared" si="0"/>
        <v>2.710000000000008</v>
      </c>
      <c r="AE34" s="128">
        <f t="shared" si="1"/>
        <v>1.112384226105223E-2</v>
      </c>
    </row>
    <row r="35" spans="1:31" x14ac:dyDescent="0.25">
      <c r="A35" s="22" t="s">
        <v>48</v>
      </c>
      <c r="B35" s="562">
        <v>42212</v>
      </c>
      <c r="C35" s="7">
        <v>10</v>
      </c>
      <c r="D35" s="37">
        <v>124.25</v>
      </c>
      <c r="E35" s="37">
        <v>0</v>
      </c>
      <c r="F35" s="37">
        <f t="shared" si="2"/>
        <v>1242.5</v>
      </c>
      <c r="G35" s="1">
        <v>42258</v>
      </c>
      <c r="H35" s="7">
        <v>45</v>
      </c>
      <c r="I35" s="37">
        <v>126.8</v>
      </c>
      <c r="J35" s="37">
        <v>0.1</v>
      </c>
      <c r="K35" s="37">
        <f>H35*I35-J35</f>
        <v>5705.9</v>
      </c>
      <c r="L35" s="1">
        <v>42277</v>
      </c>
      <c r="M35" s="2">
        <v>2.1</v>
      </c>
      <c r="W35" s="124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87">
        <v>3094500</v>
      </c>
      <c r="AC35" s="10">
        <v>209.46</v>
      </c>
      <c r="AD35" s="2">
        <f t="shared" si="0"/>
        <v>3.5900000000000034</v>
      </c>
      <c r="AE35" s="128">
        <f t="shared" si="1"/>
        <v>1.0712217718587214E-2</v>
      </c>
    </row>
    <row r="36" spans="1:31" x14ac:dyDescent="0.25">
      <c r="B36" s="562"/>
      <c r="C36" s="7">
        <v>10</v>
      </c>
      <c r="D36" s="37">
        <v>124.25</v>
      </c>
      <c r="E36" s="37">
        <v>0</v>
      </c>
      <c r="F36" s="37">
        <f t="shared" si="2"/>
        <v>1242.5</v>
      </c>
      <c r="G36" s="1">
        <v>42265</v>
      </c>
      <c r="H36" s="74">
        <v>10</v>
      </c>
      <c r="I36" s="37">
        <v>134.5</v>
      </c>
      <c r="J36" s="37">
        <v>0.02</v>
      </c>
      <c r="K36" s="37">
        <f>H36*I36-J36</f>
        <v>1344.98</v>
      </c>
      <c r="M36" s="2"/>
      <c r="W36" s="124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87">
        <v>1718800</v>
      </c>
      <c r="AC36" s="10">
        <v>207.24</v>
      </c>
      <c r="AD36" s="2">
        <f t="shared" si="0"/>
        <v>3.039999999999992</v>
      </c>
      <c r="AE36" s="128">
        <f t="shared" si="1"/>
        <v>1.0631034819077456E-2</v>
      </c>
    </row>
    <row r="37" spans="1:31" x14ac:dyDescent="0.25">
      <c r="B37" s="1">
        <v>42220</v>
      </c>
      <c r="C37" s="7">
        <v>5</v>
      </c>
      <c r="D37" s="37">
        <v>123.2</v>
      </c>
      <c r="E37" s="37">
        <v>0</v>
      </c>
      <c r="F37" s="37">
        <f t="shared" si="2"/>
        <v>616</v>
      </c>
      <c r="G37" s="1">
        <v>42290</v>
      </c>
      <c r="H37" s="74">
        <v>5</v>
      </c>
      <c r="I37" s="37">
        <v>119.15</v>
      </c>
      <c r="J37" s="37">
        <v>0.01</v>
      </c>
      <c r="K37" s="37">
        <f>H37*I37-J37</f>
        <v>595.74</v>
      </c>
      <c r="M37" s="2"/>
      <c r="W37" s="124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87">
        <v>1708800</v>
      </c>
      <c r="AC37" s="10">
        <v>205.06</v>
      </c>
      <c r="AD37" s="2">
        <f t="shared" si="0"/>
        <v>2.1399999999999864</v>
      </c>
      <c r="AE37" s="128">
        <f t="shared" si="1"/>
        <v>3.2289628180039998E-3</v>
      </c>
    </row>
    <row r="38" spans="1:31" x14ac:dyDescent="0.25">
      <c r="B38" s="1">
        <v>42220</v>
      </c>
      <c r="C38" s="7">
        <v>20</v>
      </c>
      <c r="D38" s="37">
        <v>122.2</v>
      </c>
      <c r="E38" s="37">
        <v>0</v>
      </c>
      <c r="F38" s="37">
        <f t="shared" si="2"/>
        <v>2444</v>
      </c>
      <c r="G38" s="1">
        <v>42311</v>
      </c>
      <c r="H38" s="74">
        <v>45</v>
      </c>
      <c r="I38" s="37">
        <v>127.75</v>
      </c>
      <c r="J38" s="37">
        <v>0.11</v>
      </c>
      <c r="K38" s="37">
        <f>H38*I38-J38</f>
        <v>5748.64</v>
      </c>
      <c r="M38" s="2"/>
      <c r="W38" s="124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87">
        <v>1735700</v>
      </c>
      <c r="AC38" s="10">
        <v>204.4</v>
      </c>
      <c r="AD38" s="2">
        <f t="shared" si="0"/>
        <v>2.1999999999999886</v>
      </c>
      <c r="AE38" s="128">
        <f t="shared" si="1"/>
        <v>-6.7061910778500877E-3</v>
      </c>
    </row>
    <row r="39" spans="1:31" x14ac:dyDescent="0.25">
      <c r="B39" s="562">
        <v>42240</v>
      </c>
      <c r="C39" s="7">
        <v>5</v>
      </c>
      <c r="D39" s="37">
        <v>120.5</v>
      </c>
      <c r="E39" s="37">
        <v>0</v>
      </c>
      <c r="F39" s="37">
        <f t="shared" si="2"/>
        <v>602.5</v>
      </c>
      <c r="M39" s="2"/>
      <c r="W39" s="124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87">
        <v>1246300</v>
      </c>
      <c r="AC39" s="10">
        <v>205.78</v>
      </c>
      <c r="AD39" s="2">
        <f t="shared" si="0"/>
        <v>1.9400000000000261</v>
      </c>
      <c r="AE39" s="128">
        <f t="shared" si="1"/>
        <v>5.8165110709222922E-3</v>
      </c>
    </row>
    <row r="40" spans="1:31" x14ac:dyDescent="0.25">
      <c r="B40" s="563"/>
      <c r="C40" s="7">
        <v>10</v>
      </c>
      <c r="D40" s="37">
        <v>120.5</v>
      </c>
      <c r="E40" s="37">
        <v>0</v>
      </c>
      <c r="F40" s="37">
        <f t="shared" si="2"/>
        <v>1205</v>
      </c>
      <c r="W40" s="124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87">
        <v>2384200</v>
      </c>
      <c r="AC40" s="10">
        <v>204.59</v>
      </c>
      <c r="AD40" s="2">
        <f t="shared" si="0"/>
        <v>2.6500000000000057</v>
      </c>
      <c r="AE40" s="128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37">
        <v>117.5</v>
      </c>
      <c r="E41" s="37">
        <v>0</v>
      </c>
      <c r="F41" s="37">
        <f t="shared" si="2"/>
        <v>1762.5</v>
      </c>
      <c r="O41" s="557" t="s">
        <v>54</v>
      </c>
      <c r="P41" s="557"/>
      <c r="T41" s="83" t="s">
        <v>84</v>
      </c>
      <c r="W41" s="124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87">
        <v>2751900</v>
      </c>
      <c r="AC41" s="10">
        <v>204.41</v>
      </c>
      <c r="AD41" s="2">
        <f t="shared" si="0"/>
        <v>4.0600000000000023</v>
      </c>
      <c r="AE41" s="128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37">
        <v>115.6</v>
      </c>
      <c r="E42" s="37">
        <v>0</v>
      </c>
      <c r="F42" s="37">
        <f t="shared" si="2"/>
        <v>1156</v>
      </c>
      <c r="O42" s="75">
        <v>1.1000000000000001</v>
      </c>
      <c r="P42" s="75">
        <f>O42*$Q$4</f>
        <v>0</v>
      </c>
      <c r="Q42" s="2"/>
      <c r="T42" s="125" t="s">
        <v>69</v>
      </c>
      <c r="U42" s="90">
        <v>218.96</v>
      </c>
      <c r="W42" s="124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87">
        <v>2106900</v>
      </c>
      <c r="AC42" s="10">
        <v>205.96</v>
      </c>
      <c r="AD42" s="2">
        <f t="shared" si="0"/>
        <v>3.5900000000000034</v>
      </c>
      <c r="AE42" s="128">
        <f t="shared" si="1"/>
        <v>4.7809542394381399E-3</v>
      </c>
    </row>
    <row r="43" spans="1:31" x14ac:dyDescent="0.25">
      <c r="B43" s="1">
        <v>42286</v>
      </c>
      <c r="C43" s="7">
        <v>10</v>
      </c>
      <c r="D43" s="37">
        <v>113.5</v>
      </c>
      <c r="E43" s="37">
        <v>0</v>
      </c>
      <c r="F43" s="37">
        <f t="shared" si="2"/>
        <v>1135</v>
      </c>
      <c r="O43" s="75">
        <v>1.0900000000000001</v>
      </c>
      <c r="P43" s="75">
        <f t="shared" ref="P43:P62" si="3">O43*$Q$4</f>
        <v>0</v>
      </c>
      <c r="Q43" s="2"/>
      <c r="T43" s="126" t="s">
        <v>70</v>
      </c>
      <c r="U43" s="80">
        <v>219.54</v>
      </c>
      <c r="W43" s="124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87">
        <v>2284000</v>
      </c>
      <c r="AC43" s="10">
        <v>204.98</v>
      </c>
      <c r="AD43" s="2">
        <f t="shared" si="0"/>
        <v>2.4699999999999989</v>
      </c>
      <c r="AE43" s="128">
        <f t="shared" si="1"/>
        <v>-3.1610173612800496E-3</v>
      </c>
    </row>
    <row r="44" spans="1:31" x14ac:dyDescent="0.25">
      <c r="B44" s="1">
        <v>42286</v>
      </c>
      <c r="C44" s="7">
        <v>10</v>
      </c>
      <c r="D44" s="37">
        <v>111.8</v>
      </c>
      <c r="E44" s="37">
        <v>0</v>
      </c>
      <c r="F44" s="37">
        <f t="shared" si="2"/>
        <v>1118</v>
      </c>
      <c r="G44" s="2"/>
      <c r="O44" s="75">
        <v>1.08</v>
      </c>
      <c r="P44" s="75">
        <f t="shared" si="3"/>
        <v>0</v>
      </c>
      <c r="Q44" s="2"/>
      <c r="T44" s="126" t="s">
        <v>71</v>
      </c>
      <c r="U44" s="80" t="s">
        <v>573</v>
      </c>
      <c r="W44" s="124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87">
        <v>1871600</v>
      </c>
      <c r="AC44" s="10">
        <v>205.63</v>
      </c>
      <c r="AD44" s="2">
        <f t="shared" si="0"/>
        <v>2.3599999999999852</v>
      </c>
      <c r="AE44" s="128">
        <f t="shared" si="1"/>
        <v>1.9490327924767126E-3</v>
      </c>
    </row>
    <row r="45" spans="1:31" x14ac:dyDescent="0.25">
      <c r="O45" s="75">
        <v>1.07</v>
      </c>
      <c r="P45" s="75">
        <f t="shared" si="3"/>
        <v>0</v>
      </c>
      <c r="Q45" s="2"/>
      <c r="T45" s="126" t="s">
        <v>72</v>
      </c>
      <c r="U45" s="80" t="s">
        <v>574</v>
      </c>
      <c r="W45" s="124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87">
        <v>2436700</v>
      </c>
      <c r="AC45" s="10">
        <v>205.23</v>
      </c>
      <c r="AD45" s="2">
        <f t="shared" si="0"/>
        <v>3.5699999999999932</v>
      </c>
      <c r="AE45" s="128">
        <f t="shared" si="1"/>
        <v>1.03382070595186E-2</v>
      </c>
    </row>
    <row r="46" spans="1:31" x14ac:dyDescent="0.25">
      <c r="O46" s="75">
        <v>1.06</v>
      </c>
      <c r="P46" s="75">
        <f t="shared" si="3"/>
        <v>0</v>
      </c>
      <c r="Q46" s="2"/>
      <c r="T46" s="126" t="s">
        <v>73</v>
      </c>
      <c r="U46" s="80">
        <v>248.39</v>
      </c>
      <c r="W46" s="124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87">
        <v>2271200</v>
      </c>
      <c r="AC46" s="10">
        <v>203.13</v>
      </c>
      <c r="AD46" s="2">
        <f t="shared" si="0"/>
        <v>4.0300000000000011</v>
      </c>
      <c r="AE46" s="128">
        <f t="shared" si="1"/>
        <v>1.7754105636926809E-3</v>
      </c>
    </row>
    <row r="47" spans="1:31" x14ac:dyDescent="0.25">
      <c r="O47" s="75">
        <v>1.05</v>
      </c>
      <c r="P47" s="75">
        <f t="shared" si="3"/>
        <v>0</v>
      </c>
      <c r="Q47" s="2"/>
      <c r="T47" s="126" t="s">
        <v>74</v>
      </c>
      <c r="U47" s="80">
        <v>1.1192500000000001</v>
      </c>
      <c r="W47" s="124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87">
        <v>3118400</v>
      </c>
      <c r="AC47" s="10">
        <v>202.77</v>
      </c>
      <c r="AD47" s="2">
        <f t="shared" si="0"/>
        <v>4.2699999999999818</v>
      </c>
      <c r="AE47" s="128">
        <f t="shared" si="1"/>
        <v>2.0996978851963721E-2</v>
      </c>
    </row>
    <row r="48" spans="1:31" x14ac:dyDescent="0.25">
      <c r="O48" s="75">
        <v>1.04</v>
      </c>
      <c r="P48" s="75">
        <f t="shared" si="3"/>
        <v>0</v>
      </c>
      <c r="Q48" s="2"/>
      <c r="T48" s="126" t="s">
        <v>75</v>
      </c>
      <c r="U48" s="80" t="s">
        <v>100</v>
      </c>
      <c r="W48" s="124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87">
        <v>2674900</v>
      </c>
      <c r="AC48" s="10">
        <v>198.6</v>
      </c>
      <c r="AD48" s="2">
        <f t="shared" si="0"/>
        <v>3.6099999999999852</v>
      </c>
      <c r="AE48" s="128">
        <f t="shared" si="1"/>
        <v>-1.8289668808700088E-2</v>
      </c>
    </row>
    <row r="49" spans="1:31" x14ac:dyDescent="0.25">
      <c r="O49" s="75">
        <v>1.03</v>
      </c>
      <c r="P49" s="75">
        <f t="shared" si="3"/>
        <v>0</v>
      </c>
      <c r="Q49" s="2"/>
      <c r="T49" s="126"/>
      <c r="U49" s="80"/>
      <c r="W49" s="124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87">
        <v>3323400</v>
      </c>
      <c r="AC49" s="10">
        <v>202.3</v>
      </c>
      <c r="AD49" s="2">
        <f t="shared" si="0"/>
        <v>4.2599999999999909</v>
      </c>
      <c r="AE49" s="128">
        <f t="shared" si="1"/>
        <v>-1.2110557671647593E-2</v>
      </c>
    </row>
    <row r="50" spans="1:31" x14ac:dyDescent="0.25">
      <c r="A50" s="57" t="s">
        <v>57</v>
      </c>
      <c r="B50" s="58"/>
      <c r="C50" s="58">
        <f>SUM(C34:C45)</f>
        <v>115</v>
      </c>
      <c r="D50" s="59"/>
      <c r="E50" s="59"/>
      <c r="F50" s="59">
        <f>SUM(F34:F45)</f>
        <v>13915.6</v>
      </c>
      <c r="G50" s="58"/>
      <c r="H50" s="58">
        <f>SUM(H34:H45)</f>
        <v>115</v>
      </c>
      <c r="I50" s="59"/>
      <c r="J50" s="59"/>
      <c r="K50" s="59">
        <f>SUM(K34:K45)</f>
        <v>14690.239999999998</v>
      </c>
      <c r="L50" s="58"/>
      <c r="M50" s="59">
        <f>SUM(M34:M45)</f>
        <v>6.1</v>
      </c>
      <c r="O50" s="75">
        <v>1.02</v>
      </c>
      <c r="P50" s="75">
        <f t="shared" si="3"/>
        <v>0</v>
      </c>
      <c r="Q50" s="2"/>
      <c r="T50" s="126" t="s">
        <v>76</v>
      </c>
      <c r="U50" s="80" t="s">
        <v>575</v>
      </c>
      <c r="W50" s="124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87">
        <v>2578000</v>
      </c>
      <c r="AC50" s="10">
        <v>204.78</v>
      </c>
      <c r="AD50" s="2">
        <f t="shared" si="0"/>
        <v>2.25</v>
      </c>
      <c r="AE50" s="128">
        <f t="shared" si="1"/>
        <v>7.5276752767527988E-3</v>
      </c>
    </row>
    <row r="51" spans="1:31" x14ac:dyDescent="0.25">
      <c r="O51" s="75">
        <v>1.01</v>
      </c>
      <c r="P51" s="75">
        <f t="shared" si="3"/>
        <v>0</v>
      </c>
      <c r="Q51" s="2"/>
      <c r="T51" s="126" t="s">
        <v>77</v>
      </c>
      <c r="U51" s="80" t="s">
        <v>412</v>
      </c>
      <c r="W51" s="124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87">
        <v>3882000</v>
      </c>
      <c r="AC51" s="10">
        <v>203.25</v>
      </c>
      <c r="AD51" s="2">
        <f t="shared" si="0"/>
        <v>4.1400000000000148</v>
      </c>
      <c r="AE51" s="128">
        <f t="shared" si="1"/>
        <v>8.3345735972615298E-3</v>
      </c>
    </row>
    <row r="52" spans="1:31" x14ac:dyDescent="0.25">
      <c r="O52" s="75">
        <v>1</v>
      </c>
      <c r="P52" s="75">
        <f t="shared" si="3"/>
        <v>0</v>
      </c>
      <c r="Q52" s="2"/>
      <c r="T52" s="126" t="s">
        <v>78</v>
      </c>
      <c r="U52" s="82">
        <v>1568971</v>
      </c>
      <c r="W52" s="124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87">
        <v>6088800</v>
      </c>
      <c r="AC52" s="10">
        <v>201.57</v>
      </c>
      <c r="AD52" s="2">
        <f t="shared" si="0"/>
        <v>4.5600000000000023</v>
      </c>
      <c r="AE52" s="128">
        <f t="shared" si="1"/>
        <v>2.3925632429137256E-2</v>
      </c>
    </row>
    <row r="53" spans="1:31" x14ac:dyDescent="0.25">
      <c r="O53" s="75">
        <v>0.99</v>
      </c>
      <c r="P53" s="75">
        <f t="shared" si="3"/>
        <v>0</v>
      </c>
      <c r="Q53" s="2"/>
      <c r="T53" s="126" t="s">
        <v>81</v>
      </c>
      <c r="U53" s="82">
        <v>2816230</v>
      </c>
      <c r="W53" s="124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87">
        <v>6200800</v>
      </c>
      <c r="AC53" s="10">
        <v>196.86</v>
      </c>
      <c r="AD53" s="2">
        <f t="shared" si="0"/>
        <v>7.3599999999999852</v>
      </c>
      <c r="AE53" s="128">
        <f t="shared" si="1"/>
        <v>3.53423792994636E-2</v>
      </c>
    </row>
    <row r="54" spans="1:31" x14ac:dyDescent="0.25">
      <c r="O54" s="75">
        <v>0.98</v>
      </c>
      <c r="P54" s="75">
        <f t="shared" si="3"/>
        <v>0</v>
      </c>
      <c r="Q54" s="2"/>
      <c r="T54" s="126" t="s">
        <v>79</v>
      </c>
      <c r="U54" s="80" t="s">
        <v>576</v>
      </c>
      <c r="W54" s="124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87">
        <v>3339400</v>
      </c>
      <c r="AC54" s="10">
        <v>190.14</v>
      </c>
      <c r="AD54" s="2">
        <f t="shared" si="0"/>
        <v>3.1100000000000136</v>
      </c>
      <c r="AE54" s="128">
        <f t="shared" si="1"/>
        <v>-4.2056566081383195E-4</v>
      </c>
    </row>
    <row r="55" spans="1:31" x14ac:dyDescent="0.25">
      <c r="O55" s="75">
        <v>0.97</v>
      </c>
      <c r="P55" s="75">
        <f t="shared" si="3"/>
        <v>0</v>
      </c>
      <c r="T55" s="126" t="s">
        <v>82</v>
      </c>
      <c r="U55" s="80" t="s">
        <v>100</v>
      </c>
      <c r="W55" s="124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87">
        <v>5762300</v>
      </c>
      <c r="AC55" s="10">
        <v>190.22</v>
      </c>
      <c r="AD55" s="2">
        <f t="shared" si="0"/>
        <v>3.4399999999999977</v>
      </c>
      <c r="AE55" s="128">
        <f t="shared" si="1"/>
        <v>2.9774794283239592E-2</v>
      </c>
    </row>
    <row r="56" spans="1:31" x14ac:dyDescent="0.25">
      <c r="O56" s="75">
        <v>0.96</v>
      </c>
      <c r="P56" s="75">
        <f t="shared" si="3"/>
        <v>0</v>
      </c>
      <c r="T56" s="126" t="s">
        <v>83</v>
      </c>
      <c r="U56" s="80">
        <v>-4.7300000000000004</v>
      </c>
      <c r="W56" s="124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87">
        <v>4571800</v>
      </c>
      <c r="AC56" s="10">
        <v>184.72</v>
      </c>
      <c r="AD56" s="2">
        <f t="shared" si="0"/>
        <v>2.1999999999999886</v>
      </c>
      <c r="AE56" s="128">
        <f t="shared" si="1"/>
        <v>2.9319144315342882E-3</v>
      </c>
    </row>
    <row r="57" spans="1:31" x14ac:dyDescent="0.25">
      <c r="O57" s="75">
        <v>0.95</v>
      </c>
      <c r="P57" s="75">
        <f t="shared" si="3"/>
        <v>0</v>
      </c>
      <c r="T57" s="126" t="s">
        <v>80</v>
      </c>
      <c r="U57" s="80" t="s">
        <v>473</v>
      </c>
      <c r="W57" s="124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87">
        <v>3564200</v>
      </c>
      <c r="AC57" s="10">
        <v>184.18</v>
      </c>
      <c r="AD57" s="2">
        <f t="shared" si="0"/>
        <v>5.0699999999999932</v>
      </c>
      <c r="AE57" s="128">
        <f t="shared" si="1"/>
        <v>3.2978126752664094E-2</v>
      </c>
    </row>
    <row r="58" spans="1:31" x14ac:dyDescent="0.25">
      <c r="O58" s="75">
        <v>0.94</v>
      </c>
      <c r="P58" s="75">
        <f t="shared" si="3"/>
        <v>0</v>
      </c>
      <c r="W58" s="124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87">
        <v>2631600</v>
      </c>
      <c r="AC58" s="10">
        <v>178.3</v>
      </c>
      <c r="AD58" s="2">
        <f t="shared" si="0"/>
        <v>2.0699999999999932</v>
      </c>
      <c r="AE58" s="128">
        <f t="shared" si="1"/>
        <v>-7.4593631707858821E-3</v>
      </c>
    </row>
    <row r="59" spans="1:31" x14ac:dyDescent="0.25">
      <c r="O59" s="75">
        <v>0.93</v>
      </c>
      <c r="P59" s="75">
        <f t="shared" si="3"/>
        <v>0</v>
      </c>
      <c r="W59" s="124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87">
        <v>2090200</v>
      </c>
      <c r="AC59" s="10">
        <v>179.64</v>
      </c>
      <c r="AD59" s="2">
        <f t="shared" si="0"/>
        <v>2.3900000000000148</v>
      </c>
      <c r="AE59" s="128">
        <f t="shared" si="1"/>
        <v>8.9300758213983755E-3</v>
      </c>
    </row>
    <row r="60" spans="1:31" x14ac:dyDescent="0.25">
      <c r="O60" s="75">
        <v>0.92</v>
      </c>
      <c r="P60" s="75">
        <f t="shared" si="3"/>
        <v>0</v>
      </c>
      <c r="W60" s="124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87">
        <v>2313700</v>
      </c>
      <c r="AC60" s="10">
        <v>178.05</v>
      </c>
      <c r="AD60" s="2">
        <f t="shared" si="0"/>
        <v>3.6999999999999886</v>
      </c>
      <c r="AE60" s="128">
        <f t="shared" si="1"/>
        <v>-3.1353227702816122E-3</v>
      </c>
    </row>
    <row r="61" spans="1:31" x14ac:dyDescent="0.25">
      <c r="O61" s="75">
        <v>0.91</v>
      </c>
      <c r="P61" s="75">
        <f t="shared" si="3"/>
        <v>0</v>
      </c>
      <c r="W61" s="124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87">
        <v>1878700</v>
      </c>
      <c r="AC61" s="10">
        <v>178.61</v>
      </c>
      <c r="AD61" s="2">
        <f t="shared" si="0"/>
        <v>2.710000000000008</v>
      </c>
      <c r="AE61" s="128">
        <f t="shared" si="1"/>
        <v>-6.3421418636995242E-3</v>
      </c>
    </row>
    <row r="62" spans="1:31" x14ac:dyDescent="0.25">
      <c r="O62" s="75">
        <v>0.9</v>
      </c>
      <c r="P62" s="75">
        <f t="shared" si="3"/>
        <v>0</v>
      </c>
      <c r="W62" s="124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87">
        <v>3018100</v>
      </c>
      <c r="AC62" s="10">
        <v>179.75</v>
      </c>
      <c r="AD62" s="2">
        <f t="shared" si="0"/>
        <v>3.8400000000000034</v>
      </c>
      <c r="AE62" s="128">
        <f t="shared" si="1"/>
        <v>2.0321280581256707E-2</v>
      </c>
    </row>
    <row r="63" spans="1:31" x14ac:dyDescent="0.25">
      <c r="W63" s="124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87">
        <v>2026500</v>
      </c>
      <c r="AC63" s="10">
        <v>176.17</v>
      </c>
      <c r="AD63" s="2">
        <f t="shared" si="0"/>
        <v>1.660000000000025</v>
      </c>
      <c r="AE63" s="128">
        <f t="shared" si="1"/>
        <v>2.1616701746400846E-3</v>
      </c>
    </row>
    <row r="64" spans="1:31" x14ac:dyDescent="0.25">
      <c r="W64" s="124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87">
        <v>2314200</v>
      </c>
      <c r="AC64" s="10">
        <v>175.79</v>
      </c>
      <c r="AD64" s="2">
        <f t="shared" si="0"/>
        <v>3.5900000000000034</v>
      </c>
      <c r="AE64" s="128">
        <f t="shared" si="1"/>
        <v>1.3257248256383525E-2</v>
      </c>
    </row>
    <row r="65" spans="23:31" x14ac:dyDescent="0.25">
      <c r="W65" s="124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87">
        <v>2486100</v>
      </c>
      <c r="AC65" s="10">
        <v>173.49</v>
      </c>
      <c r="AD65" s="2">
        <f t="shared" si="0"/>
        <v>3.1200000000000045</v>
      </c>
      <c r="AE65" s="128">
        <f t="shared" si="1"/>
        <v>-1.5771259998865417E-2</v>
      </c>
    </row>
    <row r="66" spans="23:31" x14ac:dyDescent="0.25">
      <c r="W66" s="124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87">
        <v>2396500</v>
      </c>
      <c r="AC66" s="10">
        <v>176.27</v>
      </c>
      <c r="AD66" s="2">
        <f t="shared" si="0"/>
        <v>2.3199999999999932</v>
      </c>
      <c r="AE66" s="128">
        <f t="shared" si="1"/>
        <v>-7.0973919900860771E-3</v>
      </c>
    </row>
    <row r="67" spans="23:31" x14ac:dyDescent="0.25">
      <c r="W67" s="124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87">
        <v>3209800</v>
      </c>
      <c r="AC67" s="10">
        <v>177.53</v>
      </c>
      <c r="AD67" s="2">
        <f>Y67-Z67</f>
        <v>4.3600000000000136</v>
      </c>
      <c r="AE67" s="128">
        <f>AC67/AC68-1</f>
        <v>8.8651474683185683E-3</v>
      </c>
    </row>
    <row r="68" spans="23:31" x14ac:dyDescent="0.25">
      <c r="W68" s="124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87">
        <v>2542100</v>
      </c>
      <c r="AC68" s="10">
        <v>175.97</v>
      </c>
      <c r="AD68" s="2">
        <f>Y68-Z68</f>
        <v>4.8799999999999955</v>
      </c>
      <c r="AE68" s="128" t="e">
        <f>AC68/AC69-1</f>
        <v>#DIV/0!</v>
      </c>
    </row>
    <row r="69" spans="23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41" priority="11">
      <formula>F21&gt;0</formula>
    </cfRule>
    <cfRule type="expression" dxfId="240" priority="12">
      <formula>F21&lt;0</formula>
    </cfRule>
  </conditionalFormatting>
  <conditionalFormatting sqref="H21:H23">
    <cfRule type="expression" dxfId="239" priority="9">
      <formula>H21&gt;0</formula>
    </cfRule>
    <cfRule type="expression" dxfId="238" priority="10">
      <formula>H21&lt;0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conditionalFormatting sqref="Q7">
    <cfRule type="expression" dxfId="235" priority="3">
      <formula>Q7&gt;0</formula>
    </cfRule>
    <cfRule type="expression" dxfId="23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11</v>
      </c>
      <c r="B2" s="66"/>
      <c r="C2" s="4"/>
      <c r="D2" s="3"/>
      <c r="E2" s="3"/>
      <c r="F2" s="3"/>
      <c r="G2" s="4"/>
      <c r="H2" s="4"/>
      <c r="I2" s="3"/>
      <c r="J2" s="3"/>
      <c r="K2" s="3"/>
      <c r="L2" s="66"/>
      <c r="M2" s="4"/>
      <c r="O2" s="11" t="s">
        <v>35</v>
      </c>
      <c r="Q2">
        <f>C18-H18</f>
        <v>0</v>
      </c>
      <c r="T2" s="1">
        <v>42570</v>
      </c>
      <c r="U2" t="s">
        <v>182</v>
      </c>
      <c r="W2" s="124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87">
        <v>2635100</v>
      </c>
      <c r="AC2" s="10">
        <v>70.06</v>
      </c>
      <c r="AD2" s="2">
        <f>Y2-Z2</f>
        <v>1.539999999999992</v>
      </c>
      <c r="AE2" s="128">
        <f>AC2/AC3-1</f>
        <v>4.3004587155963669E-3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4"/>
      <c r="H3" s="3"/>
      <c r="I3" s="3"/>
      <c r="J3" s="3"/>
      <c r="K3" s="3"/>
      <c r="O3" s="11" t="s">
        <v>36</v>
      </c>
      <c r="Q3" s="166">
        <f>IF(Q2=0, Q4, (F18-K18-M18)/Q2)</f>
        <v>0</v>
      </c>
      <c r="T3" s="1"/>
      <c r="W3" s="124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87">
        <v>2657100</v>
      </c>
      <c r="AC3" s="10">
        <v>69.760000000000005</v>
      </c>
      <c r="AD3" s="2">
        <f t="shared" ref="AD3:AD66" si="0">Y3-Z3</f>
        <v>1.5</v>
      </c>
      <c r="AE3" s="128">
        <f t="shared" ref="AE3:AE66" si="1">AC3/AC4-1</f>
        <v>-2.2284512964260483E-2</v>
      </c>
    </row>
    <row r="4" spans="1:31" x14ac:dyDescent="0.25">
      <c r="B4" s="66"/>
      <c r="C4" s="4"/>
      <c r="D4" s="3"/>
      <c r="E4" s="3"/>
      <c r="F4" s="3"/>
      <c r="G4" s="4"/>
      <c r="H4" s="4"/>
      <c r="I4" s="3"/>
      <c r="J4" s="3"/>
      <c r="K4" s="3"/>
      <c r="O4" s="11" t="s">
        <v>44</v>
      </c>
      <c r="Q4" s="48">
        <v>0</v>
      </c>
      <c r="R4" s="336">
        <v>0</v>
      </c>
      <c r="T4" s="143"/>
      <c r="W4" s="124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87">
        <v>2941300</v>
      </c>
      <c r="AC4" s="10">
        <v>71.349999999999994</v>
      </c>
      <c r="AD4" s="2">
        <f t="shared" si="0"/>
        <v>2</v>
      </c>
      <c r="AE4" s="128">
        <f t="shared" si="1"/>
        <v>1.0050962627406568E-2</v>
      </c>
    </row>
    <row r="5" spans="1:31" x14ac:dyDescent="0.25">
      <c r="B5" s="66"/>
      <c r="C5" s="4"/>
      <c r="D5" s="3"/>
      <c r="E5" s="3"/>
      <c r="F5" s="3"/>
      <c r="G5" s="66"/>
      <c r="H5" s="4"/>
      <c r="I5" s="3"/>
      <c r="J5" s="3"/>
      <c r="K5" s="3"/>
      <c r="O5" s="11" t="s">
        <v>45</v>
      </c>
      <c r="Q5" s="3">
        <f>Q4*Q2</f>
        <v>0</v>
      </c>
      <c r="W5" s="124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87">
        <v>2401600</v>
      </c>
      <c r="AC5" s="10">
        <v>70.64</v>
      </c>
      <c r="AD5" s="2">
        <f t="shared" si="0"/>
        <v>0.73999999999999488</v>
      </c>
      <c r="AE5" s="128">
        <f t="shared" si="1"/>
        <v>-1.9779598756710648E-3</v>
      </c>
    </row>
    <row r="6" spans="1:31" x14ac:dyDescent="0.25">
      <c r="B6" s="66"/>
      <c r="C6" s="4"/>
      <c r="D6" s="3"/>
      <c r="E6" s="3"/>
      <c r="F6" s="3"/>
      <c r="G6" s="66"/>
      <c r="H6" s="4"/>
      <c r="I6" s="3"/>
      <c r="J6" s="3"/>
      <c r="K6" s="3"/>
      <c r="O6" s="11" t="s">
        <v>42</v>
      </c>
      <c r="Q6" s="2">
        <f>Q3*Q2</f>
        <v>0</v>
      </c>
      <c r="W6" s="124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87">
        <v>2462400</v>
      </c>
      <c r="AC6" s="10">
        <v>70.78</v>
      </c>
      <c r="AD6" s="2">
        <f t="shared" si="0"/>
        <v>1.2999999999999972</v>
      </c>
      <c r="AE6" s="128">
        <f t="shared" si="1"/>
        <v>1.3314244810307851E-2</v>
      </c>
    </row>
    <row r="7" spans="1:31" x14ac:dyDescent="0.25">
      <c r="B7" s="66"/>
      <c r="C7" s="4"/>
      <c r="D7" s="3"/>
      <c r="E7" s="3"/>
      <c r="F7" s="3"/>
      <c r="G7" s="66"/>
      <c r="H7" s="4"/>
      <c r="I7" s="3"/>
      <c r="J7" s="3"/>
      <c r="K7" s="3"/>
      <c r="O7" s="11" t="s">
        <v>136</v>
      </c>
      <c r="Q7" s="2">
        <f>Q10+Q8</f>
        <v>1461.5600000000013</v>
      </c>
      <c r="R7">
        <v>0</v>
      </c>
      <c r="W7" s="124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87">
        <v>3364600</v>
      </c>
      <c r="AC7" s="10">
        <v>69.849999999999994</v>
      </c>
      <c r="AD7" s="2">
        <f t="shared" si="0"/>
        <v>1.4699999999999989</v>
      </c>
      <c r="AE7" s="128">
        <f t="shared" si="1"/>
        <v>-1.258128357364996E-2</v>
      </c>
    </row>
    <row r="8" spans="1:31" x14ac:dyDescent="0.25">
      <c r="B8" s="66"/>
      <c r="C8" s="4"/>
      <c r="D8" s="3"/>
      <c r="E8" s="3"/>
      <c r="F8" s="3"/>
      <c r="G8" s="66"/>
      <c r="H8" s="4"/>
      <c r="I8" s="3"/>
      <c r="J8" s="3"/>
      <c r="K8" s="3"/>
      <c r="O8" s="11" t="s">
        <v>137</v>
      </c>
      <c r="P8" s="27"/>
      <c r="Q8" s="2">
        <f>K18+M18-F18+Q2*Q4</f>
        <v>0</v>
      </c>
      <c r="W8" s="124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87">
        <v>4970300</v>
      </c>
      <c r="AC8" s="10">
        <v>70.739999999999995</v>
      </c>
      <c r="AD8" s="2">
        <f t="shared" si="0"/>
        <v>2.9099999999999966</v>
      </c>
      <c r="AE8" s="128">
        <f t="shared" si="1"/>
        <v>3.4664326458972994E-2</v>
      </c>
    </row>
    <row r="9" spans="1:31" x14ac:dyDescent="0.25">
      <c r="B9" s="66"/>
      <c r="C9" s="4"/>
      <c r="D9" s="3"/>
      <c r="E9" s="3"/>
      <c r="F9" s="3"/>
      <c r="G9" s="66"/>
      <c r="H9" s="4"/>
      <c r="I9" s="3"/>
      <c r="J9" s="3"/>
      <c r="K9" s="3"/>
      <c r="O9" s="11" t="s">
        <v>156</v>
      </c>
      <c r="Q9" s="128">
        <f>IF(Q2=0, 0, Q8/Q6)</f>
        <v>0</v>
      </c>
      <c r="W9" s="124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87">
        <v>2939800</v>
      </c>
      <c r="AC9" s="10">
        <v>68.37</v>
      </c>
      <c r="AD9" s="2">
        <f t="shared" si="0"/>
        <v>2.4799999999999898</v>
      </c>
      <c r="AE9" s="128">
        <f t="shared" si="1"/>
        <v>6.4772559988222067E-3</v>
      </c>
    </row>
    <row r="10" spans="1:31" x14ac:dyDescent="0.25">
      <c r="B10" s="66"/>
      <c r="C10" s="4"/>
      <c r="D10" s="3"/>
      <c r="E10" s="3"/>
      <c r="F10" s="3"/>
      <c r="G10" s="66"/>
      <c r="H10" s="4"/>
      <c r="I10" s="3"/>
      <c r="J10" s="3"/>
      <c r="K10" s="3"/>
      <c r="O10" s="11" t="s">
        <v>155</v>
      </c>
      <c r="P10" s="27"/>
      <c r="Q10" s="2">
        <f>M75</f>
        <v>1461.5600000000013</v>
      </c>
      <c r="W10" s="124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87">
        <v>2626900</v>
      </c>
      <c r="AC10" s="10">
        <v>67.930000000000007</v>
      </c>
      <c r="AD10" s="2">
        <f t="shared" si="0"/>
        <v>0.98000000000000398</v>
      </c>
      <c r="AE10" s="128">
        <f t="shared" si="1"/>
        <v>6.3703703703705816E-3</v>
      </c>
    </row>
    <row r="11" spans="1:31" x14ac:dyDescent="0.25">
      <c r="B11" s="66"/>
      <c r="C11" s="4"/>
      <c r="D11" s="3"/>
      <c r="E11" s="3"/>
      <c r="F11" s="3"/>
      <c r="G11" s="4"/>
      <c r="H11" s="4"/>
      <c r="I11" s="3"/>
      <c r="J11" s="3"/>
      <c r="K11" s="3"/>
      <c r="O11" s="11" t="s">
        <v>133</v>
      </c>
      <c r="P11" s="27"/>
      <c r="Q11" s="128">
        <f>IF(U58="N/A (N/A)", 0, VALUE(TRIM(CLEAN(MID(U58, FIND("(", U58)+1, 5)))))</f>
        <v>0</v>
      </c>
      <c r="W11" s="124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87">
        <v>4444400</v>
      </c>
      <c r="AC11" s="10">
        <v>67.5</v>
      </c>
      <c r="AD11" s="2">
        <f t="shared" si="0"/>
        <v>1.6599999999999966</v>
      </c>
      <c r="AE11" s="128">
        <f t="shared" si="1"/>
        <v>8.2150858849887598E-3</v>
      </c>
    </row>
    <row r="12" spans="1:31" x14ac:dyDescent="0.25">
      <c r="W12" s="124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87">
        <v>4928800</v>
      </c>
      <c r="AC12" s="10">
        <v>66.95</v>
      </c>
      <c r="AD12" s="2">
        <f t="shared" si="0"/>
        <v>2.7999999999999972</v>
      </c>
      <c r="AE12" s="128">
        <f t="shared" si="1"/>
        <v>2.5582107843137303E-2</v>
      </c>
    </row>
    <row r="13" spans="1:31" x14ac:dyDescent="0.25">
      <c r="W13" s="124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87">
        <v>4923300</v>
      </c>
      <c r="AC13" s="10">
        <v>65.28</v>
      </c>
      <c r="AD13" s="2">
        <f t="shared" si="0"/>
        <v>2.7199999999999989</v>
      </c>
      <c r="AE13" s="128">
        <f t="shared" si="1"/>
        <v>-3.2745591939546514E-2</v>
      </c>
    </row>
    <row r="14" spans="1:31" x14ac:dyDescent="0.25">
      <c r="W14" s="124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87">
        <v>4326000</v>
      </c>
      <c r="AC14" s="10">
        <v>67.489999999999995</v>
      </c>
      <c r="AD14" s="2">
        <f t="shared" si="0"/>
        <v>1.4500000000000028</v>
      </c>
      <c r="AE14" s="128">
        <f t="shared" si="1"/>
        <v>1.0480610869890494E-2</v>
      </c>
    </row>
    <row r="15" spans="1:31" x14ac:dyDescent="0.25">
      <c r="W15" s="124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87">
        <v>5837500</v>
      </c>
      <c r="AC15" s="10">
        <v>66.790000000000006</v>
      </c>
      <c r="AD15" s="2">
        <f t="shared" si="0"/>
        <v>1.2599999999999909</v>
      </c>
      <c r="AE15" s="128">
        <f t="shared" si="1"/>
        <v>-1.1397276494967357E-2</v>
      </c>
    </row>
    <row r="16" spans="1:31" x14ac:dyDescent="0.25">
      <c r="W16" s="124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87">
        <v>8794400</v>
      </c>
      <c r="AC16" s="10">
        <v>67.56</v>
      </c>
      <c r="AD16" s="2">
        <f t="shared" si="0"/>
        <v>1.5300000000000011</v>
      </c>
      <c r="AE16" s="128">
        <f t="shared" si="1"/>
        <v>-8.9482176910664624E-3</v>
      </c>
    </row>
    <row r="17" spans="1:31" x14ac:dyDescent="0.25">
      <c r="W17" s="124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87">
        <v>11321600</v>
      </c>
      <c r="AC17" s="10">
        <v>68.17</v>
      </c>
      <c r="AD17" s="2">
        <f t="shared" si="0"/>
        <v>4.0500000000000114</v>
      </c>
      <c r="AE17" s="128">
        <f t="shared" si="1"/>
        <v>2.4342599549211252E-2</v>
      </c>
    </row>
    <row r="18" spans="1:31" x14ac:dyDescent="0.25">
      <c r="A18" s="25" t="s">
        <v>57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24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87">
        <v>8262400</v>
      </c>
      <c r="AC18" s="10">
        <v>66.55</v>
      </c>
      <c r="AD18" s="2">
        <f t="shared" si="0"/>
        <v>3.0799999999999983</v>
      </c>
      <c r="AE18" s="128">
        <f t="shared" si="1"/>
        <v>-4.7244094488188892E-2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SumByColor($A$19,H3:H17)</f>
        <v>0</v>
      </c>
      <c r="I19" s="216"/>
      <c r="J19" s="216"/>
      <c r="K19" s="217">
        <f>SumByColor($A$19,K3:K17)</f>
        <v>0</v>
      </c>
      <c r="L19" s="216"/>
      <c r="M19" s="217">
        <f>SumByColor($A$19,M2:M17)</f>
        <v>0</v>
      </c>
      <c r="W19" s="124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87">
        <v>6741900</v>
      </c>
      <c r="AC19" s="10">
        <v>69.849999999999994</v>
      </c>
      <c r="AD19" s="2">
        <f t="shared" si="0"/>
        <v>3.0400000000000063</v>
      </c>
      <c r="AE19" s="128">
        <f t="shared" si="1"/>
        <v>-3.4420790710533722E-2</v>
      </c>
    </row>
    <row r="20" spans="1:31" x14ac:dyDescent="0.25">
      <c r="W20" s="124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87">
        <v>4552700</v>
      </c>
      <c r="AC20" s="10">
        <v>72.34</v>
      </c>
      <c r="AD20" s="2">
        <f t="shared" si="0"/>
        <v>1.5600000000000023</v>
      </c>
      <c r="AE20" s="128">
        <f t="shared" si="1"/>
        <v>-2.7570995312931057E-3</v>
      </c>
    </row>
    <row r="21" spans="1:31" x14ac:dyDescent="0.25">
      <c r="W21" s="124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87">
        <v>3732200</v>
      </c>
      <c r="AC21" s="10">
        <v>72.540000000000006</v>
      </c>
      <c r="AD21" s="2">
        <f t="shared" si="0"/>
        <v>2.1699999999999875</v>
      </c>
      <c r="AE21" s="128">
        <f t="shared" si="1"/>
        <v>-1.2254901960784159E-2</v>
      </c>
    </row>
    <row r="22" spans="1:31" x14ac:dyDescent="0.25">
      <c r="W22" s="124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87">
        <v>3508400</v>
      </c>
      <c r="AC22" s="10">
        <v>73.44</v>
      </c>
      <c r="AD22" s="2">
        <f t="shared" si="0"/>
        <v>1.3400000000000034</v>
      </c>
      <c r="AE22" s="128">
        <f t="shared" si="1"/>
        <v>1.1013215859030812E-2</v>
      </c>
    </row>
    <row r="23" spans="1:31" x14ac:dyDescent="0.25">
      <c r="W23" s="124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87">
        <v>3764000</v>
      </c>
      <c r="AC23" s="10">
        <v>72.64</v>
      </c>
      <c r="AD23" s="2">
        <f t="shared" si="0"/>
        <v>1.0799999999999983</v>
      </c>
      <c r="AE23" s="128">
        <f t="shared" si="1"/>
        <v>-6.8362045392398318E-3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87">
        <v>5898800</v>
      </c>
      <c r="AC24" s="10">
        <v>73.14</v>
      </c>
      <c r="AD24" s="2">
        <f t="shared" si="0"/>
        <v>2.9499999999999886</v>
      </c>
      <c r="AE24" s="128">
        <f t="shared" si="1"/>
        <v>-3.241169466860705E-2</v>
      </c>
    </row>
    <row r="25" spans="1:31" x14ac:dyDescent="0.25">
      <c r="B25" s="152">
        <v>42485</v>
      </c>
      <c r="C25" s="173">
        <v>80</v>
      </c>
      <c r="D25" s="174">
        <v>49.5</v>
      </c>
      <c r="E25" s="33">
        <v>49.37</v>
      </c>
      <c r="F25" s="33">
        <f t="shared" ref="F25:F39" si="2">C25*(E25-D25)</f>
        <v>-10.400000000000205</v>
      </c>
      <c r="G25" s="33">
        <f t="shared" ref="G25:G39" si="3">D25*C25</f>
        <v>3960</v>
      </c>
      <c r="H25" s="167">
        <f t="shared" ref="H25:H39" si="4">(E25-D25)/D25</f>
        <v>-2.6262626262626779E-3</v>
      </c>
      <c r="I25" s="33"/>
      <c r="W25" s="124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87">
        <v>4247200</v>
      </c>
      <c r="AC25" s="10">
        <v>75.59</v>
      </c>
      <c r="AD25" s="2">
        <f t="shared" si="0"/>
        <v>2.5499999999999972</v>
      </c>
      <c r="AE25" s="128">
        <f t="shared" si="1"/>
        <v>3.1522925764192244E-2</v>
      </c>
    </row>
    <row r="26" spans="1:31" x14ac:dyDescent="0.25">
      <c r="B26" s="152">
        <v>42488</v>
      </c>
      <c r="C26" s="10">
        <v>80</v>
      </c>
      <c r="D26" s="33">
        <v>49.5</v>
      </c>
      <c r="E26" s="33">
        <v>48.06</v>
      </c>
      <c r="F26" s="33">
        <f t="shared" si="2"/>
        <v>-115.19999999999982</v>
      </c>
      <c r="G26" s="33">
        <f t="shared" si="3"/>
        <v>3960</v>
      </c>
      <c r="H26" s="167">
        <f t="shared" si="4"/>
        <v>-2.9090909090909046E-2</v>
      </c>
      <c r="I26" s="33"/>
      <c r="W26" s="124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87">
        <v>2849300</v>
      </c>
      <c r="AC26" s="10">
        <v>73.28</v>
      </c>
      <c r="AD26" s="2">
        <f t="shared" si="0"/>
        <v>1.5300000000000011</v>
      </c>
      <c r="AE26" s="128">
        <f t="shared" si="1"/>
        <v>-2.7987796790025166E-2</v>
      </c>
    </row>
    <row r="27" spans="1:31" x14ac:dyDescent="0.25">
      <c r="B27" s="152">
        <v>42489</v>
      </c>
      <c r="C27" s="10">
        <v>100</v>
      </c>
      <c r="D27" s="33">
        <v>48.99</v>
      </c>
      <c r="E27" s="33">
        <v>45.81</v>
      </c>
      <c r="F27" s="33">
        <f t="shared" si="2"/>
        <v>-318</v>
      </c>
      <c r="G27" s="33">
        <f t="shared" si="3"/>
        <v>4899</v>
      </c>
      <c r="H27" s="167">
        <f t="shared" si="4"/>
        <v>-6.4911206368646654E-2</v>
      </c>
      <c r="I27" s="33"/>
      <c r="W27" s="124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87">
        <v>3694600</v>
      </c>
      <c r="AC27" s="10">
        <v>75.39</v>
      </c>
      <c r="AD27" s="2">
        <f t="shared" si="0"/>
        <v>2.0200000000000102</v>
      </c>
      <c r="AE27" s="128">
        <f t="shared" si="1"/>
        <v>1.7546227561074268E-2</v>
      </c>
    </row>
    <row r="28" spans="1:31" x14ac:dyDescent="0.25">
      <c r="B28" s="152">
        <v>42489</v>
      </c>
      <c r="C28" s="7">
        <v>150</v>
      </c>
      <c r="D28" s="37">
        <v>47.963299999999997</v>
      </c>
      <c r="E28" s="33">
        <v>45.81</v>
      </c>
      <c r="F28" s="33">
        <f t="shared" si="2"/>
        <v>-322.99499999999915</v>
      </c>
      <c r="G28" s="33">
        <f t="shared" si="3"/>
        <v>7194.4949999999999</v>
      </c>
      <c r="H28" s="167">
        <f t="shared" si="4"/>
        <v>-4.4894742438489316E-2</v>
      </c>
      <c r="I28" s="33">
        <v>43.25</v>
      </c>
      <c r="W28" s="124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87">
        <v>2993300</v>
      </c>
      <c r="AC28" s="10">
        <v>74.09</v>
      </c>
      <c r="AD28" s="2">
        <f t="shared" si="0"/>
        <v>1.7600000000000051</v>
      </c>
      <c r="AE28" s="128">
        <f t="shared" si="1"/>
        <v>-1.580765143464391E-2</v>
      </c>
    </row>
    <row r="29" spans="1:31" x14ac:dyDescent="0.25">
      <c r="B29" s="152">
        <v>42495</v>
      </c>
      <c r="C29" s="10">
        <v>175</v>
      </c>
      <c r="D29" s="33">
        <v>47.54</v>
      </c>
      <c r="E29" s="33">
        <v>44.99</v>
      </c>
      <c r="F29" s="33">
        <f t="shared" si="2"/>
        <v>-446.24999999999949</v>
      </c>
      <c r="G29" s="33">
        <f t="shared" si="3"/>
        <v>8319.5</v>
      </c>
      <c r="H29" s="167">
        <f t="shared" si="4"/>
        <v>-5.363904080774079E-2</v>
      </c>
      <c r="I29" s="33"/>
      <c r="W29" s="124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87">
        <v>1897400</v>
      </c>
      <c r="AC29" s="10">
        <v>75.28</v>
      </c>
      <c r="AD29" s="2">
        <f t="shared" si="0"/>
        <v>1.1700000000000017</v>
      </c>
      <c r="AE29" s="128">
        <f t="shared" si="1"/>
        <v>2.6638252530635231E-3</v>
      </c>
    </row>
    <row r="30" spans="1:31" x14ac:dyDescent="0.25">
      <c r="B30" s="152">
        <v>42502</v>
      </c>
      <c r="C30" s="10">
        <v>200</v>
      </c>
      <c r="D30" s="33">
        <v>47.108800000000002</v>
      </c>
      <c r="E30" s="33">
        <v>43.78</v>
      </c>
      <c r="F30" s="33">
        <f t="shared" si="2"/>
        <v>-665.76000000000022</v>
      </c>
      <c r="G30" s="33">
        <f t="shared" si="3"/>
        <v>9421.76</v>
      </c>
      <c r="H30" s="167">
        <f t="shared" si="4"/>
        <v>-7.066195700166425E-2</v>
      </c>
      <c r="I30" s="33"/>
      <c r="W30" s="124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87">
        <v>2047500</v>
      </c>
      <c r="AC30" s="10">
        <v>75.08</v>
      </c>
      <c r="AD30" s="2">
        <f t="shared" si="0"/>
        <v>1.5699999999999932</v>
      </c>
      <c r="AE30" s="128">
        <f t="shared" si="1"/>
        <v>6.9742489270385732E-3</v>
      </c>
    </row>
    <row r="31" spans="1:31" x14ac:dyDescent="0.25">
      <c r="B31" s="152">
        <v>42515</v>
      </c>
      <c r="C31" s="10">
        <v>200</v>
      </c>
      <c r="D31" s="33">
        <v>47.108800000000002</v>
      </c>
      <c r="E31" s="33">
        <v>45.13</v>
      </c>
      <c r="F31" s="33">
        <f t="shared" si="2"/>
        <v>-395.75999999999993</v>
      </c>
      <c r="G31" s="33">
        <f t="shared" si="3"/>
        <v>9421.76</v>
      </c>
      <c r="H31" s="167">
        <f t="shared" si="4"/>
        <v>-4.2004890805964056E-2</v>
      </c>
      <c r="I31" s="33"/>
      <c r="W31" s="124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87">
        <v>4963700</v>
      </c>
      <c r="AC31" s="10">
        <v>74.56</v>
      </c>
      <c r="AD31" s="2">
        <f t="shared" si="0"/>
        <v>2.5799999999999983</v>
      </c>
      <c r="AE31" s="128">
        <f t="shared" si="1"/>
        <v>-1.1533872464536743E-2</v>
      </c>
    </row>
    <row r="32" spans="1:31" x14ac:dyDescent="0.25">
      <c r="B32" s="152">
        <v>42527</v>
      </c>
      <c r="C32" s="10">
        <v>200</v>
      </c>
      <c r="D32" s="33">
        <v>47.108800000000002</v>
      </c>
      <c r="E32" s="33">
        <v>44.53</v>
      </c>
      <c r="F32" s="33">
        <f t="shared" si="2"/>
        <v>-515.76000000000022</v>
      </c>
      <c r="G32" s="33">
        <f t="shared" si="3"/>
        <v>9421.76</v>
      </c>
      <c r="H32" s="167">
        <f t="shared" si="4"/>
        <v>-5.4741364670719717E-2</v>
      </c>
      <c r="I32" s="33"/>
      <c r="W32" s="124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87">
        <v>1700700</v>
      </c>
      <c r="AC32" s="10">
        <v>75.430000000000007</v>
      </c>
      <c r="AD32" s="2">
        <f t="shared" si="0"/>
        <v>1.2199999999999989</v>
      </c>
      <c r="AE32" s="128">
        <f t="shared" si="1"/>
        <v>2.6521681474611647E-4</v>
      </c>
    </row>
    <row r="33" spans="2:31" x14ac:dyDescent="0.25">
      <c r="B33" s="152">
        <v>42528</v>
      </c>
      <c r="C33" s="10">
        <v>200</v>
      </c>
      <c r="D33" s="33">
        <v>47.108800000000002</v>
      </c>
      <c r="E33" s="33">
        <v>45.81</v>
      </c>
      <c r="F33" s="33">
        <f t="shared" si="2"/>
        <v>-259.76</v>
      </c>
      <c r="G33" s="33">
        <f t="shared" si="3"/>
        <v>9421.76</v>
      </c>
      <c r="H33" s="167">
        <f t="shared" si="4"/>
        <v>-2.7570220425907684E-2</v>
      </c>
      <c r="I33" s="33"/>
      <c r="W33" s="124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87">
        <v>2584300</v>
      </c>
      <c r="AC33" s="10">
        <v>75.41</v>
      </c>
      <c r="AD33" s="2">
        <f t="shared" si="0"/>
        <v>1.8100000000000023</v>
      </c>
      <c r="AE33" s="128">
        <f t="shared" si="1"/>
        <v>-7.240652975250117E-3</v>
      </c>
    </row>
    <row r="34" spans="2:31" x14ac:dyDescent="0.25">
      <c r="B34" s="152">
        <v>42535</v>
      </c>
      <c r="C34" s="10">
        <v>240</v>
      </c>
      <c r="D34" s="33">
        <v>46.455599999999997</v>
      </c>
      <c r="E34" s="33">
        <v>42.09</v>
      </c>
      <c r="F34" s="33">
        <f t="shared" si="2"/>
        <v>-1047.7439999999983</v>
      </c>
      <c r="G34" s="33">
        <f t="shared" si="3"/>
        <v>11149.343999999999</v>
      </c>
      <c r="H34" s="167">
        <f t="shared" si="4"/>
        <v>-9.3973600599281767E-2</v>
      </c>
      <c r="I34" s="33"/>
      <c r="W34" s="124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87">
        <v>1876100</v>
      </c>
      <c r="AC34" s="10">
        <v>75.959999999999994</v>
      </c>
      <c r="AD34" s="2">
        <f t="shared" si="0"/>
        <v>1.3700000000000045</v>
      </c>
      <c r="AE34" s="128">
        <f t="shared" si="1"/>
        <v>3.8324302894143791E-3</v>
      </c>
    </row>
    <row r="35" spans="2:31" x14ac:dyDescent="0.25">
      <c r="B35" s="152">
        <v>42541</v>
      </c>
      <c r="C35" s="10">
        <v>240</v>
      </c>
      <c r="D35" s="33">
        <v>46.455599999999997</v>
      </c>
      <c r="E35" s="33">
        <v>43.4</v>
      </c>
      <c r="F35" s="33">
        <f t="shared" si="2"/>
        <v>-733.3439999999996</v>
      </c>
      <c r="G35" s="33">
        <f t="shared" si="3"/>
        <v>11149.343999999999</v>
      </c>
      <c r="H35" s="167">
        <f t="shared" si="4"/>
        <v>-6.5774632121853957E-2</v>
      </c>
      <c r="I35" s="33"/>
      <c r="W35" s="124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87">
        <v>2195500</v>
      </c>
      <c r="AC35" s="10">
        <v>75.67</v>
      </c>
      <c r="AD35" s="2">
        <f t="shared" si="0"/>
        <v>1.2000000000000028</v>
      </c>
      <c r="AE35" s="128">
        <f t="shared" si="1"/>
        <v>-1.05610561056102E-3</v>
      </c>
    </row>
    <row r="36" spans="2:31" x14ac:dyDescent="0.25">
      <c r="B36" s="152">
        <v>42542</v>
      </c>
      <c r="C36" s="10">
        <v>240</v>
      </c>
      <c r="D36" s="33">
        <v>46.46</v>
      </c>
      <c r="E36" s="33">
        <v>44.86</v>
      </c>
      <c r="F36" s="33">
        <f t="shared" si="2"/>
        <v>-384.00000000000034</v>
      </c>
      <c r="G36" s="33">
        <f t="shared" si="3"/>
        <v>11150.4</v>
      </c>
      <c r="H36" s="167">
        <f t="shared" si="4"/>
        <v>-3.4438226431338814E-2</v>
      </c>
      <c r="I36" s="33"/>
      <c r="W36" s="124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87">
        <v>4982900</v>
      </c>
      <c r="AC36" s="10">
        <v>75.75</v>
      </c>
      <c r="AD36" s="2">
        <f t="shared" si="0"/>
        <v>1.4100000000000108</v>
      </c>
      <c r="AE36" s="128">
        <f t="shared" si="1"/>
        <v>2.7257933279088764E-2</v>
      </c>
    </row>
    <row r="37" spans="2:31" x14ac:dyDescent="0.25">
      <c r="B37" s="152">
        <v>42543</v>
      </c>
      <c r="C37" s="10">
        <v>240</v>
      </c>
      <c r="D37" s="33">
        <v>46.46</v>
      </c>
      <c r="E37" s="33">
        <v>45.09</v>
      </c>
      <c r="F37" s="33">
        <f t="shared" si="2"/>
        <v>-328.79999999999939</v>
      </c>
      <c r="G37" s="33">
        <f t="shared" si="3"/>
        <v>11150.4</v>
      </c>
      <c r="H37" s="167">
        <f t="shared" si="4"/>
        <v>-2.948773138183378E-2</v>
      </c>
      <c r="I37" s="33"/>
      <c r="W37" s="124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87">
        <v>2533800</v>
      </c>
      <c r="AC37" s="10">
        <v>73.739999999999995</v>
      </c>
      <c r="AD37" s="2">
        <f t="shared" si="0"/>
        <v>1.8799999999999955</v>
      </c>
      <c r="AE37" s="128">
        <f t="shared" si="1"/>
        <v>-1.3542795232936999E-3</v>
      </c>
    </row>
    <row r="38" spans="2:31" x14ac:dyDescent="0.25">
      <c r="B38" s="152">
        <v>42545</v>
      </c>
      <c r="C38" s="10">
        <v>340</v>
      </c>
      <c r="D38" s="33">
        <v>45.227499999999999</v>
      </c>
      <c r="E38" s="33">
        <v>42.28</v>
      </c>
      <c r="F38" s="33">
        <f t="shared" si="2"/>
        <v>-1002.1499999999993</v>
      </c>
      <c r="G38" s="33">
        <f t="shared" si="3"/>
        <v>15377.35</v>
      </c>
      <c r="H38" s="167">
        <f t="shared" si="4"/>
        <v>-6.5170526781272414E-2</v>
      </c>
      <c r="I38" s="33"/>
      <c r="W38" s="124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87">
        <v>3274500</v>
      </c>
      <c r="AC38" s="10">
        <v>73.84</v>
      </c>
      <c r="AD38" s="2">
        <f t="shared" si="0"/>
        <v>1.3199999999999932</v>
      </c>
      <c r="AE38" s="128">
        <f t="shared" si="1"/>
        <v>1.7079889807162685E-2</v>
      </c>
    </row>
    <row r="39" spans="2:31" x14ac:dyDescent="0.25">
      <c r="B39" s="152">
        <v>42548</v>
      </c>
      <c r="C39" s="10">
        <v>450</v>
      </c>
      <c r="D39" s="33">
        <v>44.223399999999998</v>
      </c>
      <c r="E39" s="33">
        <v>37.75</v>
      </c>
      <c r="F39" s="33">
        <f t="shared" si="2"/>
        <v>-2913.0299999999993</v>
      </c>
      <c r="G39" s="33">
        <f t="shared" si="3"/>
        <v>19900.53</v>
      </c>
      <c r="H39" s="167">
        <f t="shared" si="4"/>
        <v>-0.14637951853543596</v>
      </c>
      <c r="I39" s="33"/>
      <c r="W39" s="124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87">
        <v>1933800</v>
      </c>
      <c r="AC39" s="10">
        <v>72.599999999999994</v>
      </c>
      <c r="AD39" s="2">
        <f t="shared" si="0"/>
        <v>1.1700000000000017</v>
      </c>
      <c r="AE39" s="128">
        <f t="shared" si="1"/>
        <v>-5.206906001644418E-3</v>
      </c>
    </row>
    <row r="40" spans="2:31" ht="20.25" thickBot="1" x14ac:dyDescent="0.35">
      <c r="B40" s="152">
        <v>42549</v>
      </c>
      <c r="C40" s="293">
        <v>450</v>
      </c>
      <c r="D40" s="294">
        <v>44.223399999999998</v>
      </c>
      <c r="E40" s="33">
        <v>38.950000000000003</v>
      </c>
      <c r="F40" s="33">
        <f t="shared" ref="F40:F57" si="5">C40*(E40-D40)</f>
        <v>-2373.0299999999979</v>
      </c>
      <c r="G40" s="33">
        <f t="shared" ref="G40:G57" si="6">D40*C40</f>
        <v>19900.53</v>
      </c>
      <c r="H40" s="167">
        <f t="shared" ref="H40:H57" si="7">(E40-D40)/D40</f>
        <v>-0.11924456283325108</v>
      </c>
      <c r="I40" s="33"/>
      <c r="O40" s="557" t="s">
        <v>54</v>
      </c>
      <c r="P40" s="557"/>
      <c r="W40" s="124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87">
        <v>3743200</v>
      </c>
      <c r="AC40" s="10">
        <v>72.98</v>
      </c>
      <c r="AD40" s="2">
        <f t="shared" si="0"/>
        <v>2.0699999999999932</v>
      </c>
      <c r="AE40" s="128">
        <f t="shared" si="1"/>
        <v>1.7852161785216092E-2</v>
      </c>
    </row>
    <row r="41" spans="2:31" ht="15.75" thickTop="1" x14ac:dyDescent="0.25">
      <c r="B41" s="152">
        <v>42550</v>
      </c>
      <c r="C41" s="10">
        <v>450</v>
      </c>
      <c r="D41" s="33">
        <v>44.223399999999998</v>
      </c>
      <c r="E41" s="33">
        <v>40.57</v>
      </c>
      <c r="F41" s="33">
        <f t="shared" si="5"/>
        <v>-1644.0299999999991</v>
      </c>
      <c r="G41" s="33">
        <f t="shared" si="6"/>
        <v>19900.53</v>
      </c>
      <c r="H41" s="167">
        <f t="shared" si="7"/>
        <v>-8.261237263530162E-2</v>
      </c>
      <c r="I41" s="33"/>
      <c r="O41" s="75">
        <v>1.1000000000000001</v>
      </c>
      <c r="P41" s="75">
        <f>O41*$Q$4</f>
        <v>0</v>
      </c>
      <c r="Q41" s="2"/>
      <c r="W41" s="124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87">
        <v>2967500</v>
      </c>
      <c r="AC41" s="10">
        <v>71.7</v>
      </c>
      <c r="AD41" s="2">
        <f t="shared" si="0"/>
        <v>1.039999999999992</v>
      </c>
      <c r="AE41" s="128">
        <f t="shared" si="1"/>
        <v>5.7511572450552606E-3</v>
      </c>
    </row>
    <row r="42" spans="2:31" ht="20.25" thickBot="1" x14ac:dyDescent="0.35">
      <c r="B42" s="152">
        <v>42552</v>
      </c>
      <c r="C42" s="10">
        <v>450</v>
      </c>
      <c r="D42" s="33">
        <v>44.223399999999998</v>
      </c>
      <c r="E42" s="33">
        <v>41.37</v>
      </c>
      <c r="F42" s="33">
        <f t="shared" si="5"/>
        <v>-1284.0300000000002</v>
      </c>
      <c r="G42" s="33">
        <f t="shared" si="6"/>
        <v>19900.53</v>
      </c>
      <c r="H42" s="167">
        <f t="shared" si="7"/>
        <v>-6.4522402167178472E-2</v>
      </c>
      <c r="I42" s="33"/>
      <c r="O42" s="75">
        <v>1.0900000000000001</v>
      </c>
      <c r="P42" s="75">
        <f t="shared" ref="P42:P61" si="8">O42*$Q$4</f>
        <v>0</v>
      </c>
      <c r="Q42" s="2"/>
      <c r="T42" s="83" t="s">
        <v>84</v>
      </c>
      <c r="W42" s="124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87">
        <v>4969400</v>
      </c>
      <c r="AC42" s="10">
        <v>71.290000000000006</v>
      </c>
      <c r="AD42" s="2">
        <f t="shared" si="0"/>
        <v>2.75</v>
      </c>
      <c r="AE42" s="128">
        <f t="shared" si="1"/>
        <v>-3.0068027210884307E-2</v>
      </c>
    </row>
    <row r="43" spans="2:31" ht="15.75" thickTop="1" x14ac:dyDescent="0.25">
      <c r="B43" s="152">
        <v>42556</v>
      </c>
      <c r="C43" s="10">
        <v>450</v>
      </c>
      <c r="D43" s="33">
        <v>44.223399999999998</v>
      </c>
      <c r="E43" s="33">
        <v>40.29</v>
      </c>
      <c r="F43" s="33">
        <f t="shared" si="5"/>
        <v>-1770.0299999999995</v>
      </c>
      <c r="G43" s="33">
        <f t="shared" si="6"/>
        <v>19900.53</v>
      </c>
      <c r="H43" s="167">
        <f t="shared" si="7"/>
        <v>-8.8943862299144777E-2</v>
      </c>
      <c r="I43" s="33"/>
      <c r="O43" s="75">
        <v>1.08</v>
      </c>
      <c r="P43" s="75">
        <f t="shared" si="8"/>
        <v>0</v>
      </c>
      <c r="Q43" s="2"/>
      <c r="T43" s="119" t="s">
        <v>69</v>
      </c>
      <c r="U43" s="90">
        <v>69.760000000000005</v>
      </c>
      <c r="W43" s="124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87">
        <v>3922800</v>
      </c>
      <c r="AC43" s="10">
        <v>73.5</v>
      </c>
      <c r="AD43" s="2">
        <f t="shared" si="0"/>
        <v>2</v>
      </c>
      <c r="AE43" s="128">
        <f t="shared" si="1"/>
        <v>6.0224473035861426E-3</v>
      </c>
    </row>
    <row r="44" spans="2:31" x14ac:dyDescent="0.25">
      <c r="B44" s="152">
        <v>42557</v>
      </c>
      <c r="C44" s="293">
        <v>450</v>
      </c>
      <c r="D44" s="294">
        <v>43.823700000000002</v>
      </c>
      <c r="E44" s="33">
        <v>39.31</v>
      </c>
      <c r="F44" s="33">
        <f t="shared" si="5"/>
        <v>-2031.165</v>
      </c>
      <c r="G44" s="33">
        <f t="shared" si="6"/>
        <v>19720.665000000001</v>
      </c>
      <c r="H44" s="167">
        <f t="shared" si="7"/>
        <v>-0.10299678028098951</v>
      </c>
      <c r="I44" s="33"/>
      <c r="O44" s="75">
        <v>1.07</v>
      </c>
      <c r="P44" s="75">
        <f t="shared" si="8"/>
        <v>0</v>
      </c>
      <c r="Q44" s="2"/>
      <c r="T44" s="85" t="s">
        <v>70</v>
      </c>
      <c r="U44" s="80">
        <v>70.23</v>
      </c>
      <c r="W44" s="124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87">
        <v>2517900</v>
      </c>
      <c r="AC44" s="10">
        <v>73.06</v>
      </c>
      <c r="AD44" s="2">
        <f t="shared" si="0"/>
        <v>1.2000000000000028</v>
      </c>
      <c r="AE44" s="128">
        <f t="shared" si="1"/>
        <v>1.2752980316052209E-2</v>
      </c>
    </row>
    <row r="45" spans="2:31" x14ac:dyDescent="0.25">
      <c r="B45" s="152">
        <v>42558</v>
      </c>
      <c r="C45" s="10">
        <v>450</v>
      </c>
      <c r="D45" s="33">
        <v>43.823700000000002</v>
      </c>
      <c r="E45" s="33">
        <v>41.48</v>
      </c>
      <c r="F45" s="33">
        <f t="shared" si="5"/>
        <v>-1054.6650000000025</v>
      </c>
      <c r="G45" s="33">
        <f t="shared" si="6"/>
        <v>19720.665000000001</v>
      </c>
      <c r="H45" s="167">
        <f t="shared" si="7"/>
        <v>-5.3480194506625535E-2</v>
      </c>
      <c r="I45" s="33"/>
      <c r="O45" s="75">
        <v>1.06</v>
      </c>
      <c r="P45" s="75">
        <f t="shared" si="8"/>
        <v>0</v>
      </c>
      <c r="Q45" s="2"/>
      <c r="T45" s="85" t="s">
        <v>71</v>
      </c>
      <c r="U45" s="80" t="s">
        <v>100</v>
      </c>
      <c r="W45" s="124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87">
        <v>3101700</v>
      </c>
      <c r="AC45" s="10">
        <v>72.14</v>
      </c>
      <c r="AD45" s="2">
        <f t="shared" si="0"/>
        <v>1.7900000000000063</v>
      </c>
      <c r="AE45" s="128">
        <f t="shared" si="1"/>
        <v>9.2333519865697156E-3</v>
      </c>
    </row>
    <row r="46" spans="2:31" x14ac:dyDescent="0.25">
      <c r="B46" s="152">
        <v>42562</v>
      </c>
      <c r="C46" s="10">
        <v>400</v>
      </c>
      <c r="D46" s="33">
        <v>43.966799999999999</v>
      </c>
      <c r="E46" s="33">
        <v>42.41</v>
      </c>
      <c r="F46" s="33">
        <f t="shared" si="5"/>
        <v>-622.72000000000105</v>
      </c>
      <c r="G46" s="33">
        <f t="shared" si="6"/>
        <v>17586.72</v>
      </c>
      <c r="H46" s="167">
        <f t="shared" si="7"/>
        <v>-3.5408535531355541E-2</v>
      </c>
      <c r="I46" s="33"/>
      <c r="O46" s="75">
        <v>1.05</v>
      </c>
      <c r="P46" s="75">
        <f t="shared" si="8"/>
        <v>0</v>
      </c>
      <c r="Q46" s="2"/>
      <c r="T46" s="85" t="s">
        <v>72</v>
      </c>
      <c r="U46" s="80" t="s">
        <v>100</v>
      </c>
      <c r="W46" s="124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87">
        <v>3414200</v>
      </c>
      <c r="AC46" s="10">
        <v>71.48</v>
      </c>
      <c r="AD46" s="2">
        <f t="shared" si="0"/>
        <v>1.1700000000000017</v>
      </c>
      <c r="AE46" s="128">
        <f t="shared" si="1"/>
        <v>1.4332340002838118E-2</v>
      </c>
    </row>
    <row r="47" spans="2:31" x14ac:dyDescent="0.25">
      <c r="B47" s="152">
        <v>42563</v>
      </c>
      <c r="C47" s="10">
        <v>400</v>
      </c>
      <c r="D47" s="33">
        <v>43.966799999999999</v>
      </c>
      <c r="E47" s="33">
        <v>46.16</v>
      </c>
      <c r="F47" s="33">
        <f t="shared" si="5"/>
        <v>877.27999999999895</v>
      </c>
      <c r="G47" s="33">
        <f t="shared" si="6"/>
        <v>17586.72</v>
      </c>
      <c r="H47" s="167">
        <f t="shared" si="7"/>
        <v>4.9883093606994312E-2</v>
      </c>
      <c r="I47" s="33"/>
      <c r="O47" s="75">
        <v>1.04</v>
      </c>
      <c r="P47" s="75">
        <f t="shared" si="8"/>
        <v>0</v>
      </c>
      <c r="Q47" s="2"/>
      <c r="T47" s="85" t="s">
        <v>73</v>
      </c>
      <c r="U47" s="80">
        <v>83.81</v>
      </c>
      <c r="W47" s="124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87">
        <v>5445000</v>
      </c>
      <c r="AC47" s="10">
        <v>70.47</v>
      </c>
      <c r="AD47" s="2">
        <f t="shared" si="0"/>
        <v>2.4399999999999977</v>
      </c>
      <c r="AE47" s="128">
        <f t="shared" si="1"/>
        <v>-1.7428890128276642E-2</v>
      </c>
    </row>
    <row r="48" spans="2:31" x14ac:dyDescent="0.25">
      <c r="B48" s="152">
        <v>42569</v>
      </c>
      <c r="C48" s="10">
        <v>360</v>
      </c>
      <c r="D48" s="33">
        <v>43.573300000000003</v>
      </c>
      <c r="E48" s="33">
        <v>47.71</v>
      </c>
      <c r="F48" s="33">
        <f t="shared" si="5"/>
        <v>1489.2119999999991</v>
      </c>
      <c r="G48" s="33">
        <f t="shared" si="6"/>
        <v>15686.388000000001</v>
      </c>
      <c r="H48" s="167">
        <f t="shared" si="7"/>
        <v>9.4936578133857141E-2</v>
      </c>
      <c r="I48" s="33"/>
      <c r="O48" s="75">
        <v>1.03</v>
      </c>
      <c r="P48" s="75">
        <f t="shared" si="8"/>
        <v>0</v>
      </c>
      <c r="Q48" s="2"/>
      <c r="T48" s="85" t="s">
        <v>74</v>
      </c>
      <c r="U48" s="80">
        <v>0.99472499999999997</v>
      </c>
      <c r="W48" s="124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87">
        <v>3898300</v>
      </c>
      <c r="AC48" s="10">
        <v>71.72</v>
      </c>
      <c r="AD48" s="2">
        <f t="shared" si="0"/>
        <v>2.9899999999999949</v>
      </c>
      <c r="AE48" s="128">
        <f t="shared" si="1"/>
        <v>-3.628056973931737E-2</v>
      </c>
    </row>
    <row r="49" spans="2:31" x14ac:dyDescent="0.25">
      <c r="B49" s="152">
        <v>42570</v>
      </c>
      <c r="C49" s="10">
        <v>360</v>
      </c>
      <c r="D49" s="33">
        <v>43.573300000000003</v>
      </c>
      <c r="E49" s="33">
        <v>47.85</v>
      </c>
      <c r="F49" s="33">
        <f t="shared" si="5"/>
        <v>1539.6119999999994</v>
      </c>
      <c r="G49" s="33">
        <f t="shared" si="6"/>
        <v>15686.388000000001</v>
      </c>
      <c r="H49" s="167">
        <f t="shared" si="7"/>
        <v>9.8149554887970336E-2</v>
      </c>
      <c r="I49" s="33"/>
      <c r="O49" s="75">
        <v>1.02</v>
      </c>
      <c r="P49" s="75">
        <f t="shared" si="8"/>
        <v>0</v>
      </c>
      <c r="Q49" s="2"/>
      <c r="T49" s="85" t="s">
        <v>93</v>
      </c>
      <c r="U49" s="80" t="s">
        <v>270</v>
      </c>
      <c r="W49" s="124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87">
        <v>4377000</v>
      </c>
      <c r="AC49" s="10">
        <v>74.42</v>
      </c>
      <c r="AD49" s="2">
        <f t="shared" si="0"/>
        <v>1.9399999999999977</v>
      </c>
      <c r="AE49" s="128">
        <f t="shared" si="1"/>
        <v>-1.2735473600424485E-2</v>
      </c>
    </row>
    <row r="50" spans="2:31" x14ac:dyDescent="0.25">
      <c r="B50" s="152">
        <v>42571</v>
      </c>
      <c r="C50" s="10">
        <v>360</v>
      </c>
      <c r="D50" s="33">
        <v>43.573300000000003</v>
      </c>
      <c r="E50" s="33">
        <v>48.3</v>
      </c>
      <c r="F50" s="33">
        <f t="shared" si="5"/>
        <v>1701.6119999999978</v>
      </c>
      <c r="G50" s="33">
        <f t="shared" si="6"/>
        <v>15686.388000000001</v>
      </c>
      <c r="H50" s="167">
        <f t="shared" si="7"/>
        <v>0.10847698016904833</v>
      </c>
      <c r="I50" s="33"/>
      <c r="O50" s="75">
        <v>1.01</v>
      </c>
      <c r="P50" s="75">
        <f t="shared" si="8"/>
        <v>0</v>
      </c>
      <c r="Q50" s="2"/>
      <c r="T50" s="85"/>
      <c r="U50" s="80"/>
      <c r="W50" s="124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87">
        <v>5428600</v>
      </c>
      <c r="AC50" s="10">
        <v>75.38</v>
      </c>
      <c r="AD50" s="2">
        <f t="shared" si="0"/>
        <v>1.8799999999999955</v>
      </c>
      <c r="AE50" s="128">
        <f t="shared" si="1"/>
        <v>2.432395705938295E-2</v>
      </c>
    </row>
    <row r="51" spans="2:31" x14ac:dyDescent="0.25">
      <c r="B51" s="152">
        <v>42572</v>
      </c>
      <c r="C51" s="10">
        <v>360</v>
      </c>
      <c r="D51" s="33">
        <v>43.573300000000003</v>
      </c>
      <c r="E51" s="33">
        <v>46.66</v>
      </c>
      <c r="F51" s="33">
        <f t="shared" si="5"/>
        <v>1111.2119999999977</v>
      </c>
      <c r="G51" s="33">
        <f t="shared" si="6"/>
        <v>15686.388000000001</v>
      </c>
      <c r="H51" s="167">
        <f t="shared" si="7"/>
        <v>7.0839252478008166E-2</v>
      </c>
      <c r="I51" s="33"/>
      <c r="O51" s="75">
        <v>1</v>
      </c>
      <c r="P51" s="75">
        <f t="shared" si="8"/>
        <v>0</v>
      </c>
      <c r="Q51" s="2"/>
      <c r="T51" s="85" t="s">
        <v>76</v>
      </c>
      <c r="U51" s="80" t="s">
        <v>609</v>
      </c>
      <c r="W51" s="124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87">
        <v>2762500</v>
      </c>
      <c r="AC51" s="10">
        <v>73.59</v>
      </c>
      <c r="AD51" s="2">
        <f t="shared" si="0"/>
        <v>1.5599999999999881</v>
      </c>
      <c r="AE51" s="128">
        <f t="shared" si="1"/>
        <v>5.6026236676687269E-3</v>
      </c>
    </row>
    <row r="52" spans="2:31" x14ac:dyDescent="0.25">
      <c r="B52" s="152">
        <v>42575</v>
      </c>
      <c r="C52" s="10">
        <v>360</v>
      </c>
      <c r="D52" s="33">
        <v>43.573300000000003</v>
      </c>
      <c r="E52" s="33">
        <v>47.57</v>
      </c>
      <c r="F52" s="33">
        <f t="shared" si="5"/>
        <v>1438.811999999999</v>
      </c>
      <c r="G52" s="33">
        <f t="shared" si="6"/>
        <v>15686.388000000001</v>
      </c>
      <c r="H52" s="167">
        <f t="shared" si="7"/>
        <v>9.1723601379743946E-2</v>
      </c>
      <c r="I52" s="33"/>
      <c r="O52" s="75">
        <v>0.99</v>
      </c>
      <c r="P52" s="75">
        <f t="shared" si="8"/>
        <v>0</v>
      </c>
      <c r="Q52" s="2"/>
      <c r="T52" s="85" t="s">
        <v>77</v>
      </c>
      <c r="U52" s="80" t="s">
        <v>250</v>
      </c>
      <c r="W52" s="124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87">
        <v>2654800</v>
      </c>
      <c r="AC52" s="10">
        <v>73.180000000000007</v>
      </c>
      <c r="AD52" s="2">
        <f t="shared" si="0"/>
        <v>0.92000000000000171</v>
      </c>
      <c r="AE52" s="128">
        <f t="shared" si="1"/>
        <v>5.9106529209622671E-3</v>
      </c>
    </row>
    <row r="53" spans="2:31" x14ac:dyDescent="0.25">
      <c r="B53" s="152">
        <v>42576</v>
      </c>
      <c r="C53" s="10">
        <v>360</v>
      </c>
      <c r="D53" s="33">
        <v>43.573300000000003</v>
      </c>
      <c r="E53" s="33">
        <v>46.89</v>
      </c>
      <c r="F53" s="33">
        <f t="shared" si="5"/>
        <v>1194.011999999999</v>
      </c>
      <c r="G53" s="33">
        <f t="shared" si="6"/>
        <v>15686.388000000001</v>
      </c>
      <c r="H53" s="167">
        <f t="shared" si="7"/>
        <v>7.6117714288337052E-2</v>
      </c>
      <c r="I53" s="33"/>
      <c r="O53" s="75">
        <v>0.98</v>
      </c>
      <c r="P53" s="75">
        <f t="shared" si="8"/>
        <v>0</v>
      </c>
      <c r="Q53" s="2"/>
      <c r="T53" s="85" t="s">
        <v>78</v>
      </c>
      <c r="U53" s="82">
        <v>2640252</v>
      </c>
      <c r="W53" s="124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87">
        <v>4157900</v>
      </c>
      <c r="AC53" s="10">
        <v>72.75</v>
      </c>
      <c r="AD53" s="2">
        <f t="shared" si="0"/>
        <v>2.4500000000000028</v>
      </c>
      <c r="AE53" s="128">
        <f t="shared" si="1"/>
        <v>-3.3094098883572509E-2</v>
      </c>
    </row>
    <row r="54" spans="2:31" x14ac:dyDescent="0.25">
      <c r="B54" s="152">
        <v>42577</v>
      </c>
      <c r="C54" s="10">
        <v>360</v>
      </c>
      <c r="D54" s="33">
        <v>43.573300000000003</v>
      </c>
      <c r="E54" s="33">
        <v>47.73</v>
      </c>
      <c r="F54" s="33">
        <f t="shared" si="5"/>
        <v>1496.4119999999978</v>
      </c>
      <c r="G54" s="33">
        <f t="shared" si="6"/>
        <v>15686.388000000001</v>
      </c>
      <c r="H54" s="167">
        <f t="shared" si="7"/>
        <v>9.5395574813016068E-2</v>
      </c>
      <c r="I54" s="33"/>
      <c r="O54" s="75">
        <v>0.97</v>
      </c>
      <c r="P54" s="75">
        <f t="shared" si="8"/>
        <v>0</v>
      </c>
      <c r="T54" s="85" t="s">
        <v>81</v>
      </c>
      <c r="U54" s="82">
        <v>3897750</v>
      </c>
      <c r="W54" s="124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87">
        <v>2883800</v>
      </c>
      <c r="AC54" s="10">
        <v>75.239999999999995</v>
      </c>
      <c r="AD54" s="2">
        <f t="shared" si="0"/>
        <v>1.3900000000000006</v>
      </c>
      <c r="AE54" s="128">
        <f t="shared" si="1"/>
        <v>1.6482031883274795E-2</v>
      </c>
    </row>
    <row r="55" spans="2:31" x14ac:dyDescent="0.25">
      <c r="B55" s="152">
        <v>42580</v>
      </c>
      <c r="C55" s="10">
        <v>360</v>
      </c>
      <c r="D55" s="33">
        <v>43.573300000000003</v>
      </c>
      <c r="E55" s="33">
        <v>46.89</v>
      </c>
      <c r="F55" s="33">
        <f t="shared" si="5"/>
        <v>1194.011999999999</v>
      </c>
      <c r="G55" s="33">
        <f t="shared" si="6"/>
        <v>15686.388000000001</v>
      </c>
      <c r="H55" s="167">
        <f t="shared" si="7"/>
        <v>7.6117714288337052E-2</v>
      </c>
      <c r="I55" s="33"/>
      <c r="O55" s="75">
        <v>0.96</v>
      </c>
      <c r="P55" s="75">
        <f t="shared" si="8"/>
        <v>0</v>
      </c>
      <c r="T55" s="85" t="s">
        <v>79</v>
      </c>
      <c r="U55" s="80" t="s">
        <v>610</v>
      </c>
      <c r="W55" s="124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87">
        <v>2763300</v>
      </c>
      <c r="AC55" s="10">
        <v>74.02</v>
      </c>
      <c r="AD55" s="2">
        <f t="shared" si="0"/>
        <v>1.5799999999999983</v>
      </c>
      <c r="AE55" s="128">
        <f t="shared" si="1"/>
        <v>2.7027027027015649E-4</v>
      </c>
    </row>
    <row r="56" spans="2:31" x14ac:dyDescent="0.25">
      <c r="B56" s="152">
        <v>42585</v>
      </c>
      <c r="C56" s="10">
        <v>360</v>
      </c>
      <c r="D56" s="33">
        <v>43.573300000000003</v>
      </c>
      <c r="E56" s="33">
        <v>44.4</v>
      </c>
      <c r="F56" s="33">
        <f t="shared" si="5"/>
        <v>297.61199999999832</v>
      </c>
      <c r="G56" s="33">
        <f t="shared" si="6"/>
        <v>15686.388000000001</v>
      </c>
      <c r="H56" s="167">
        <f t="shared" si="7"/>
        <v>1.8972627733038244E-2</v>
      </c>
      <c r="I56" s="33"/>
      <c r="O56" s="75">
        <v>0.95</v>
      </c>
      <c r="P56" s="75">
        <f t="shared" si="8"/>
        <v>0</v>
      </c>
      <c r="T56" s="85" t="s">
        <v>82</v>
      </c>
      <c r="U56" s="80">
        <v>10.23</v>
      </c>
      <c r="W56" s="124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87">
        <v>4568900</v>
      </c>
      <c r="AC56" s="10">
        <v>74</v>
      </c>
      <c r="AD56" s="2">
        <f t="shared" si="0"/>
        <v>2.5200000000000102</v>
      </c>
      <c r="AE56" s="128">
        <f t="shared" si="1"/>
        <v>3.5259018171955869E-3</v>
      </c>
    </row>
    <row r="57" spans="2:31" x14ac:dyDescent="0.25">
      <c r="B57" s="152">
        <v>42587</v>
      </c>
      <c r="C57" s="7">
        <v>150</v>
      </c>
      <c r="D57" s="37">
        <v>37.965299999999999</v>
      </c>
      <c r="E57" s="33">
        <v>47.24</v>
      </c>
      <c r="F57" s="33">
        <f t="shared" si="5"/>
        <v>1391.2050000000004</v>
      </c>
      <c r="G57" s="33">
        <f t="shared" si="6"/>
        <v>5694.7950000000001</v>
      </c>
      <c r="H57" s="167">
        <f t="shared" si="7"/>
        <v>0.24429413174662135</v>
      </c>
      <c r="I57" s="33"/>
      <c r="O57" s="75">
        <v>0.94</v>
      </c>
      <c r="P57" s="75">
        <f t="shared" si="8"/>
        <v>0</v>
      </c>
      <c r="T57" s="85" t="s">
        <v>83</v>
      </c>
      <c r="U57" s="80">
        <v>6.85</v>
      </c>
      <c r="W57" s="124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87">
        <v>3109800</v>
      </c>
      <c r="AC57" s="10">
        <v>73.739999999999995</v>
      </c>
      <c r="AD57" s="2">
        <f t="shared" si="0"/>
        <v>1.5400000000000063</v>
      </c>
      <c r="AE57" s="128">
        <f t="shared" si="1"/>
        <v>-7.8040904198062311E-3</v>
      </c>
    </row>
    <row r="58" spans="2:31" x14ac:dyDescent="0.25">
      <c r="B58" s="152">
        <v>42598</v>
      </c>
      <c r="C58" s="10">
        <v>0</v>
      </c>
      <c r="D58" s="33"/>
      <c r="E58" s="33"/>
      <c r="F58" s="33">
        <v>1461.56</v>
      </c>
      <c r="G58" s="33"/>
      <c r="H58" s="167"/>
      <c r="I58" s="33"/>
      <c r="O58" s="75">
        <v>0.93</v>
      </c>
      <c r="P58" s="75">
        <f t="shared" si="8"/>
        <v>0</v>
      </c>
      <c r="T58" s="85" t="s">
        <v>80</v>
      </c>
      <c r="U58" s="80" t="s">
        <v>94</v>
      </c>
      <c r="W58" s="124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87">
        <v>2149500</v>
      </c>
      <c r="AC58" s="10">
        <v>74.319999999999993</v>
      </c>
      <c r="AD58" s="2">
        <f t="shared" si="0"/>
        <v>0.85999999999999943</v>
      </c>
      <c r="AE58" s="128">
        <f t="shared" si="1"/>
        <v>4.3243243243242802E-3</v>
      </c>
    </row>
    <row r="59" spans="2:31" x14ac:dyDescent="0.25">
      <c r="B59" s="152"/>
      <c r="C59" s="10"/>
      <c r="D59" s="33"/>
      <c r="E59" s="33"/>
      <c r="F59" s="33"/>
      <c r="G59" s="33"/>
      <c r="H59" s="167"/>
      <c r="I59" s="33"/>
      <c r="O59" s="75">
        <v>0.92</v>
      </c>
      <c r="P59" s="75">
        <f t="shared" si="8"/>
        <v>0</v>
      </c>
      <c r="W59" s="124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87">
        <v>4127800</v>
      </c>
      <c r="AC59" s="10">
        <v>74</v>
      </c>
      <c r="AD59" s="2">
        <f t="shared" si="0"/>
        <v>2.7399999999999949</v>
      </c>
      <c r="AE59" s="128">
        <f t="shared" si="1"/>
        <v>-1.3859275053304976E-2</v>
      </c>
    </row>
    <row r="60" spans="2:31" x14ac:dyDescent="0.25">
      <c r="B60" s="152"/>
      <c r="C60" s="10"/>
      <c r="D60" s="33"/>
      <c r="E60" s="33"/>
      <c r="F60" s="33"/>
      <c r="G60" s="33"/>
      <c r="H60" s="167"/>
      <c r="I60" s="33"/>
      <c r="O60" s="75">
        <v>0.91</v>
      </c>
      <c r="P60" s="75">
        <f t="shared" si="8"/>
        <v>0</v>
      </c>
      <c r="W60" s="124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87">
        <v>5180000</v>
      </c>
      <c r="AC60" s="10">
        <v>75.040000000000006</v>
      </c>
      <c r="AD60" s="2">
        <f t="shared" si="0"/>
        <v>1.8100000000000023</v>
      </c>
      <c r="AE60" s="128">
        <f t="shared" si="1"/>
        <v>1.873472712462676E-2</v>
      </c>
    </row>
    <row r="61" spans="2:31" x14ac:dyDescent="0.25">
      <c r="B61" s="152"/>
      <c r="C61" s="10"/>
      <c r="D61" s="33"/>
      <c r="E61" s="33"/>
      <c r="F61" s="33"/>
      <c r="G61" s="33"/>
      <c r="H61" s="167"/>
      <c r="I61" s="33"/>
      <c r="O61" s="75">
        <v>0.9</v>
      </c>
      <c r="P61" s="75">
        <f t="shared" si="8"/>
        <v>0</v>
      </c>
      <c r="W61" s="124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87">
        <v>3356900</v>
      </c>
      <c r="AC61" s="10">
        <v>73.66</v>
      </c>
      <c r="AD61" s="2">
        <f t="shared" si="0"/>
        <v>2.9000000000000057</v>
      </c>
      <c r="AE61" s="128">
        <f t="shared" si="1"/>
        <v>3.338945005611671E-2</v>
      </c>
    </row>
    <row r="62" spans="2:31" x14ac:dyDescent="0.25">
      <c r="B62" s="152"/>
      <c r="C62" s="10"/>
      <c r="D62" s="33"/>
      <c r="E62" s="33"/>
      <c r="F62" s="33"/>
      <c r="G62" s="33"/>
      <c r="H62" s="167"/>
      <c r="I62" s="33"/>
      <c r="W62" s="124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87">
        <v>1930800</v>
      </c>
      <c r="AC62" s="10">
        <v>71.28</v>
      </c>
      <c r="AD62" s="2">
        <f t="shared" si="0"/>
        <v>1.1200000000000045</v>
      </c>
      <c r="AE62" s="128">
        <f t="shared" si="1"/>
        <v>-1.2610340479193294E-3</v>
      </c>
    </row>
    <row r="63" spans="2:31" x14ac:dyDescent="0.25">
      <c r="W63" s="124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87">
        <v>3648100</v>
      </c>
      <c r="AC63" s="10">
        <v>71.37</v>
      </c>
      <c r="AD63" s="2">
        <f t="shared" si="0"/>
        <v>2.1400000000000006</v>
      </c>
      <c r="AE63" s="128">
        <f t="shared" si="1"/>
        <v>6.2032990272098409E-3</v>
      </c>
    </row>
    <row r="64" spans="2:31" x14ac:dyDescent="0.25">
      <c r="W64" s="124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87">
        <v>3577600</v>
      </c>
      <c r="AC64" s="10">
        <v>70.930000000000007</v>
      </c>
      <c r="AD64" s="2">
        <f t="shared" si="0"/>
        <v>2.6899999999999977</v>
      </c>
      <c r="AE64" s="128">
        <f t="shared" si="1"/>
        <v>-2.8622295261572006E-2</v>
      </c>
    </row>
    <row r="65" spans="1:31" x14ac:dyDescent="0.25">
      <c r="W65" s="124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87">
        <v>2196800</v>
      </c>
      <c r="AC65" s="10">
        <v>73.02</v>
      </c>
      <c r="AD65" s="2">
        <f t="shared" si="0"/>
        <v>1.3400000000000034</v>
      </c>
      <c r="AE65" s="128">
        <f t="shared" si="1"/>
        <v>4.2635125842387378E-3</v>
      </c>
    </row>
    <row r="66" spans="1:31" x14ac:dyDescent="0.25">
      <c r="W66" s="124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87">
        <v>2516000</v>
      </c>
      <c r="AC66" s="10">
        <v>72.709999999999994</v>
      </c>
      <c r="AD66" s="2">
        <f t="shared" si="0"/>
        <v>1.8699999999999903</v>
      </c>
      <c r="AE66" s="128">
        <f t="shared" si="1"/>
        <v>-2.3326015367728381E-3</v>
      </c>
    </row>
    <row r="67" spans="1:31" x14ac:dyDescent="0.25">
      <c r="W67" s="124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87">
        <v>1704600</v>
      </c>
      <c r="AC67" s="10">
        <v>72.88</v>
      </c>
      <c r="AD67" s="2">
        <f>Y67-Z67</f>
        <v>1.0600000000000023</v>
      </c>
      <c r="AE67" s="128" t="e">
        <f>AC67/#REF!-1</f>
        <v>#REF!</v>
      </c>
    </row>
    <row r="68" spans="1:31" x14ac:dyDescent="0.25">
      <c r="W68" s="124" t="s">
        <v>92</v>
      </c>
      <c r="X68" s="10"/>
      <c r="Y68" s="10"/>
      <c r="Z68" s="10"/>
      <c r="AA68" s="10"/>
      <c r="AB68" s="87"/>
      <c r="AC68" s="10"/>
      <c r="AD68" s="2" t="e">
        <f>#REF!-#REF!</f>
        <v>#REF!</v>
      </c>
      <c r="AE68" s="128" t="e">
        <f>#REF!/AC69-1</f>
        <v>#REF!</v>
      </c>
    </row>
    <row r="69" spans="1:31" x14ac:dyDescent="0.25">
      <c r="W69" s="124"/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  <row r="75" spans="1:31" x14ac:dyDescent="0.25">
      <c r="L75" t="s">
        <v>43</v>
      </c>
      <c r="M75" s="2">
        <f>K93+M93-F93</f>
        <v>1461.5600000000013</v>
      </c>
    </row>
    <row r="76" spans="1:31" x14ac:dyDescent="0.25">
      <c r="A76" s="242" t="s">
        <v>1</v>
      </c>
      <c r="B76" s="242" t="s">
        <v>2</v>
      </c>
      <c r="C76" s="242" t="s">
        <v>4</v>
      </c>
      <c r="D76" s="244" t="s">
        <v>5</v>
      </c>
      <c r="E76" s="244" t="s">
        <v>67</v>
      </c>
      <c r="F76" s="244" t="s">
        <v>38</v>
      </c>
      <c r="G76" s="242" t="s">
        <v>3</v>
      </c>
      <c r="H76" s="242" t="s">
        <v>6</v>
      </c>
      <c r="I76" s="244" t="s">
        <v>7</v>
      </c>
      <c r="J76" s="244" t="s">
        <v>68</v>
      </c>
      <c r="K76" s="244" t="s">
        <v>39</v>
      </c>
      <c r="L76" s="242" t="s">
        <v>21</v>
      </c>
      <c r="M76" s="242" t="s">
        <v>22</v>
      </c>
    </row>
    <row r="77" spans="1:31" x14ac:dyDescent="0.25">
      <c r="A77" s="245" t="s">
        <v>11</v>
      </c>
      <c r="B77" s="235">
        <v>42485</v>
      </c>
      <c r="C77" s="236">
        <v>80</v>
      </c>
      <c r="D77" s="237">
        <v>49.5</v>
      </c>
      <c r="E77" s="237">
        <v>0</v>
      </c>
      <c r="F77" s="237">
        <f t="shared" ref="F77:F85" si="9">D77*C77+E77</f>
        <v>3960</v>
      </c>
      <c r="G77" s="236"/>
      <c r="H77" s="236"/>
      <c r="I77" s="237"/>
      <c r="J77" s="237"/>
      <c r="K77" s="237"/>
      <c r="L77" s="235"/>
      <c r="M77" s="236"/>
    </row>
    <row r="78" spans="1:31" x14ac:dyDescent="0.25">
      <c r="A78" s="246" t="s">
        <v>48</v>
      </c>
      <c r="B78" s="235">
        <v>42489</v>
      </c>
      <c r="C78" s="236">
        <v>20</v>
      </c>
      <c r="D78" s="237">
        <v>46.95</v>
      </c>
      <c r="E78" s="237">
        <v>0</v>
      </c>
      <c r="F78" s="237">
        <f t="shared" si="9"/>
        <v>939</v>
      </c>
      <c r="G78" s="236"/>
      <c r="H78" s="237"/>
      <c r="I78" s="237"/>
      <c r="J78" s="237"/>
      <c r="K78" s="237"/>
      <c r="L78" s="236"/>
      <c r="M78" s="236"/>
    </row>
    <row r="79" spans="1:31" x14ac:dyDescent="0.25">
      <c r="A79" s="236"/>
      <c r="B79" s="235">
        <v>42489</v>
      </c>
      <c r="C79" s="236">
        <v>50</v>
      </c>
      <c r="D79" s="237">
        <v>45.91</v>
      </c>
      <c r="E79" s="237">
        <v>0</v>
      </c>
      <c r="F79" s="237">
        <f t="shared" si="9"/>
        <v>2295.5</v>
      </c>
      <c r="G79" s="236"/>
      <c r="H79" s="236"/>
      <c r="I79" s="237"/>
      <c r="J79" s="237"/>
      <c r="K79" s="237"/>
      <c r="L79" s="236"/>
      <c r="M79" s="236"/>
    </row>
    <row r="80" spans="1:31" x14ac:dyDescent="0.25">
      <c r="A80" s="236"/>
      <c r="B80" s="235">
        <v>42495</v>
      </c>
      <c r="C80" s="236">
        <v>25</v>
      </c>
      <c r="D80" s="237">
        <v>45</v>
      </c>
      <c r="E80" s="237">
        <v>0</v>
      </c>
      <c r="F80" s="237">
        <f t="shared" si="9"/>
        <v>1125</v>
      </c>
      <c r="G80" s="235">
        <v>42557</v>
      </c>
      <c r="H80" s="236">
        <v>150</v>
      </c>
      <c r="I80" s="237">
        <v>39.28</v>
      </c>
      <c r="J80" s="237">
        <v>0.13</v>
      </c>
      <c r="K80" s="237">
        <f t="shared" ref="K80:K85" si="10">I80*H80-J80</f>
        <v>5891.87</v>
      </c>
      <c r="L80" s="236"/>
      <c r="M80" s="236"/>
    </row>
    <row r="81" spans="1:13" x14ac:dyDescent="0.25">
      <c r="A81" s="236"/>
      <c r="B81" s="235">
        <v>42502</v>
      </c>
      <c r="C81" s="236">
        <v>25</v>
      </c>
      <c r="D81" s="237">
        <v>44.09</v>
      </c>
      <c r="E81" s="237">
        <v>0</v>
      </c>
      <c r="F81" s="237">
        <f t="shared" si="9"/>
        <v>1102.25</v>
      </c>
      <c r="G81" s="235">
        <v>42562</v>
      </c>
      <c r="H81" s="236">
        <v>50</v>
      </c>
      <c r="I81" s="237">
        <v>42.68</v>
      </c>
      <c r="J81" s="237">
        <v>0.05</v>
      </c>
      <c r="K81" s="237">
        <f t="shared" si="10"/>
        <v>2133.9499999999998</v>
      </c>
      <c r="L81" s="236"/>
      <c r="M81" s="236"/>
    </row>
    <row r="82" spans="1:13" x14ac:dyDescent="0.25">
      <c r="A82" s="236"/>
      <c r="B82" s="235">
        <v>42535</v>
      </c>
      <c r="C82" s="236">
        <v>40</v>
      </c>
      <c r="D82" s="237">
        <v>43.19</v>
      </c>
      <c r="E82" s="237">
        <v>0</v>
      </c>
      <c r="F82" s="237">
        <f t="shared" si="9"/>
        <v>1727.6</v>
      </c>
      <c r="G82" s="235">
        <v>42566</v>
      </c>
      <c r="H82" s="236">
        <v>40</v>
      </c>
      <c r="I82" s="237">
        <v>47.51</v>
      </c>
      <c r="J82" s="237">
        <v>0.04</v>
      </c>
      <c r="K82" s="237">
        <f t="shared" si="10"/>
        <v>1900.36</v>
      </c>
      <c r="L82" s="236"/>
      <c r="M82" s="236"/>
    </row>
    <row r="83" spans="1:13" x14ac:dyDescent="0.25">
      <c r="A83" s="236"/>
      <c r="B83" s="235">
        <v>42545</v>
      </c>
      <c r="C83" s="236">
        <v>100</v>
      </c>
      <c r="D83" s="237">
        <v>42.28</v>
      </c>
      <c r="E83" s="237">
        <v>0</v>
      </c>
      <c r="F83" s="237">
        <f t="shared" si="9"/>
        <v>4228</v>
      </c>
      <c r="G83" s="235">
        <v>42587</v>
      </c>
      <c r="H83" s="236">
        <v>210</v>
      </c>
      <c r="I83" s="237">
        <v>47.58</v>
      </c>
      <c r="J83" s="237">
        <v>0.22</v>
      </c>
      <c r="K83" s="237">
        <f t="shared" si="10"/>
        <v>9991.58</v>
      </c>
      <c r="L83" s="236"/>
      <c r="M83" s="236"/>
    </row>
    <row r="84" spans="1:13" x14ac:dyDescent="0.25">
      <c r="A84" s="236"/>
      <c r="B84" s="235">
        <v>42545</v>
      </c>
      <c r="C84" s="236">
        <v>110</v>
      </c>
      <c r="D84" s="237">
        <v>41.12</v>
      </c>
      <c r="E84" s="237">
        <v>0</v>
      </c>
      <c r="F84" s="237">
        <f t="shared" si="9"/>
        <v>4523.2</v>
      </c>
      <c r="G84" s="235">
        <v>42593</v>
      </c>
      <c r="H84" s="236">
        <v>50</v>
      </c>
      <c r="I84" s="237">
        <v>47.35</v>
      </c>
      <c r="J84" s="237">
        <v>0.05</v>
      </c>
      <c r="K84" s="237">
        <f t="shared" si="10"/>
        <v>2367.4499999999998</v>
      </c>
      <c r="L84" s="236"/>
      <c r="M84" s="236"/>
    </row>
    <row r="85" spans="1:13" x14ac:dyDescent="0.25">
      <c r="A85" s="236"/>
      <c r="B85" s="235">
        <v>42557</v>
      </c>
      <c r="C85" s="236">
        <v>150</v>
      </c>
      <c r="D85" s="237">
        <v>38.08</v>
      </c>
      <c r="E85" s="237">
        <v>0</v>
      </c>
      <c r="F85" s="237">
        <f t="shared" si="9"/>
        <v>5712</v>
      </c>
      <c r="G85" s="235">
        <v>42597</v>
      </c>
      <c r="H85" s="236">
        <v>100</v>
      </c>
      <c r="I85" s="237">
        <v>47.89</v>
      </c>
      <c r="J85" s="237">
        <v>0.1</v>
      </c>
      <c r="K85" s="237">
        <f t="shared" si="10"/>
        <v>4788.8999999999996</v>
      </c>
      <c r="L85" s="236"/>
      <c r="M85" s="236"/>
    </row>
    <row r="86" spans="1:13" x14ac:dyDescent="0.25">
      <c r="A86" s="236"/>
      <c r="B86" s="235"/>
      <c r="C86" s="236"/>
      <c r="D86" s="237"/>
      <c r="E86" s="237"/>
      <c r="F86" s="237"/>
      <c r="G86" s="236"/>
      <c r="H86" s="236"/>
      <c r="I86" s="237"/>
      <c r="J86" s="237"/>
      <c r="K86" s="237"/>
      <c r="L86" s="236"/>
      <c r="M86" s="236"/>
    </row>
    <row r="87" spans="1:13" x14ac:dyDescent="0.25">
      <c r="A87" s="236"/>
      <c r="B87" s="236"/>
      <c r="C87" s="236"/>
      <c r="D87" s="237"/>
      <c r="E87" s="237"/>
      <c r="F87" s="237"/>
      <c r="G87" s="236"/>
      <c r="H87" s="236"/>
      <c r="I87" s="237"/>
      <c r="J87" s="237"/>
      <c r="K87" s="237"/>
      <c r="L87" s="236"/>
      <c r="M87" s="236"/>
    </row>
    <row r="88" spans="1:13" x14ac:dyDescent="0.25">
      <c r="A88" s="236"/>
      <c r="B88" s="236"/>
      <c r="C88" s="236"/>
      <c r="D88" s="237"/>
      <c r="E88" s="237"/>
      <c r="F88" s="237"/>
      <c r="G88" s="236"/>
      <c r="H88" s="236"/>
      <c r="I88" s="237"/>
      <c r="J88" s="237"/>
      <c r="K88" s="237"/>
      <c r="L88" s="236"/>
      <c r="M88" s="236"/>
    </row>
    <row r="89" spans="1:13" x14ac:dyDescent="0.25">
      <c r="A89" s="236"/>
      <c r="B89" s="236"/>
      <c r="C89" s="236"/>
      <c r="D89" s="237"/>
      <c r="E89" s="237"/>
      <c r="F89" s="237"/>
      <c r="G89" s="236"/>
      <c r="H89" s="236"/>
      <c r="I89" s="237"/>
      <c r="J89" s="237"/>
      <c r="K89" s="237"/>
      <c r="L89" s="236"/>
      <c r="M89" s="236"/>
    </row>
    <row r="90" spans="1:13" x14ac:dyDescent="0.25">
      <c r="A90" s="236"/>
      <c r="B90" s="236"/>
      <c r="C90" s="236"/>
      <c r="D90" s="237"/>
      <c r="E90" s="237"/>
      <c r="F90" s="237"/>
      <c r="G90" s="236"/>
      <c r="H90" s="236"/>
      <c r="I90" s="237"/>
      <c r="J90" s="237"/>
      <c r="K90" s="237"/>
      <c r="L90" s="236"/>
      <c r="M90" s="236"/>
    </row>
    <row r="91" spans="1:13" x14ac:dyDescent="0.25">
      <c r="A91" s="236"/>
      <c r="B91" s="236"/>
      <c r="C91" s="236"/>
      <c r="D91" s="237"/>
      <c r="E91" s="237"/>
      <c r="F91" s="237"/>
      <c r="G91" s="236"/>
      <c r="H91" s="236"/>
      <c r="I91" s="237"/>
      <c r="J91" s="237"/>
      <c r="K91" s="237"/>
      <c r="L91" s="236"/>
      <c r="M91" s="236"/>
    </row>
    <row r="92" spans="1:13" x14ac:dyDescent="0.25">
      <c r="A92" s="236"/>
      <c r="B92" s="236"/>
      <c r="C92" s="236"/>
      <c r="D92" s="237"/>
      <c r="E92" s="237"/>
      <c r="F92" s="237"/>
      <c r="G92" s="236"/>
      <c r="H92" s="236"/>
      <c r="I92" s="237"/>
      <c r="J92" s="237"/>
      <c r="K92" s="237"/>
      <c r="L92" s="236"/>
      <c r="M92" s="236"/>
    </row>
    <row r="93" spans="1:13" x14ac:dyDescent="0.25">
      <c r="A93" s="21" t="s">
        <v>57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11" t="s">
        <v>143</v>
      </c>
      <c r="B94" s="312"/>
      <c r="C94" s="313">
        <f>SumByColor($A$19,C77:C92)</f>
        <v>0</v>
      </c>
      <c r="D94" s="313"/>
      <c r="E94" s="313"/>
      <c r="F94" s="314">
        <f>SumByColor($A$19,F77:F92)</f>
        <v>0</v>
      </c>
      <c r="G94" s="313"/>
      <c r="H94" s="313">
        <f>SumByColor($A$19,H78:H92)</f>
        <v>0</v>
      </c>
      <c r="I94" s="313"/>
      <c r="J94" s="313"/>
      <c r="K94" s="314">
        <f>SumByColor($A$19,K78:K92)</f>
        <v>0</v>
      </c>
      <c r="L94" s="313"/>
      <c r="M94" s="314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33" priority="15">
      <formula>F29&gt;0</formula>
    </cfRule>
    <cfRule type="expression" dxfId="232" priority="16">
      <formula>F29&lt;0</formula>
    </cfRule>
  </conditionalFormatting>
  <conditionalFormatting sqref="F34:F62">
    <cfRule type="expression" dxfId="231" priority="11">
      <formula>F34&gt;0</formula>
    </cfRule>
    <cfRule type="expression" dxfId="230" priority="12">
      <formula>F34&lt;0</formula>
    </cfRule>
  </conditionalFormatting>
  <conditionalFormatting sqref="F34:F62">
    <cfRule type="expression" dxfId="229" priority="13">
      <formula>F34&gt;0</formula>
    </cfRule>
    <cfRule type="expression" dxfId="228" priority="14">
      <formula>F34&lt;0</formula>
    </cfRule>
  </conditionalFormatting>
  <conditionalFormatting sqref="H29:H62">
    <cfRule type="expression" dxfId="227" priority="9">
      <formula>H29&gt;0</formula>
    </cfRule>
    <cfRule type="expression" dxfId="226" priority="10">
      <formula>H29&lt;0</formula>
    </cfRule>
  </conditionalFormatting>
  <conditionalFormatting sqref="F25:F28">
    <cfRule type="expression" dxfId="225" priority="7">
      <formula>F25&gt;0</formula>
    </cfRule>
    <cfRule type="expression" dxfId="224" priority="8">
      <formula>F25&lt;0</formula>
    </cfRule>
  </conditionalFormatting>
  <conditionalFormatting sqref="H25:H28">
    <cfRule type="expression" dxfId="223" priority="5">
      <formula>H25&gt;0</formula>
    </cfRule>
    <cfRule type="expression" dxfId="222" priority="6">
      <formula>H25&lt;0</formula>
    </cfRule>
  </conditionalFormatting>
  <conditionalFormatting sqref="Q7">
    <cfRule type="expression" dxfId="221" priority="3">
      <formula>Q7&gt;0</formula>
    </cfRule>
    <cfRule type="expression" dxfId="220" priority="4">
      <formula>Q7&lt;0</formula>
    </cfRule>
  </conditionalFormatting>
  <conditionalFormatting sqref="Q8">
    <cfRule type="expression" dxfId="219" priority="1">
      <formula>Q8&gt;0</formula>
    </cfRule>
    <cfRule type="expression" dxfId="21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30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 t="s">
        <v>147</v>
      </c>
      <c r="W2" s="124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87">
        <v>1097400</v>
      </c>
      <c r="AC2" s="10">
        <v>80.53</v>
      </c>
      <c r="AD2" s="2">
        <f>Y2-Z2</f>
        <v>1.2900000000000063</v>
      </c>
      <c r="AE2" s="128">
        <f>AC2/AC3-1</f>
        <v>1.3678189505097471E-3</v>
      </c>
    </row>
    <row r="3" spans="1:31" x14ac:dyDescent="0.25">
      <c r="A3" s="22" t="s">
        <v>48</v>
      </c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0</v>
      </c>
      <c r="T3" s="1"/>
      <c r="W3" s="124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87">
        <v>1205500</v>
      </c>
      <c r="AC3" s="10">
        <v>80.42</v>
      </c>
      <c r="AD3" s="2">
        <f t="shared" ref="AD3:AD66" si="0">Y3-Z3</f>
        <v>0.59000000000000341</v>
      </c>
      <c r="AE3" s="128">
        <f t="shared" ref="AE3:AE66" si="1">AC3/AC4-1</f>
        <v>-6.6699604743082341E-3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53">
        <v>0</v>
      </c>
      <c r="T4" s="143"/>
      <c r="U4" s="1"/>
      <c r="W4" s="124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87">
        <v>1973800</v>
      </c>
      <c r="AC4" s="10">
        <v>80.959999999999994</v>
      </c>
      <c r="AD4" s="2">
        <f t="shared" si="0"/>
        <v>1.5500000000000114</v>
      </c>
      <c r="AE4" s="128">
        <f t="shared" si="1"/>
        <v>-7.2348252605763941E-3</v>
      </c>
    </row>
    <row r="5" spans="1:31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87">
        <v>1735500</v>
      </c>
      <c r="AC5" s="10">
        <v>81.55</v>
      </c>
      <c r="AD5" s="2">
        <f t="shared" si="0"/>
        <v>0.75</v>
      </c>
      <c r="AE5" s="128">
        <f t="shared" si="1"/>
        <v>-1.4693277825394979E-3</v>
      </c>
    </row>
    <row r="6" spans="1:31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87">
        <v>1312100</v>
      </c>
      <c r="AC6" s="10">
        <v>81.67</v>
      </c>
      <c r="AD6" s="2">
        <f t="shared" si="0"/>
        <v>0.92999999999999261</v>
      </c>
      <c r="AE6" s="128" t="e">
        <f t="shared" si="1"/>
        <v>#DIV/0!</v>
      </c>
    </row>
    <row r="7" spans="1:31" x14ac:dyDescent="0.25">
      <c r="B7" s="66"/>
      <c r="C7" s="4"/>
      <c r="D7" s="3"/>
      <c r="E7" s="3"/>
      <c r="F7" s="3"/>
      <c r="G7" s="4"/>
      <c r="H7" s="149"/>
      <c r="I7" s="3"/>
      <c r="J7" s="3"/>
      <c r="K7" s="3"/>
      <c r="L7" s="4"/>
      <c r="M7" s="4"/>
      <c r="O7" s="11" t="s">
        <v>136</v>
      </c>
      <c r="Q7" s="2">
        <f>Q10+Q8</f>
        <v>1056.739999999998</v>
      </c>
      <c r="R7">
        <v>0</v>
      </c>
      <c r="W7" s="124">
        <v>42824</v>
      </c>
      <c r="X7" s="10" t="s">
        <v>166</v>
      </c>
      <c r="Y7" s="10"/>
      <c r="Z7" s="10"/>
      <c r="AA7" s="10"/>
      <c r="AB7" s="87"/>
      <c r="AC7" s="10"/>
      <c r="AD7" s="2">
        <f t="shared" si="0"/>
        <v>0</v>
      </c>
      <c r="AE7" s="128">
        <f t="shared" si="1"/>
        <v>-1</v>
      </c>
    </row>
    <row r="8" spans="1:31" x14ac:dyDescent="0.25">
      <c r="B8" s="66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87">
        <v>1521800</v>
      </c>
      <c r="AC8" s="10">
        <v>81.599999999999994</v>
      </c>
      <c r="AD8" s="2">
        <f t="shared" si="0"/>
        <v>0.76999999999999602</v>
      </c>
      <c r="AE8" s="128">
        <f t="shared" si="1"/>
        <v>-1.8348623853211565E-3</v>
      </c>
    </row>
    <row r="9" spans="1:31" x14ac:dyDescent="0.25"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42822</v>
      </c>
      <c r="X9" s="10">
        <v>81.95</v>
      </c>
      <c r="Y9" s="10">
        <v>82.29</v>
      </c>
      <c r="Z9" s="10">
        <v>81.61</v>
      </c>
      <c r="AA9" s="10">
        <v>82.2</v>
      </c>
      <c r="AB9" s="87">
        <v>1406700</v>
      </c>
      <c r="AC9" s="10">
        <v>81.75</v>
      </c>
      <c r="AD9" s="2">
        <f t="shared" si="0"/>
        <v>0.68000000000000682</v>
      </c>
      <c r="AE9" s="128">
        <f t="shared" si="1"/>
        <v>-6.1124694376524236E-4</v>
      </c>
    </row>
    <row r="10" spans="1:31" x14ac:dyDescent="0.25">
      <c r="H10" s="64"/>
      <c r="O10" s="11" t="s">
        <v>155</v>
      </c>
      <c r="P10" s="27"/>
      <c r="Q10" s="2">
        <f>M67</f>
        <v>1056.739999999998</v>
      </c>
      <c r="W10" s="124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87">
        <v>1368700</v>
      </c>
      <c r="AC10" s="10">
        <v>81.8</v>
      </c>
      <c r="AD10" s="2">
        <f t="shared" si="0"/>
        <v>1.4200000000000017</v>
      </c>
      <c r="AE10" s="128">
        <f t="shared" si="1"/>
        <v>1.2501547221190679E-2</v>
      </c>
    </row>
    <row r="11" spans="1:31" x14ac:dyDescent="0.25">
      <c r="H11" s="64"/>
      <c r="O11" s="11" t="s">
        <v>133</v>
      </c>
      <c r="P11" s="27"/>
      <c r="Q11" s="128">
        <f>IF(U58="N/A (N/A)", 0, VALUE(TRIM(CLEAN(MID(U58, FIND("(", U58)+1, 5)))))</f>
        <v>2.1999999999999999E-2</v>
      </c>
      <c r="W11" s="124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87">
        <v>1700600</v>
      </c>
      <c r="AC11" s="10">
        <v>80.790000000000006</v>
      </c>
      <c r="AD11" s="2">
        <f t="shared" si="0"/>
        <v>0.75</v>
      </c>
      <c r="AE11" s="128">
        <f t="shared" si="1"/>
        <v>1.6117034465659152E-3</v>
      </c>
    </row>
    <row r="12" spans="1:31" x14ac:dyDescent="0.25">
      <c r="H12" s="64"/>
      <c r="W12" s="124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87">
        <v>1397100</v>
      </c>
      <c r="AC12" s="10">
        <v>80.66</v>
      </c>
      <c r="AD12" s="2">
        <f t="shared" si="0"/>
        <v>1.0799999999999983</v>
      </c>
      <c r="AE12" s="128">
        <f t="shared" si="1"/>
        <v>-6.5278975243256987E-3</v>
      </c>
    </row>
    <row r="13" spans="1:31" x14ac:dyDescent="0.25">
      <c r="H13" s="64"/>
      <c r="W13" s="124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87">
        <v>1209500</v>
      </c>
      <c r="AC13" s="10">
        <v>81.19</v>
      </c>
      <c r="AD13" s="2">
        <f t="shared" si="0"/>
        <v>0.79000000000000625</v>
      </c>
      <c r="AE13" s="128">
        <f t="shared" si="1"/>
        <v>2.345679012345725E-3</v>
      </c>
    </row>
    <row r="14" spans="1:31" x14ac:dyDescent="0.25">
      <c r="H14" s="64"/>
      <c r="W14" s="124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87">
        <v>1344000</v>
      </c>
      <c r="AC14" s="10">
        <v>81</v>
      </c>
      <c r="AD14" s="2">
        <f t="shared" si="0"/>
        <v>1.6400000000000006</v>
      </c>
      <c r="AE14" s="128">
        <f t="shared" si="1"/>
        <v>-1.123046875E-2</v>
      </c>
    </row>
    <row r="15" spans="1:31" x14ac:dyDescent="0.25">
      <c r="H15" s="64"/>
      <c r="W15" s="124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87">
        <v>1169200</v>
      </c>
      <c r="AC15" s="10">
        <v>81.92</v>
      </c>
      <c r="AD15" s="2">
        <f t="shared" si="0"/>
        <v>0.98000000000000398</v>
      </c>
      <c r="AE15" s="128">
        <f t="shared" si="1"/>
        <v>-8.9523348657148949E-3</v>
      </c>
    </row>
    <row r="16" spans="1:31" x14ac:dyDescent="0.25">
      <c r="H16" s="64"/>
      <c r="W16" s="124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87">
        <v>2624400</v>
      </c>
      <c r="AC16" s="10">
        <v>82.66</v>
      </c>
      <c r="AD16" s="2">
        <f t="shared" si="0"/>
        <v>0.70999999999999375</v>
      </c>
      <c r="AE16" s="128">
        <f t="shared" si="1"/>
        <v>3.3988832240834377E-3</v>
      </c>
    </row>
    <row r="17" spans="1:31" x14ac:dyDescent="0.25">
      <c r="H17" s="64"/>
      <c r="W17" s="124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87">
        <v>1985900</v>
      </c>
      <c r="AC17" s="10">
        <v>82.38</v>
      </c>
      <c r="AD17" s="2">
        <f t="shared" si="0"/>
        <v>1.289999999999992</v>
      </c>
      <c r="AE17" s="128">
        <f t="shared" si="1"/>
        <v>-1.1519078473722244E-2</v>
      </c>
    </row>
    <row r="18" spans="1:31" x14ac:dyDescent="0.25">
      <c r="A18" s="25" t="s">
        <v>57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65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24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87">
        <v>3092000</v>
      </c>
      <c r="AC18" s="10">
        <v>83.34</v>
      </c>
      <c r="AD18" s="2">
        <f t="shared" si="0"/>
        <v>1.4699999999999989</v>
      </c>
      <c r="AE18" s="128">
        <f t="shared" si="1"/>
        <v>1.4485696895922162E-2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87">
        <v>1704300</v>
      </c>
      <c r="AC19" s="10">
        <v>82.15</v>
      </c>
      <c r="AD19" s="2">
        <f t="shared" si="0"/>
        <v>3.019999999999996</v>
      </c>
      <c r="AE19" s="128">
        <f t="shared" si="1"/>
        <v>6.0901339829499967E-4</v>
      </c>
    </row>
    <row r="20" spans="1:31" x14ac:dyDescent="0.25">
      <c r="W20" s="124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87">
        <v>1690000</v>
      </c>
      <c r="AC20" s="10">
        <v>82.1</v>
      </c>
      <c r="AD20" s="2">
        <f t="shared" si="0"/>
        <v>0.99000000000000909</v>
      </c>
      <c r="AE20" s="128">
        <f t="shared" si="1"/>
        <v>6.2507660252479891E-3</v>
      </c>
    </row>
    <row r="21" spans="1:31" x14ac:dyDescent="0.25">
      <c r="W21" s="124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87">
        <v>1714400</v>
      </c>
      <c r="AC21" s="10">
        <v>81.59</v>
      </c>
      <c r="AD21" s="2">
        <f t="shared" si="0"/>
        <v>0.65000000000000568</v>
      </c>
      <c r="AE21" s="128">
        <f t="shared" si="1"/>
        <v>1.2271444349001293E-3</v>
      </c>
    </row>
    <row r="22" spans="1:31" x14ac:dyDescent="0.25">
      <c r="W22" s="124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87">
        <v>2018500</v>
      </c>
      <c r="AC22" s="10">
        <v>81.489999999999995</v>
      </c>
      <c r="AD22" s="2">
        <f t="shared" si="0"/>
        <v>0.98999999999999488</v>
      </c>
      <c r="AE22" s="128">
        <f t="shared" si="1"/>
        <v>9.0391282813273577E-3</v>
      </c>
    </row>
    <row r="23" spans="1:31" x14ac:dyDescent="0.25">
      <c r="W23" s="124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87">
        <v>2634000</v>
      </c>
      <c r="AC23" s="10">
        <v>80.760000000000005</v>
      </c>
      <c r="AD23" s="2">
        <f t="shared" si="0"/>
        <v>0.79999999999999716</v>
      </c>
      <c r="AE23" s="128">
        <f t="shared" si="1"/>
        <v>-1.2380834468228574E-4</v>
      </c>
    </row>
    <row r="24" spans="1:31" x14ac:dyDescent="0.25">
      <c r="B24" s="235" t="s">
        <v>85</v>
      </c>
      <c r="C24" s="236" t="s">
        <v>106</v>
      </c>
      <c r="D24" s="237" t="s">
        <v>105</v>
      </c>
      <c r="E24" s="237" t="s">
        <v>107</v>
      </c>
      <c r="F24" s="237" t="s">
        <v>43</v>
      </c>
      <c r="G24" s="237" t="s">
        <v>110</v>
      </c>
      <c r="H24" s="238" t="s">
        <v>61</v>
      </c>
      <c r="I24" s="237" t="s">
        <v>111</v>
      </c>
      <c r="W24" s="124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87">
        <v>2144400</v>
      </c>
      <c r="AC24" s="10">
        <v>80.77</v>
      </c>
      <c r="AD24" s="2">
        <f t="shared" si="0"/>
        <v>0.82000000000000739</v>
      </c>
      <c r="AE24" s="128">
        <f t="shared" si="1"/>
        <v>-5.9076923076923915E-3</v>
      </c>
    </row>
    <row r="25" spans="1:31" x14ac:dyDescent="0.25">
      <c r="A25" s="4"/>
      <c r="B25" s="152"/>
      <c r="C25" s="10"/>
      <c r="D25" s="33"/>
      <c r="E25" s="33"/>
      <c r="F25" s="33"/>
      <c r="G25" s="33"/>
      <c r="H25" s="167"/>
      <c r="I25" s="33"/>
      <c r="W25" s="124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87">
        <v>2330500</v>
      </c>
      <c r="AC25" s="10">
        <v>81.25</v>
      </c>
      <c r="AD25" s="2">
        <f t="shared" si="0"/>
        <v>1.1599999999999966</v>
      </c>
      <c r="AE25" s="128">
        <f t="shared" si="1"/>
        <v>-1.3956310679611672E-2</v>
      </c>
    </row>
    <row r="26" spans="1:31" x14ac:dyDescent="0.25">
      <c r="A26" s="4"/>
      <c r="B26" s="152"/>
      <c r="C26" s="10"/>
      <c r="D26" s="33"/>
      <c r="E26" s="33"/>
      <c r="F26" s="33"/>
      <c r="G26" s="33"/>
      <c r="H26" s="167"/>
      <c r="I26" s="33"/>
      <c r="W26" s="124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87">
        <v>1886600</v>
      </c>
      <c r="AC26" s="10">
        <v>82.4</v>
      </c>
      <c r="AD26" s="2">
        <f t="shared" si="0"/>
        <v>1.269999999999996</v>
      </c>
      <c r="AE26" s="128">
        <f t="shared" si="1"/>
        <v>1.3031718711581153E-2</v>
      </c>
    </row>
    <row r="27" spans="1:31" x14ac:dyDescent="0.25">
      <c r="A27" s="4"/>
      <c r="B27" s="152"/>
      <c r="C27" s="10"/>
      <c r="D27" s="33"/>
      <c r="E27" s="33"/>
      <c r="F27" s="33"/>
      <c r="G27" s="33"/>
      <c r="H27" s="167"/>
      <c r="I27" s="33"/>
      <c r="W27" s="124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87">
        <v>2065300</v>
      </c>
      <c r="AC27" s="10">
        <v>81.34</v>
      </c>
      <c r="AD27" s="2">
        <f t="shared" si="0"/>
        <v>0.92000000000000171</v>
      </c>
      <c r="AE27" s="128">
        <f t="shared" si="1"/>
        <v>-3.1862745098037992E-3</v>
      </c>
    </row>
    <row r="28" spans="1:31" x14ac:dyDescent="0.25">
      <c r="A28" s="4"/>
      <c r="B28" s="152"/>
      <c r="C28" s="10"/>
      <c r="D28" s="33"/>
      <c r="E28" s="33"/>
      <c r="F28" s="33"/>
      <c r="G28" s="33"/>
      <c r="H28" s="167"/>
      <c r="I28" s="33"/>
      <c r="W28" s="124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87">
        <v>1919700</v>
      </c>
      <c r="AC28" s="10">
        <v>81.599999999999994</v>
      </c>
      <c r="AD28" s="2">
        <f t="shared" si="0"/>
        <v>0.79000000000000625</v>
      </c>
      <c r="AE28" s="128">
        <f t="shared" si="1"/>
        <v>8.4033613445377853E-3</v>
      </c>
    </row>
    <row r="29" spans="1:31" x14ac:dyDescent="0.25">
      <c r="A29" s="4"/>
      <c r="B29" s="152"/>
      <c r="C29" s="10"/>
      <c r="D29" s="33"/>
      <c r="E29" s="33"/>
      <c r="F29" s="33"/>
      <c r="G29" s="33"/>
      <c r="H29" s="167"/>
      <c r="I29" s="33"/>
      <c r="W29" s="124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87">
        <v>1938800</v>
      </c>
      <c r="AC29" s="10">
        <v>80.92</v>
      </c>
      <c r="AD29" s="2">
        <f t="shared" si="0"/>
        <v>1.0299999999999869</v>
      </c>
      <c r="AE29" s="128">
        <f t="shared" si="1"/>
        <v>-1.3651877133105894E-2</v>
      </c>
    </row>
    <row r="30" spans="1:31" x14ac:dyDescent="0.25">
      <c r="A30" s="4"/>
      <c r="B30" s="152"/>
      <c r="C30" s="10"/>
      <c r="D30" s="33"/>
      <c r="E30" s="33"/>
      <c r="F30" s="33"/>
      <c r="G30" s="33"/>
      <c r="H30" s="167"/>
      <c r="I30" s="33"/>
      <c r="W30" s="124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87">
        <v>1400600</v>
      </c>
      <c r="AC30" s="10">
        <v>82.04</v>
      </c>
      <c r="AD30" s="2">
        <f t="shared" si="0"/>
        <v>0.71999999999999886</v>
      </c>
      <c r="AE30" s="128">
        <f t="shared" si="1"/>
        <v>4.2844901456726703E-3</v>
      </c>
    </row>
    <row r="31" spans="1:31" x14ac:dyDescent="0.25">
      <c r="A31" s="4"/>
      <c r="B31" s="152"/>
      <c r="C31" s="10"/>
      <c r="D31" s="33"/>
      <c r="E31" s="33"/>
      <c r="F31" s="33"/>
      <c r="G31" s="33"/>
      <c r="H31" s="167"/>
      <c r="I31" s="33"/>
      <c r="W31" s="124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87">
        <v>1331500</v>
      </c>
      <c r="AC31" s="10">
        <v>81.69</v>
      </c>
      <c r="AD31" s="2">
        <f t="shared" si="0"/>
        <v>1.2400000000000091</v>
      </c>
      <c r="AE31" s="128">
        <f t="shared" si="1"/>
        <v>5.0442913385826404E-3</v>
      </c>
    </row>
    <row r="32" spans="1:31" x14ac:dyDescent="0.25">
      <c r="B32" s="152"/>
      <c r="C32" s="10"/>
      <c r="D32" s="33"/>
      <c r="E32" s="33"/>
      <c r="F32" s="33"/>
      <c r="G32" s="33"/>
      <c r="H32" s="167"/>
      <c r="I32" s="33"/>
      <c r="W32" s="124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87">
        <v>1795400</v>
      </c>
      <c r="AC32" s="10">
        <v>81.28</v>
      </c>
      <c r="AD32" s="2">
        <f t="shared" si="0"/>
        <v>0.92999999999999261</v>
      </c>
      <c r="AE32" s="128">
        <f t="shared" si="1"/>
        <v>7.9365079365079083E-3</v>
      </c>
    </row>
    <row r="33" spans="2:31" x14ac:dyDescent="0.25">
      <c r="B33" s="152"/>
      <c r="C33" s="10"/>
      <c r="D33" s="33"/>
      <c r="E33" s="33"/>
      <c r="F33" s="33"/>
      <c r="G33" s="33"/>
      <c r="H33" s="167"/>
      <c r="I33" s="33"/>
      <c r="W33" s="124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87">
        <v>1545300</v>
      </c>
      <c r="AC33" s="10">
        <v>80.64</v>
      </c>
      <c r="AD33" s="2">
        <f t="shared" si="0"/>
        <v>0.69999999999998863</v>
      </c>
      <c r="AE33" s="128">
        <f t="shared" si="1"/>
        <v>-3.0906168871306372E-3</v>
      </c>
    </row>
    <row r="34" spans="2:31" x14ac:dyDescent="0.25">
      <c r="B34" s="152"/>
      <c r="C34" s="10"/>
      <c r="D34" s="33"/>
      <c r="E34" s="33"/>
      <c r="F34" s="33"/>
      <c r="G34" s="33"/>
      <c r="H34" s="167"/>
      <c r="I34" s="33"/>
      <c r="W34" s="124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87">
        <v>2170300</v>
      </c>
      <c r="AC34" s="10">
        <v>80.89</v>
      </c>
      <c r="AD34" s="2">
        <f t="shared" si="0"/>
        <v>1.230000000000004</v>
      </c>
      <c r="AE34" s="128">
        <f t="shared" si="1"/>
        <v>7.7239317304098609E-3</v>
      </c>
    </row>
    <row r="35" spans="2:31" x14ac:dyDescent="0.25">
      <c r="B35" s="152"/>
      <c r="C35" s="10"/>
      <c r="D35" s="33"/>
      <c r="E35" s="33"/>
      <c r="F35" s="33"/>
      <c r="G35" s="33"/>
      <c r="H35" s="167"/>
      <c r="I35" s="33"/>
      <c r="W35" s="124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87">
        <v>2499000</v>
      </c>
      <c r="AC35" s="10">
        <v>80.27</v>
      </c>
      <c r="AD35" s="2">
        <f t="shared" si="0"/>
        <v>1.2199999999999989</v>
      </c>
      <c r="AE35" s="128">
        <f t="shared" si="1"/>
        <v>5.8897243107769448E-3</v>
      </c>
    </row>
    <row r="36" spans="2:31" x14ac:dyDescent="0.25">
      <c r="B36" s="152"/>
      <c r="C36" s="10"/>
      <c r="D36" s="33"/>
      <c r="E36" s="33"/>
      <c r="F36" s="33"/>
      <c r="G36" s="33"/>
      <c r="H36" s="167"/>
      <c r="I36" s="33"/>
      <c r="W36" s="124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87">
        <v>1802000</v>
      </c>
      <c r="AC36" s="10">
        <v>79.8</v>
      </c>
      <c r="AD36" s="2">
        <f t="shared" si="0"/>
        <v>1.25</v>
      </c>
      <c r="AE36" s="128">
        <f t="shared" si="1"/>
        <v>-2.2505626406602586E-3</v>
      </c>
    </row>
    <row r="37" spans="2:31" x14ac:dyDescent="0.25">
      <c r="B37" s="152"/>
      <c r="C37" s="10"/>
      <c r="D37" s="33"/>
      <c r="E37" s="33"/>
      <c r="F37" s="33"/>
      <c r="G37" s="33"/>
      <c r="H37" s="167"/>
      <c r="I37" s="33"/>
      <c r="W37" s="124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87">
        <v>2732600</v>
      </c>
      <c r="AC37" s="10">
        <v>79.98</v>
      </c>
      <c r="AD37" s="2">
        <f t="shared" si="0"/>
        <v>2.4799999999999898</v>
      </c>
      <c r="AE37" s="128">
        <f t="shared" si="1"/>
        <v>1.9502868068833612E-2</v>
      </c>
    </row>
    <row r="38" spans="2:31" x14ac:dyDescent="0.25">
      <c r="B38" s="152"/>
      <c r="C38" s="10"/>
      <c r="D38" s="33"/>
      <c r="E38" s="33"/>
      <c r="F38" s="33"/>
      <c r="G38" s="33"/>
      <c r="H38" s="167"/>
      <c r="I38" s="33"/>
      <c r="W38" s="124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87">
        <v>1777400</v>
      </c>
      <c r="AC38" s="10">
        <v>78.45</v>
      </c>
      <c r="AD38" s="2">
        <f t="shared" si="0"/>
        <v>1.6700000000000017</v>
      </c>
      <c r="AE38" s="128">
        <f t="shared" si="1"/>
        <v>1.0432766615146916E-2</v>
      </c>
    </row>
    <row r="39" spans="2:31" x14ac:dyDescent="0.25">
      <c r="B39" s="152"/>
      <c r="C39" s="10"/>
      <c r="D39" s="33"/>
      <c r="E39" s="33"/>
      <c r="F39" s="33"/>
      <c r="G39" s="33"/>
      <c r="H39" s="167"/>
      <c r="I39" s="33"/>
      <c r="W39" s="124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87">
        <v>1522800</v>
      </c>
      <c r="AC39" s="10">
        <v>77.64</v>
      </c>
      <c r="AD39" s="2">
        <f t="shared" si="0"/>
        <v>1.1500000000000057</v>
      </c>
      <c r="AE39" s="128">
        <f t="shared" si="1"/>
        <v>8.5736554949336075E-3</v>
      </c>
    </row>
    <row r="40" spans="2:31" ht="20.25" thickBot="1" x14ac:dyDescent="0.35">
      <c r="B40" s="152"/>
      <c r="C40" s="10"/>
      <c r="D40" s="33"/>
      <c r="E40" s="33"/>
      <c r="F40" s="33"/>
      <c r="G40" s="33"/>
      <c r="H40" s="167"/>
      <c r="I40" s="33"/>
      <c r="O40" s="557" t="s">
        <v>54</v>
      </c>
      <c r="P40" s="557"/>
      <c r="W40" s="124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87">
        <v>1688200</v>
      </c>
      <c r="AC40" s="10">
        <v>76.98</v>
      </c>
      <c r="AD40" s="2">
        <f t="shared" si="0"/>
        <v>0.95000000000000284</v>
      </c>
      <c r="AE40" s="128">
        <f t="shared" si="1"/>
        <v>-6.490977541216969E-4</v>
      </c>
    </row>
    <row r="41" spans="2:31" ht="15.75" thickTop="1" x14ac:dyDescent="0.25">
      <c r="B41" s="152"/>
      <c r="C41" s="10"/>
      <c r="D41" s="33"/>
      <c r="E41" s="33"/>
      <c r="F41" s="33"/>
      <c r="G41" s="33"/>
      <c r="H41" s="167"/>
      <c r="I41" s="33"/>
      <c r="O41" s="75">
        <v>1.1000000000000001</v>
      </c>
      <c r="P41" s="75">
        <f>O41*$Q$4</f>
        <v>0</v>
      </c>
      <c r="Q41" s="2"/>
      <c r="W41" s="124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87">
        <v>2053600</v>
      </c>
      <c r="AC41" s="10">
        <v>77.03</v>
      </c>
      <c r="AD41" s="2">
        <f t="shared" si="0"/>
        <v>0.85999999999999943</v>
      </c>
      <c r="AE41" s="128">
        <f t="shared" si="1"/>
        <v>-4.5231325924011134E-3</v>
      </c>
    </row>
    <row r="42" spans="2:31" ht="20.25" thickBot="1" x14ac:dyDescent="0.35">
      <c r="B42" s="152"/>
      <c r="C42" s="10"/>
      <c r="D42" s="33"/>
      <c r="E42" s="33"/>
      <c r="F42" s="33"/>
      <c r="G42" s="33"/>
      <c r="H42" s="167"/>
      <c r="I42" s="33"/>
      <c r="O42" s="75">
        <v>1.0900000000000001</v>
      </c>
      <c r="P42" s="75">
        <f t="shared" ref="P42:P61" si="2">O42*$Q$4</f>
        <v>0</v>
      </c>
      <c r="Q42" s="2"/>
      <c r="T42" s="83" t="s">
        <v>84</v>
      </c>
      <c r="W42" s="124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87">
        <v>2465000</v>
      </c>
      <c r="AC42" s="10">
        <v>77.38</v>
      </c>
      <c r="AD42" s="2">
        <f t="shared" si="0"/>
        <v>1.1799999999999926</v>
      </c>
      <c r="AE42" s="128">
        <f t="shared" si="1"/>
        <v>6.4657959394787134E-4</v>
      </c>
    </row>
    <row r="43" spans="2:31" ht="15.75" thickTop="1" x14ac:dyDescent="0.25">
      <c r="B43" s="152"/>
      <c r="C43" s="10"/>
      <c r="D43" s="33"/>
      <c r="E43" s="33"/>
      <c r="F43" s="33"/>
      <c r="G43" s="33"/>
      <c r="H43" s="167"/>
      <c r="I43" s="33"/>
      <c r="O43" s="75">
        <v>1.08</v>
      </c>
      <c r="P43" s="75">
        <f t="shared" si="2"/>
        <v>0</v>
      </c>
      <c r="Q43" s="2"/>
      <c r="T43" s="119" t="s">
        <v>69</v>
      </c>
      <c r="U43" s="90">
        <v>80.42</v>
      </c>
      <c r="W43" s="124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87">
        <v>6390700</v>
      </c>
      <c r="AC43" s="10">
        <v>77.33</v>
      </c>
      <c r="AD43" s="2">
        <f t="shared" si="0"/>
        <v>4.6899999999999977</v>
      </c>
      <c r="AE43" s="128">
        <f t="shared" si="1"/>
        <v>2.3560555923229698E-2</v>
      </c>
    </row>
    <row r="44" spans="2:31" x14ac:dyDescent="0.25">
      <c r="B44" s="152"/>
      <c r="C44" s="10"/>
      <c r="D44" s="33"/>
      <c r="E44" s="33"/>
      <c r="F44" s="33"/>
      <c r="G44" s="33"/>
      <c r="H44" s="167"/>
      <c r="I44" s="33"/>
      <c r="O44" s="75">
        <v>1.07</v>
      </c>
      <c r="P44" s="75">
        <f t="shared" si="2"/>
        <v>0</v>
      </c>
      <c r="Q44" s="2"/>
      <c r="T44" s="85" t="s">
        <v>70</v>
      </c>
      <c r="U44" s="80">
        <v>80.680000000000007</v>
      </c>
      <c r="W44" s="124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87">
        <v>2951800</v>
      </c>
      <c r="AC44" s="10">
        <v>75.55</v>
      </c>
      <c r="AD44" s="2">
        <f t="shared" si="0"/>
        <v>1.210000000000008</v>
      </c>
      <c r="AE44" s="128">
        <f t="shared" si="1"/>
        <v>1.4638732205210836E-2</v>
      </c>
    </row>
    <row r="45" spans="2:31" x14ac:dyDescent="0.25">
      <c r="B45" s="152"/>
      <c r="C45" s="10"/>
      <c r="D45" s="33"/>
      <c r="E45" s="33"/>
      <c r="F45" s="33"/>
      <c r="G45" s="33"/>
      <c r="H45" s="167"/>
      <c r="I45" s="33"/>
      <c r="O45" s="75">
        <v>1.06</v>
      </c>
      <c r="P45" s="75">
        <f t="shared" si="2"/>
        <v>0</v>
      </c>
      <c r="Q45" s="2"/>
      <c r="T45" s="85" t="s">
        <v>71</v>
      </c>
      <c r="U45" s="80" t="s">
        <v>100</v>
      </c>
      <c r="W45" s="124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87">
        <v>1581000</v>
      </c>
      <c r="AC45" s="10">
        <v>74.459999999999994</v>
      </c>
      <c r="AD45" s="2">
        <f t="shared" si="0"/>
        <v>0.68000000000000682</v>
      </c>
      <c r="AE45" s="128">
        <f t="shared" si="1"/>
        <v>5.8084560313385047E-3</v>
      </c>
    </row>
    <row r="46" spans="2:31" x14ac:dyDescent="0.25">
      <c r="B46" s="152"/>
      <c r="C46" s="10"/>
      <c r="D46" s="33"/>
      <c r="E46" s="33"/>
      <c r="F46" s="33"/>
      <c r="G46" s="33"/>
      <c r="H46" s="167"/>
      <c r="I46" s="33"/>
      <c r="O46" s="75">
        <v>1.05</v>
      </c>
      <c r="P46" s="75">
        <f t="shared" si="2"/>
        <v>0</v>
      </c>
      <c r="Q46" s="2"/>
      <c r="T46" s="85" t="s">
        <v>72</v>
      </c>
      <c r="U46" s="80" t="s">
        <v>100</v>
      </c>
      <c r="W46" s="124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87">
        <v>2428300</v>
      </c>
      <c r="AC46" s="10">
        <v>74.03</v>
      </c>
      <c r="AD46" s="2">
        <f t="shared" si="0"/>
        <v>1.4099999999999966</v>
      </c>
      <c r="AE46" s="128">
        <f t="shared" si="1"/>
        <v>-1.2143047771550508E-2</v>
      </c>
    </row>
    <row r="47" spans="2:31" x14ac:dyDescent="0.25">
      <c r="B47" s="152"/>
      <c r="C47" s="10"/>
      <c r="D47" s="33"/>
      <c r="E47" s="33"/>
      <c r="F47" s="33"/>
      <c r="G47" s="33"/>
      <c r="H47" s="167"/>
      <c r="I47" s="33"/>
      <c r="O47" s="75">
        <v>1.04</v>
      </c>
      <c r="P47" s="75">
        <f t="shared" si="2"/>
        <v>0</v>
      </c>
      <c r="Q47" s="2"/>
      <c r="T47" s="85" t="s">
        <v>73</v>
      </c>
      <c r="U47" s="80">
        <v>82.86</v>
      </c>
      <c r="W47" s="124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87">
        <v>2569300</v>
      </c>
      <c r="AC47" s="10">
        <v>74.94</v>
      </c>
      <c r="AD47" s="2">
        <f t="shared" si="0"/>
        <v>1.230000000000004</v>
      </c>
      <c r="AE47" s="128">
        <f t="shared" si="1"/>
        <v>5.2313883299799357E-3</v>
      </c>
    </row>
    <row r="48" spans="2:31" x14ac:dyDescent="0.25">
      <c r="B48" s="152"/>
      <c r="C48" s="10"/>
      <c r="D48" s="33"/>
      <c r="E48" s="33"/>
      <c r="F48" s="33"/>
      <c r="G48" s="33"/>
      <c r="H48" s="167"/>
      <c r="I48" s="33"/>
      <c r="O48" s="75">
        <v>1.03</v>
      </c>
      <c r="P48" s="75">
        <f t="shared" si="2"/>
        <v>0</v>
      </c>
      <c r="Q48" s="2"/>
      <c r="T48" s="85" t="s">
        <v>74</v>
      </c>
      <c r="U48" s="80">
        <v>0.88072099999999998</v>
      </c>
      <c r="W48" s="124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87">
        <v>3543400</v>
      </c>
      <c r="AC48" s="10">
        <v>74.55</v>
      </c>
      <c r="AD48" s="2">
        <f t="shared" si="0"/>
        <v>2.1700000000000017</v>
      </c>
      <c r="AE48" s="128">
        <f t="shared" si="1"/>
        <v>2.4179145487017273E-2</v>
      </c>
    </row>
    <row r="49" spans="2:31" x14ac:dyDescent="0.25">
      <c r="B49" s="152"/>
      <c r="C49" s="10"/>
      <c r="D49" s="33"/>
      <c r="E49" s="33"/>
      <c r="F49" s="33"/>
      <c r="G49" s="33"/>
      <c r="H49" s="167"/>
      <c r="I49" s="33"/>
      <c r="O49" s="75">
        <v>1.02</v>
      </c>
      <c r="P49" s="75">
        <f t="shared" si="2"/>
        <v>0</v>
      </c>
      <c r="Q49" s="2"/>
      <c r="T49" s="85" t="s">
        <v>75</v>
      </c>
      <c r="U49" s="80" t="s">
        <v>577</v>
      </c>
      <c r="W49" s="124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87">
        <v>1645500</v>
      </c>
      <c r="AC49" s="10">
        <v>72.790000000000006</v>
      </c>
      <c r="AD49" s="2">
        <f t="shared" si="0"/>
        <v>1.2000000000000028</v>
      </c>
      <c r="AE49" s="128">
        <f t="shared" si="1"/>
        <v>9.9902872207577875E-3</v>
      </c>
    </row>
    <row r="50" spans="2:31" x14ac:dyDescent="0.25">
      <c r="B50" s="152"/>
      <c r="C50" s="10"/>
      <c r="D50" s="33"/>
      <c r="E50" s="33"/>
      <c r="F50" s="33"/>
      <c r="G50" s="33"/>
      <c r="H50" s="167"/>
      <c r="I50" s="33"/>
      <c r="O50" s="75">
        <v>1.01</v>
      </c>
      <c r="P50" s="75">
        <f t="shared" si="2"/>
        <v>0</v>
      </c>
      <c r="Q50" s="2"/>
      <c r="T50" s="85"/>
      <c r="U50" s="80"/>
      <c r="W50" s="124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87">
        <v>3023700</v>
      </c>
      <c r="AC50" s="10">
        <v>72.069999999999993</v>
      </c>
      <c r="AD50" s="2">
        <f t="shared" si="0"/>
        <v>1.5900000000000034</v>
      </c>
      <c r="AE50" s="128">
        <f t="shared" si="1"/>
        <v>-8.5293713027927431E-3</v>
      </c>
    </row>
    <row r="51" spans="2:31" x14ac:dyDescent="0.25">
      <c r="B51" s="152"/>
      <c r="C51" s="10"/>
      <c r="D51" s="33"/>
      <c r="E51" s="33"/>
      <c r="F51" s="33"/>
      <c r="G51" s="33"/>
      <c r="H51" s="167"/>
      <c r="I51" s="33"/>
      <c r="O51" s="75">
        <v>1</v>
      </c>
      <c r="P51" s="75">
        <f t="shared" si="2"/>
        <v>0</v>
      </c>
      <c r="Q51" s="2"/>
      <c r="T51" s="85" t="s">
        <v>76</v>
      </c>
      <c r="U51" s="80" t="s">
        <v>578</v>
      </c>
      <c r="W51" s="124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87">
        <v>3866300</v>
      </c>
      <c r="AC51" s="10">
        <v>72.69</v>
      </c>
      <c r="AD51" s="2">
        <f t="shared" si="0"/>
        <v>1.7099999999999937</v>
      </c>
      <c r="AE51" s="128">
        <f t="shared" si="1"/>
        <v>-3.6580516898608417E-2</v>
      </c>
    </row>
    <row r="52" spans="2:31" x14ac:dyDescent="0.25">
      <c r="B52" s="152"/>
      <c r="C52" s="10"/>
      <c r="D52" s="33"/>
      <c r="E52" s="33"/>
      <c r="F52" s="33"/>
      <c r="G52" s="33"/>
      <c r="H52" s="167"/>
      <c r="I52" s="33"/>
      <c r="O52" s="75">
        <v>0.99</v>
      </c>
      <c r="P52" s="75">
        <f t="shared" si="2"/>
        <v>0</v>
      </c>
      <c r="Q52" s="2"/>
      <c r="T52" s="85" t="s">
        <v>77</v>
      </c>
      <c r="U52" s="80" t="s">
        <v>255</v>
      </c>
      <c r="W52" s="124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87">
        <v>1556700</v>
      </c>
      <c r="AC52" s="10">
        <v>75.45</v>
      </c>
      <c r="AD52" s="2">
        <f t="shared" si="0"/>
        <v>1.289999999999992</v>
      </c>
      <c r="AE52" s="128">
        <f t="shared" si="1"/>
        <v>1.6298491379310498E-2</v>
      </c>
    </row>
    <row r="53" spans="2:31" x14ac:dyDescent="0.25">
      <c r="B53" s="152"/>
      <c r="C53" s="10"/>
      <c r="D53" s="33"/>
      <c r="E53" s="33"/>
      <c r="F53" s="33"/>
      <c r="G53" s="33"/>
      <c r="H53" s="167"/>
      <c r="I53" s="33"/>
      <c r="O53" s="75">
        <v>0.98</v>
      </c>
      <c r="P53" s="75">
        <f t="shared" si="2"/>
        <v>0</v>
      </c>
      <c r="Q53" s="2"/>
      <c r="T53" s="85" t="s">
        <v>78</v>
      </c>
      <c r="U53" s="82">
        <v>1112969</v>
      </c>
      <c r="W53" s="124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87">
        <v>1060600</v>
      </c>
      <c r="AC53" s="10">
        <v>74.239999999999995</v>
      </c>
      <c r="AD53" s="2">
        <f t="shared" si="0"/>
        <v>0.54999999999999716</v>
      </c>
      <c r="AE53" s="128">
        <f t="shared" si="1"/>
        <v>-9.4199973085729027E-4</v>
      </c>
    </row>
    <row r="54" spans="2:31" x14ac:dyDescent="0.25">
      <c r="B54" s="152"/>
      <c r="C54" s="10"/>
      <c r="D54" s="33"/>
      <c r="E54" s="33"/>
      <c r="F54" s="33"/>
      <c r="G54" s="33"/>
      <c r="H54" s="167"/>
      <c r="I54" s="33"/>
      <c r="O54" s="75">
        <v>0.97</v>
      </c>
      <c r="P54" s="75">
        <f t="shared" si="2"/>
        <v>0</v>
      </c>
      <c r="T54" s="85" t="s">
        <v>81</v>
      </c>
      <c r="U54" s="82">
        <v>2046760</v>
      </c>
      <c r="W54" s="124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87">
        <v>2180900</v>
      </c>
      <c r="AC54" s="10">
        <v>74.31</v>
      </c>
      <c r="AD54" s="2">
        <f t="shared" si="0"/>
        <v>0.85000000000000853</v>
      </c>
      <c r="AE54" s="128">
        <f t="shared" si="1"/>
        <v>-4.1543822031627764E-3</v>
      </c>
    </row>
    <row r="55" spans="2:31" x14ac:dyDescent="0.25">
      <c r="B55" s="152"/>
      <c r="C55" s="10"/>
      <c r="D55" s="33"/>
      <c r="E55" s="33"/>
      <c r="F55" s="33"/>
      <c r="G55" s="33"/>
      <c r="H55" s="167"/>
      <c r="I55" s="33"/>
      <c r="O55" s="75">
        <v>0.96</v>
      </c>
      <c r="P55" s="75">
        <f t="shared" si="2"/>
        <v>0</v>
      </c>
      <c r="T55" s="85" t="s">
        <v>79</v>
      </c>
      <c r="U55" s="80" t="s">
        <v>579</v>
      </c>
      <c r="W55" s="124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87">
        <v>2389700</v>
      </c>
      <c r="AC55" s="10">
        <v>74.62</v>
      </c>
      <c r="AD55" s="2">
        <f t="shared" si="0"/>
        <v>0.84999999999999432</v>
      </c>
      <c r="AE55" s="128">
        <f t="shared" si="1"/>
        <v>-6.9204152249134898E-3</v>
      </c>
    </row>
    <row r="56" spans="2:31" x14ac:dyDescent="0.25">
      <c r="B56" s="152"/>
      <c r="C56" s="10"/>
      <c r="D56" s="33"/>
      <c r="E56" s="33"/>
      <c r="F56" s="33"/>
      <c r="G56" s="33"/>
      <c r="H56" s="167"/>
      <c r="I56" s="33"/>
      <c r="O56" s="75">
        <v>0.95</v>
      </c>
      <c r="P56" s="75">
        <f t="shared" si="2"/>
        <v>0</v>
      </c>
      <c r="T56" s="85" t="s">
        <v>82</v>
      </c>
      <c r="U56" s="80">
        <v>19.39</v>
      </c>
      <c r="W56" s="124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87">
        <v>2240100</v>
      </c>
      <c r="AC56" s="10">
        <v>75.14</v>
      </c>
      <c r="AD56" s="2">
        <f t="shared" si="0"/>
        <v>0.51000000000000512</v>
      </c>
      <c r="AE56" s="128">
        <f t="shared" si="1"/>
        <v>-3.3160896670646478E-3</v>
      </c>
    </row>
    <row r="57" spans="2:31" x14ac:dyDescent="0.25">
      <c r="B57" s="152"/>
      <c r="C57" s="10"/>
      <c r="D57" s="33"/>
      <c r="E57" s="33"/>
      <c r="F57" s="33"/>
      <c r="G57" s="33"/>
      <c r="H57" s="167"/>
      <c r="I57" s="33"/>
      <c r="O57" s="75">
        <v>0.94</v>
      </c>
      <c r="P57" s="75">
        <f t="shared" si="2"/>
        <v>0</v>
      </c>
      <c r="T57" s="85" t="s">
        <v>83</v>
      </c>
      <c r="U57" s="80">
        <v>4.1500000000000004</v>
      </c>
      <c r="W57" s="124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87">
        <v>1768600</v>
      </c>
      <c r="AC57" s="10">
        <v>75.39</v>
      </c>
      <c r="AD57" s="2">
        <f t="shared" si="0"/>
        <v>0.81999999999999318</v>
      </c>
      <c r="AE57" s="128">
        <f t="shared" si="1"/>
        <v>8.2920957603318524E-3</v>
      </c>
    </row>
    <row r="58" spans="2:31" x14ac:dyDescent="0.25">
      <c r="B58" s="152"/>
      <c r="C58" s="10"/>
      <c r="D58" s="33"/>
      <c r="E58" s="33"/>
      <c r="F58" s="33"/>
      <c r="G58" s="33"/>
      <c r="H58" s="167"/>
      <c r="I58" s="33"/>
      <c r="O58" s="75">
        <v>0.93</v>
      </c>
      <c r="P58" s="75">
        <f t="shared" si="2"/>
        <v>0</v>
      </c>
      <c r="T58" s="85" t="s">
        <v>80</v>
      </c>
      <c r="U58" s="80" t="s">
        <v>474</v>
      </c>
      <c r="W58" s="124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87">
        <v>1523700</v>
      </c>
      <c r="AC58" s="10">
        <v>74.77</v>
      </c>
      <c r="AD58" s="2">
        <f t="shared" si="0"/>
        <v>1.4899999999999949</v>
      </c>
      <c r="AE58" s="128">
        <f t="shared" si="1"/>
        <v>2.4131921169057158E-3</v>
      </c>
    </row>
    <row r="59" spans="2:31" x14ac:dyDescent="0.25">
      <c r="B59" s="152"/>
      <c r="C59" s="10"/>
      <c r="D59" s="33"/>
      <c r="E59" s="33"/>
      <c r="F59" s="33"/>
      <c r="G59" s="33"/>
      <c r="H59" s="167"/>
      <c r="I59" s="33"/>
      <c r="O59" s="75">
        <v>0.92</v>
      </c>
      <c r="P59" s="75">
        <f t="shared" si="2"/>
        <v>0</v>
      </c>
      <c r="W59" s="124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87">
        <v>1443700</v>
      </c>
      <c r="AC59" s="10">
        <v>74.59</v>
      </c>
      <c r="AD59" s="2">
        <f t="shared" si="0"/>
        <v>0.87999999999999545</v>
      </c>
      <c r="AE59" s="128">
        <f t="shared" si="1"/>
        <v>1.0978584982380024E-2</v>
      </c>
    </row>
    <row r="60" spans="2:31" x14ac:dyDescent="0.25">
      <c r="B60" s="152"/>
      <c r="C60" s="10"/>
      <c r="D60" s="33"/>
      <c r="E60" s="33"/>
      <c r="F60" s="33"/>
      <c r="G60" s="33"/>
      <c r="H60" s="167"/>
      <c r="I60" s="33"/>
      <c r="O60" s="75">
        <v>0.91</v>
      </c>
      <c r="P60" s="75">
        <f t="shared" si="2"/>
        <v>0</v>
      </c>
      <c r="W60" s="124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87">
        <v>1998600</v>
      </c>
      <c r="AC60" s="10">
        <v>73.78</v>
      </c>
      <c r="AD60" s="2">
        <f t="shared" si="0"/>
        <v>0.97999999999998977</v>
      </c>
      <c r="AE60" s="128">
        <f t="shared" si="1"/>
        <v>6.2738679759957172E-3</v>
      </c>
    </row>
    <row r="61" spans="2:31" x14ac:dyDescent="0.25">
      <c r="B61" s="152"/>
      <c r="C61" s="10"/>
      <c r="D61" s="33"/>
      <c r="E61" s="33"/>
      <c r="F61" s="33"/>
      <c r="G61" s="33"/>
      <c r="H61" s="167"/>
      <c r="I61" s="33"/>
      <c r="O61" s="75">
        <v>0.9</v>
      </c>
      <c r="P61" s="75">
        <f t="shared" si="2"/>
        <v>0</v>
      </c>
      <c r="W61" s="124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87">
        <v>3049400</v>
      </c>
      <c r="AC61" s="10">
        <v>73.319999999999993</v>
      </c>
      <c r="AD61" s="2">
        <f t="shared" si="0"/>
        <v>2.7800000000000011</v>
      </c>
      <c r="AE61" s="128">
        <f t="shared" si="1"/>
        <v>-1.9917123379227464E-2</v>
      </c>
    </row>
    <row r="62" spans="2:31" x14ac:dyDescent="0.25">
      <c r="B62" s="152"/>
      <c r="C62" s="10"/>
      <c r="D62" s="33"/>
      <c r="E62" s="33"/>
      <c r="F62" s="33"/>
      <c r="G62" s="33"/>
      <c r="H62" s="167"/>
      <c r="I62" s="33"/>
      <c r="W62" s="124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87">
        <v>2420400</v>
      </c>
      <c r="AC62" s="10">
        <v>74.81</v>
      </c>
      <c r="AD62" s="2">
        <f t="shared" si="0"/>
        <v>1.4500000000000028</v>
      </c>
      <c r="AE62" s="128">
        <f t="shared" si="1"/>
        <v>6.1869535978480439E-3</v>
      </c>
    </row>
    <row r="63" spans="2:31" x14ac:dyDescent="0.25">
      <c r="B63" s="152"/>
      <c r="C63" s="10"/>
      <c r="D63" s="33"/>
      <c r="E63" s="33"/>
      <c r="F63" s="33"/>
      <c r="G63" s="33"/>
      <c r="H63" s="167"/>
      <c r="I63" s="33"/>
      <c r="W63" s="124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87">
        <v>1985600</v>
      </c>
      <c r="AC63" s="10">
        <v>74.349999999999994</v>
      </c>
      <c r="AD63" s="2">
        <f t="shared" si="0"/>
        <v>0.84999999999999432</v>
      </c>
      <c r="AE63" s="128">
        <f t="shared" si="1"/>
        <v>-7.6081153230113108E-3</v>
      </c>
    </row>
    <row r="64" spans="2:31" x14ac:dyDescent="0.25">
      <c r="B64" s="152"/>
      <c r="C64" s="10"/>
      <c r="D64" s="33"/>
      <c r="E64" s="33"/>
      <c r="F64" s="33"/>
      <c r="G64" s="33"/>
      <c r="H64" s="167"/>
      <c r="I64" s="33"/>
      <c r="W64" s="124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87">
        <v>2306900</v>
      </c>
      <c r="AC64" s="10">
        <v>74.92</v>
      </c>
      <c r="AD64" s="2">
        <f t="shared" si="0"/>
        <v>1.2399999999999949</v>
      </c>
      <c r="AE64" s="128">
        <f t="shared" si="1"/>
        <v>1.1202591442839749E-2</v>
      </c>
    </row>
    <row r="65" spans="1:31" x14ac:dyDescent="0.25">
      <c r="B65" s="152"/>
      <c r="C65" s="10"/>
      <c r="D65" s="33"/>
      <c r="E65" s="33"/>
      <c r="F65" s="33"/>
      <c r="G65" s="33"/>
      <c r="H65" s="167"/>
      <c r="I65" s="33"/>
      <c r="W65" s="124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87">
        <v>1921000</v>
      </c>
      <c r="AC65" s="10">
        <v>74.09</v>
      </c>
      <c r="AD65" s="2">
        <f t="shared" si="0"/>
        <v>1.2800000000000011</v>
      </c>
      <c r="AE65" s="128">
        <f t="shared" si="1"/>
        <v>-1.5022600372241346E-2</v>
      </c>
    </row>
    <row r="66" spans="1:31" x14ac:dyDescent="0.25">
      <c r="B66" s="152"/>
      <c r="C66" s="10"/>
      <c r="D66" s="33"/>
      <c r="E66" s="33"/>
      <c r="F66" s="33"/>
      <c r="G66" s="33"/>
      <c r="H66" s="167"/>
      <c r="I66" s="33"/>
      <c r="W66" s="124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87">
        <v>2461500</v>
      </c>
      <c r="AC66" s="10">
        <v>75.22</v>
      </c>
      <c r="AD66" s="2">
        <f t="shared" si="0"/>
        <v>1.1899999999999977</v>
      </c>
      <c r="AE66" s="128">
        <f t="shared" si="1"/>
        <v>1.5525853921965815E-2</v>
      </c>
    </row>
    <row r="67" spans="1:31" x14ac:dyDescent="0.25">
      <c r="L67" t="s">
        <v>43</v>
      </c>
      <c r="M67" s="2">
        <f>M85+K85-F85</f>
        <v>1056.739999999998</v>
      </c>
      <c r="W67" s="124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87">
        <v>4459400</v>
      </c>
      <c r="AC67" s="10">
        <v>74.069999999999993</v>
      </c>
      <c r="AD67" s="2">
        <f>Y67-Z67</f>
        <v>2.8499999999999943</v>
      </c>
      <c r="AE67" s="128" t="e">
        <f>AC67/#REF!-1</f>
        <v>#REF!</v>
      </c>
    </row>
    <row r="68" spans="1:31" x14ac:dyDescent="0.25">
      <c r="A68" s="242" t="s">
        <v>1</v>
      </c>
      <c r="B68" s="242" t="s">
        <v>2</v>
      </c>
      <c r="C68" s="242" t="s">
        <v>4</v>
      </c>
      <c r="D68" s="244" t="s">
        <v>5</v>
      </c>
      <c r="E68" s="244" t="s">
        <v>67</v>
      </c>
      <c r="F68" s="244" t="s">
        <v>38</v>
      </c>
      <c r="G68" s="242" t="s">
        <v>3</v>
      </c>
      <c r="H68" s="242" t="s">
        <v>6</v>
      </c>
      <c r="I68" s="244" t="s">
        <v>7</v>
      </c>
      <c r="J68" s="244" t="s">
        <v>68</v>
      </c>
      <c r="K68" s="244" t="s">
        <v>39</v>
      </c>
      <c r="L68" s="242" t="s">
        <v>21</v>
      </c>
      <c r="M68" s="242" t="s">
        <v>22</v>
      </c>
      <c r="W68" s="124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87">
        <v>1613100</v>
      </c>
      <c r="AC68" s="10">
        <v>71.58</v>
      </c>
      <c r="AD68" s="2" t="e">
        <f>#REF!-#REF!</f>
        <v>#REF!</v>
      </c>
      <c r="AE68" s="128" t="e">
        <f>#REF!/AC69-1</f>
        <v>#REF!</v>
      </c>
    </row>
    <row r="69" spans="1:31" x14ac:dyDescent="0.25">
      <c r="A69" s="245" t="s">
        <v>30</v>
      </c>
      <c r="B69" s="235">
        <v>42488</v>
      </c>
      <c r="C69" s="236">
        <v>30</v>
      </c>
      <c r="D69" s="237">
        <v>79.349999999999994</v>
      </c>
      <c r="E69" s="237">
        <v>0</v>
      </c>
      <c r="F69" s="237">
        <f>D69*C69+E69</f>
        <v>2380.5</v>
      </c>
      <c r="G69" s="235">
        <v>42521</v>
      </c>
      <c r="H69" s="240">
        <v>25</v>
      </c>
      <c r="I69" s="237">
        <v>79.05</v>
      </c>
      <c r="J69" s="237">
        <v>0.04</v>
      </c>
      <c r="K69" s="237">
        <f>I69*H69-J69</f>
        <v>1976.21</v>
      </c>
      <c r="L69" s="235">
        <v>42566</v>
      </c>
      <c r="M69" s="237">
        <v>33.67</v>
      </c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  <row r="70" spans="1:31" x14ac:dyDescent="0.25">
      <c r="A70" s="246" t="s">
        <v>48</v>
      </c>
      <c r="B70" s="235">
        <v>42495</v>
      </c>
      <c r="C70" s="236">
        <v>20</v>
      </c>
      <c r="D70" s="237">
        <v>76.25</v>
      </c>
      <c r="E70" s="237">
        <v>0</v>
      </c>
      <c r="F70" s="237">
        <f>D70*C70+E70</f>
        <v>1525</v>
      </c>
      <c r="G70" s="235">
        <v>42552</v>
      </c>
      <c r="H70" s="240">
        <v>25</v>
      </c>
      <c r="I70" s="237">
        <v>78.28</v>
      </c>
      <c r="J70" s="237">
        <v>0.04</v>
      </c>
      <c r="K70" s="237">
        <f>I70*H70-J70</f>
        <v>1956.96</v>
      </c>
      <c r="L70" s="236"/>
      <c r="M70" s="236"/>
    </row>
    <row r="71" spans="1:31" x14ac:dyDescent="0.25">
      <c r="A71" s="236"/>
      <c r="B71" s="235">
        <v>42537</v>
      </c>
      <c r="C71" s="236">
        <v>25</v>
      </c>
      <c r="D71" s="237">
        <v>75.88</v>
      </c>
      <c r="E71" s="237">
        <v>0</v>
      </c>
      <c r="F71" s="237">
        <f>D71*C71+E71</f>
        <v>1897</v>
      </c>
      <c r="G71" s="235">
        <v>42577</v>
      </c>
      <c r="H71" s="240">
        <v>10</v>
      </c>
      <c r="I71" s="237">
        <v>83.3</v>
      </c>
      <c r="J71" s="237">
        <v>0.02</v>
      </c>
      <c r="K71" s="237">
        <f>I71*H71-J71</f>
        <v>832.98</v>
      </c>
      <c r="L71" s="236"/>
      <c r="M71" s="236"/>
    </row>
    <row r="72" spans="1:31" x14ac:dyDescent="0.25">
      <c r="A72" s="236"/>
      <c r="B72" s="235">
        <v>42548</v>
      </c>
      <c r="C72" s="236">
        <v>25</v>
      </c>
      <c r="D72" s="237">
        <v>73.58</v>
      </c>
      <c r="E72" s="237">
        <v>0</v>
      </c>
      <c r="F72" s="237">
        <f>D72*C72+E72</f>
        <v>1839.5</v>
      </c>
      <c r="G72" s="235">
        <v>42580</v>
      </c>
      <c r="H72" s="240">
        <v>40</v>
      </c>
      <c r="I72" s="237">
        <v>83.33</v>
      </c>
      <c r="J72" s="237">
        <v>7.0000000000000007E-2</v>
      </c>
      <c r="K72" s="237">
        <f>I72*H72-J72</f>
        <v>3333.1299999999997</v>
      </c>
      <c r="L72" s="236"/>
      <c r="M72" s="236"/>
    </row>
    <row r="73" spans="1:31" x14ac:dyDescent="0.25">
      <c r="A73" s="236"/>
      <c r="B73" s="235">
        <v>42608</v>
      </c>
      <c r="C73" s="236">
        <v>25</v>
      </c>
      <c r="D73" s="237">
        <v>79.02</v>
      </c>
      <c r="E73" s="237">
        <v>0</v>
      </c>
      <c r="F73" s="237">
        <f t="shared" ref="F73:F79" si="3">C73*D73+E73</f>
        <v>1975.5</v>
      </c>
      <c r="G73" s="235">
        <v>42674</v>
      </c>
      <c r="H73" s="240">
        <v>25</v>
      </c>
      <c r="I73" s="237">
        <v>70.900000000000006</v>
      </c>
      <c r="J73" s="237">
        <v>0.04</v>
      </c>
      <c r="K73" s="237">
        <f>H73*I73-J73</f>
        <v>1772.4600000000003</v>
      </c>
      <c r="L73" s="235">
        <v>42660</v>
      </c>
      <c r="M73" s="237">
        <v>22.45</v>
      </c>
    </row>
    <row r="74" spans="1:31" x14ac:dyDescent="0.25">
      <c r="A74" s="236"/>
      <c r="B74" s="235">
        <v>42627</v>
      </c>
      <c r="C74" s="236">
        <v>25</v>
      </c>
      <c r="D74" s="237">
        <v>76.3</v>
      </c>
      <c r="E74" s="237">
        <v>0</v>
      </c>
      <c r="F74" s="237">
        <f t="shared" si="3"/>
        <v>1907.5</v>
      </c>
      <c r="G74" s="235">
        <v>42711</v>
      </c>
      <c r="H74" s="240">
        <v>25</v>
      </c>
      <c r="I74" s="237">
        <v>69.680000000000007</v>
      </c>
      <c r="J74" s="237">
        <v>0.04</v>
      </c>
      <c r="K74" s="237">
        <f>H74*I74-J74</f>
        <v>1741.9600000000003</v>
      </c>
      <c r="L74" s="235">
        <v>42753</v>
      </c>
      <c r="M74" s="237">
        <v>22.45</v>
      </c>
    </row>
    <row r="75" spans="1:31" x14ac:dyDescent="0.25">
      <c r="A75" s="236"/>
      <c r="B75" s="235">
        <v>42668</v>
      </c>
      <c r="C75" s="236">
        <v>25</v>
      </c>
      <c r="D75" s="237">
        <v>74.38</v>
      </c>
      <c r="E75" s="237">
        <v>0</v>
      </c>
      <c r="F75" s="237">
        <f t="shared" si="3"/>
        <v>1859.5</v>
      </c>
      <c r="G75" s="235">
        <v>42713</v>
      </c>
      <c r="H75" s="240">
        <v>50</v>
      </c>
      <c r="I75" s="237">
        <v>72.58</v>
      </c>
      <c r="J75" s="237">
        <v>0.08</v>
      </c>
      <c r="K75" s="237">
        <f>H75*I75-J75</f>
        <v>3628.92</v>
      </c>
      <c r="L75" s="236"/>
      <c r="M75" s="236"/>
    </row>
    <row r="76" spans="1:31" x14ac:dyDescent="0.25">
      <c r="A76" s="236"/>
      <c r="B76" s="235">
        <v>42671</v>
      </c>
      <c r="C76" s="236">
        <v>25</v>
      </c>
      <c r="D76" s="237">
        <v>64.7</v>
      </c>
      <c r="E76" s="237">
        <v>0</v>
      </c>
      <c r="F76" s="237">
        <f t="shared" si="3"/>
        <v>1617.5</v>
      </c>
      <c r="G76" s="235">
        <v>42713</v>
      </c>
      <c r="H76" s="240">
        <v>25</v>
      </c>
      <c r="I76" s="237">
        <v>73.25</v>
      </c>
      <c r="J76" s="237">
        <v>0.04</v>
      </c>
      <c r="K76" s="237">
        <f>H76*I76-J76</f>
        <v>1831.21</v>
      </c>
      <c r="L76" s="236"/>
      <c r="M76" s="236"/>
    </row>
    <row r="77" spans="1:31" x14ac:dyDescent="0.25">
      <c r="A77" s="236"/>
      <c r="B77" s="235">
        <v>42674</v>
      </c>
      <c r="C77" s="236">
        <v>25</v>
      </c>
      <c r="D77" s="237">
        <v>69.680000000000007</v>
      </c>
      <c r="E77" s="237">
        <v>0</v>
      </c>
      <c r="F77" s="237">
        <f t="shared" si="3"/>
        <v>1742.0000000000002</v>
      </c>
      <c r="G77" s="235">
        <v>42752</v>
      </c>
      <c r="H77" s="240">
        <v>50</v>
      </c>
      <c r="I77" s="237">
        <v>75.69</v>
      </c>
      <c r="J77" s="237">
        <v>0.33</v>
      </c>
      <c r="K77" s="237">
        <f>H77*I77-J77</f>
        <v>3784.17</v>
      </c>
      <c r="L77" s="236"/>
      <c r="M77" s="236"/>
    </row>
    <row r="78" spans="1:31" x14ac:dyDescent="0.25">
      <c r="A78" s="236"/>
      <c r="B78" s="235">
        <v>42711</v>
      </c>
      <c r="C78" s="236">
        <v>25</v>
      </c>
      <c r="D78" s="237">
        <v>68.8</v>
      </c>
      <c r="E78" s="237">
        <v>0</v>
      </c>
      <c r="F78" s="237">
        <f t="shared" si="3"/>
        <v>1720</v>
      </c>
      <c r="G78" s="236"/>
      <c r="H78" s="240"/>
      <c r="I78" s="237"/>
      <c r="J78" s="237"/>
      <c r="K78" s="237"/>
      <c r="L78" s="236"/>
      <c r="M78" s="236"/>
    </row>
    <row r="79" spans="1:31" x14ac:dyDescent="0.25">
      <c r="A79" s="236"/>
      <c r="B79" s="235">
        <v>42718</v>
      </c>
      <c r="C79" s="236">
        <v>25</v>
      </c>
      <c r="D79" s="237">
        <v>72.48</v>
      </c>
      <c r="E79" s="237">
        <v>0</v>
      </c>
      <c r="F79" s="237">
        <f t="shared" si="3"/>
        <v>1812</v>
      </c>
      <c r="G79" s="236"/>
      <c r="H79" s="240"/>
      <c r="I79" s="237"/>
      <c r="J79" s="237"/>
      <c r="K79" s="237"/>
      <c r="L79" s="236"/>
      <c r="M79" s="236"/>
    </row>
    <row r="80" spans="1:31" x14ac:dyDescent="0.25">
      <c r="A80" s="236"/>
      <c r="B80" s="301">
        <v>42734</v>
      </c>
      <c r="C80" s="7">
        <v>25</v>
      </c>
      <c r="D80" s="37">
        <v>71.73</v>
      </c>
      <c r="E80" s="37">
        <v>0</v>
      </c>
      <c r="F80" s="37">
        <f>C80*D80+E80</f>
        <v>1793.25</v>
      </c>
      <c r="G80" s="301">
        <v>42773</v>
      </c>
      <c r="H80" s="74">
        <v>25</v>
      </c>
      <c r="I80" s="37">
        <v>77.78</v>
      </c>
      <c r="J80" s="37">
        <v>0.04</v>
      </c>
      <c r="K80" s="37">
        <f>I80*H80-J80</f>
        <v>1944.46</v>
      </c>
      <c r="L80" s="236"/>
      <c r="M80" s="236"/>
    </row>
    <row r="81" spans="1:13" x14ac:dyDescent="0.25">
      <c r="A81" s="236"/>
      <c r="B81" s="66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66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66"/>
      <c r="M81" s="236"/>
    </row>
    <row r="82" spans="1:13" x14ac:dyDescent="0.25">
      <c r="A82" s="236"/>
      <c r="B82" s="236"/>
      <c r="C82" s="236"/>
      <c r="D82" s="237"/>
      <c r="E82" s="237"/>
      <c r="F82" s="237"/>
      <c r="G82" s="236"/>
      <c r="H82" s="240"/>
      <c r="I82" s="237"/>
      <c r="J82" s="237"/>
      <c r="K82" s="237"/>
      <c r="L82" s="236"/>
      <c r="M82" s="236"/>
    </row>
    <row r="83" spans="1:13" x14ac:dyDescent="0.25">
      <c r="A83" s="236"/>
      <c r="B83" s="236"/>
      <c r="C83" s="236"/>
      <c r="D83" s="237"/>
      <c r="E83" s="237"/>
      <c r="F83" s="237"/>
      <c r="G83" s="236"/>
      <c r="H83" s="240"/>
      <c r="I83" s="237"/>
      <c r="J83" s="237"/>
      <c r="K83" s="237"/>
      <c r="L83" s="236"/>
      <c r="M83" s="236"/>
    </row>
    <row r="84" spans="1:13" x14ac:dyDescent="0.25">
      <c r="A84" s="236"/>
      <c r="B84" s="236"/>
      <c r="C84" s="236"/>
      <c r="D84" s="237"/>
      <c r="E84" s="237"/>
      <c r="F84" s="237"/>
      <c r="G84" s="236"/>
      <c r="H84" s="240"/>
      <c r="I84" s="237"/>
      <c r="J84" s="237"/>
      <c r="K84" s="237"/>
      <c r="L84" s="236"/>
      <c r="M84" s="236"/>
    </row>
    <row r="85" spans="1:13" x14ac:dyDescent="0.25">
      <c r="A85" s="21" t="s">
        <v>57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69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11" t="s">
        <v>143</v>
      </c>
      <c r="B86" s="312"/>
      <c r="C86" s="313">
        <f>SumByColor($A$19,C69:C84)</f>
        <v>25</v>
      </c>
      <c r="D86" s="313"/>
      <c r="E86" s="313"/>
      <c r="F86" s="314">
        <f>SumByColor($A$19,F69:F84)</f>
        <v>1793</v>
      </c>
      <c r="G86" s="313"/>
      <c r="H86" s="313">
        <f>SumByColor($A$19,H69:H84)</f>
        <v>25</v>
      </c>
      <c r="I86" s="313"/>
      <c r="J86" s="313"/>
      <c r="K86" s="314">
        <f>SumByColor($A$19,K69:K84)</f>
        <v>1944</v>
      </c>
      <c r="L86" s="313"/>
      <c r="M86" s="314">
        <f>SumByColor($A$19,M69:M84)</f>
        <v>0</v>
      </c>
    </row>
    <row r="92" spans="1:13" x14ac:dyDescent="0.25">
      <c r="B92" s="235" t="s">
        <v>85</v>
      </c>
      <c r="C92" s="236" t="s">
        <v>106</v>
      </c>
      <c r="D92" s="237" t="s">
        <v>105</v>
      </c>
      <c r="E92" s="237" t="s">
        <v>107</v>
      </c>
      <c r="F92" s="237" t="s">
        <v>43</v>
      </c>
      <c r="G92" s="237" t="s">
        <v>110</v>
      </c>
      <c r="H92" s="238" t="s">
        <v>61</v>
      </c>
      <c r="I92" s="237" t="s">
        <v>111</v>
      </c>
    </row>
    <row r="93" spans="1:13" x14ac:dyDescent="0.25">
      <c r="A93" s="358" t="s">
        <v>263</v>
      </c>
      <c r="B93" s="357">
        <v>42754</v>
      </c>
      <c r="C93" s="358">
        <v>25</v>
      </c>
      <c r="D93" s="359">
        <v>71.73</v>
      </c>
      <c r="E93" s="360">
        <v>75.55</v>
      </c>
      <c r="F93" s="360">
        <f>C93*(E93-D93)</f>
        <v>95.499999999999829</v>
      </c>
      <c r="G93" s="360">
        <f>D93*C93</f>
        <v>1793.25</v>
      </c>
      <c r="H93" s="398">
        <f>(E93-D93)/D93</f>
        <v>5.3255262791021787E-2</v>
      </c>
      <c r="I93" s="360">
        <v>70</v>
      </c>
    </row>
    <row r="94" spans="1:13" x14ac:dyDescent="0.25">
      <c r="A94" s="358" t="s">
        <v>291</v>
      </c>
      <c r="B94" s="357">
        <v>42761</v>
      </c>
      <c r="C94" s="358">
        <v>50</v>
      </c>
      <c r="D94" s="359">
        <v>72.155000000000001</v>
      </c>
      <c r="E94" s="360">
        <v>73.09</v>
      </c>
      <c r="F94" s="360">
        <f>C94*(E94-D94)</f>
        <v>46.750000000000114</v>
      </c>
      <c r="G94" s="360">
        <f>D94*C94</f>
        <v>3607.75</v>
      </c>
      <c r="H94" s="398">
        <f>(E94-D94)/D94</f>
        <v>1.2958214953918679E-2</v>
      </c>
      <c r="I94" s="360">
        <v>71</v>
      </c>
    </row>
    <row r="95" spans="1:13" x14ac:dyDescent="0.25">
      <c r="A95" s="358" t="s">
        <v>317</v>
      </c>
      <c r="B95" s="357">
        <v>42771</v>
      </c>
      <c r="C95" s="358">
        <v>50</v>
      </c>
      <c r="D95" s="359">
        <v>72.155000000000001</v>
      </c>
      <c r="E95" s="360">
        <v>74.87</v>
      </c>
      <c r="F95" s="360">
        <f>C95*(E95-D95)</f>
        <v>135.75000000000017</v>
      </c>
      <c r="G95" s="360">
        <f>D95*C95</f>
        <v>3607.75</v>
      </c>
      <c r="H95" s="398">
        <f>(E95-D95)/D95</f>
        <v>3.7627330053357402E-2</v>
      </c>
      <c r="I95" s="360"/>
    </row>
    <row r="96" spans="1:13" x14ac:dyDescent="0.25">
      <c r="A96" s="358" t="s">
        <v>321</v>
      </c>
      <c r="B96" s="357">
        <v>42773</v>
      </c>
      <c r="C96" s="358">
        <v>25</v>
      </c>
      <c r="D96" s="359">
        <v>66.531599999999997</v>
      </c>
      <c r="E96" s="360">
        <v>75.87</v>
      </c>
      <c r="F96" s="360">
        <f>C96*(E96-D96)</f>
        <v>233.46000000000018</v>
      </c>
      <c r="G96" s="360">
        <f>D96*C96</f>
        <v>1663.29</v>
      </c>
      <c r="H96" s="398">
        <f>(E96-D96)/D96</f>
        <v>0.14036037010984265</v>
      </c>
      <c r="I96" s="360"/>
    </row>
    <row r="97" spans="1:9" x14ac:dyDescent="0.25">
      <c r="A97" s="455"/>
      <c r="B97" s="456"/>
      <c r="C97" s="455"/>
      <c r="D97" s="457"/>
      <c r="E97" s="457"/>
      <c r="F97" s="457"/>
      <c r="G97" s="457"/>
      <c r="H97" s="458"/>
      <c r="I97" s="457"/>
    </row>
    <row r="98" spans="1:9" x14ac:dyDescent="0.25">
      <c r="A98" s="455" t="s">
        <v>351</v>
      </c>
      <c r="B98" s="456">
        <v>42787</v>
      </c>
      <c r="C98" s="455">
        <v>25</v>
      </c>
      <c r="D98" s="457">
        <v>72.58</v>
      </c>
      <c r="E98" s="457">
        <v>81.34</v>
      </c>
      <c r="F98" s="457">
        <f>C98*(E98-D98)</f>
        <v>219.00000000000011</v>
      </c>
      <c r="G98" s="457">
        <f>D98*C98</f>
        <v>1814.5</v>
      </c>
      <c r="H98" s="458">
        <f>(E98-D98)/D98</f>
        <v>0.12069440617249938</v>
      </c>
      <c r="I98" s="457"/>
    </row>
    <row r="99" spans="1:9" x14ac:dyDescent="0.25">
      <c r="A99" s="455"/>
      <c r="B99" s="456">
        <v>42796</v>
      </c>
      <c r="C99" s="455">
        <v>0</v>
      </c>
      <c r="D99" s="457"/>
      <c r="E99" s="457"/>
      <c r="F99" s="457">
        <v>244.96</v>
      </c>
      <c r="G99" s="457"/>
      <c r="H99" s="458"/>
      <c r="I99" s="457"/>
    </row>
    <row r="100" spans="1:9" x14ac:dyDescent="0.25">
      <c r="B100" s="152"/>
      <c r="C100" s="10"/>
      <c r="D100" s="33"/>
      <c r="E100" s="33"/>
      <c r="F100" s="33"/>
      <c r="G100" s="33"/>
      <c r="H100" s="167"/>
      <c r="I100" s="33"/>
    </row>
    <row r="101" spans="1:9" x14ac:dyDescent="0.25">
      <c r="B101" s="152"/>
      <c r="C101" s="10"/>
      <c r="D101" s="33"/>
      <c r="E101" s="33"/>
      <c r="F101" s="33"/>
      <c r="G101" s="33"/>
      <c r="H101" s="167"/>
      <c r="I101" s="33"/>
    </row>
    <row r="102" spans="1:9" x14ac:dyDescent="0.25">
      <c r="B102" s="152"/>
      <c r="C102" s="10"/>
      <c r="D102" s="33"/>
      <c r="E102" s="33"/>
      <c r="F102" s="33"/>
      <c r="G102" s="33"/>
      <c r="H102" s="167"/>
      <c r="I102" s="33"/>
    </row>
    <row r="103" spans="1:9" x14ac:dyDescent="0.25">
      <c r="B103" s="152"/>
      <c r="C103" s="10"/>
      <c r="D103" s="33"/>
      <c r="E103" s="33"/>
      <c r="F103" s="33"/>
      <c r="G103" s="33"/>
      <c r="H103" s="167"/>
      <c r="I103" s="33"/>
    </row>
    <row r="104" spans="1:9" x14ac:dyDescent="0.25">
      <c r="B104" s="152"/>
      <c r="C104" s="10"/>
      <c r="D104" s="33"/>
      <c r="E104" s="33"/>
      <c r="F104" s="33"/>
      <c r="G104" s="33"/>
      <c r="H104" s="167"/>
      <c r="I104" s="33"/>
    </row>
    <row r="105" spans="1:9" x14ac:dyDescent="0.25">
      <c r="B105" s="152"/>
      <c r="C105" s="10"/>
      <c r="D105" s="33"/>
      <c r="E105" s="33"/>
      <c r="F105" s="33"/>
      <c r="G105" s="33"/>
      <c r="H105" s="167"/>
      <c r="I105" s="33"/>
    </row>
    <row r="106" spans="1:9" x14ac:dyDescent="0.25">
      <c r="B106" s="152"/>
      <c r="C106" s="10"/>
      <c r="D106" s="33"/>
      <c r="E106" s="33"/>
      <c r="F106" s="33"/>
      <c r="G106" s="33"/>
      <c r="H106" s="167"/>
      <c r="I106" s="33"/>
    </row>
    <row r="107" spans="1:9" x14ac:dyDescent="0.25">
      <c r="B107" s="152"/>
      <c r="C107" s="10"/>
      <c r="D107" s="33"/>
      <c r="E107" s="33"/>
      <c r="F107" s="33"/>
      <c r="G107" s="33"/>
      <c r="H107" s="167"/>
      <c r="I107" s="33"/>
    </row>
    <row r="108" spans="1:9" x14ac:dyDescent="0.25">
      <c r="B108" s="152"/>
      <c r="C108" s="10"/>
      <c r="D108" s="33"/>
      <c r="E108" s="33"/>
      <c r="F108" s="33"/>
      <c r="G108" s="33"/>
      <c r="H108" s="167"/>
      <c r="I108" s="33"/>
    </row>
    <row r="109" spans="1:9" x14ac:dyDescent="0.25">
      <c r="B109" s="152"/>
      <c r="C109" s="10"/>
      <c r="D109" s="33"/>
      <c r="E109" s="33"/>
      <c r="F109" s="33"/>
      <c r="G109" s="33"/>
      <c r="H109" s="167"/>
      <c r="I109" s="33"/>
    </row>
    <row r="110" spans="1:9" x14ac:dyDescent="0.25">
      <c r="B110" s="152"/>
      <c r="C110" s="10"/>
      <c r="D110" s="33"/>
      <c r="E110" s="33"/>
      <c r="F110" s="33"/>
      <c r="G110" s="33"/>
      <c r="H110" s="167"/>
      <c r="I110" s="33"/>
    </row>
    <row r="111" spans="1:9" x14ac:dyDescent="0.25">
      <c r="B111" s="152"/>
      <c r="C111" s="10"/>
      <c r="D111" s="33"/>
      <c r="E111" s="33"/>
      <c r="F111" s="33"/>
      <c r="G111" s="33"/>
      <c r="H111" s="167"/>
      <c r="I111" s="33"/>
    </row>
    <row r="112" spans="1:9" x14ac:dyDescent="0.25">
      <c r="B112" s="152"/>
      <c r="C112" s="10"/>
      <c r="D112" s="33"/>
      <c r="E112" s="33"/>
      <c r="F112" s="33"/>
      <c r="G112" s="33"/>
      <c r="H112" s="167"/>
      <c r="I112" s="33"/>
    </row>
    <row r="113" spans="2:9" x14ac:dyDescent="0.25">
      <c r="B113" s="152"/>
      <c r="C113" s="10"/>
      <c r="D113" s="33"/>
      <c r="E113" s="33"/>
      <c r="F113" s="33"/>
      <c r="G113" s="33"/>
      <c r="H113" s="167"/>
      <c r="I113" s="33"/>
    </row>
    <row r="114" spans="2:9" x14ac:dyDescent="0.25">
      <c r="B114" s="152"/>
      <c r="C114" s="10"/>
      <c r="D114" s="33"/>
      <c r="E114" s="33"/>
      <c r="F114" s="33"/>
      <c r="G114" s="33"/>
      <c r="H114" s="167"/>
      <c r="I114" s="33"/>
    </row>
    <row r="115" spans="2:9" x14ac:dyDescent="0.25">
      <c r="B115" s="152"/>
      <c r="C115" s="10"/>
      <c r="D115" s="33"/>
      <c r="E115" s="33"/>
      <c r="F115" s="33"/>
      <c r="G115" s="33"/>
      <c r="H115" s="167"/>
      <c r="I115" s="33"/>
    </row>
    <row r="116" spans="2:9" x14ac:dyDescent="0.25">
      <c r="B116" s="152"/>
      <c r="C116" s="10"/>
      <c r="D116" s="33"/>
      <c r="E116" s="33"/>
      <c r="F116" s="33"/>
      <c r="G116" s="33"/>
      <c r="H116" s="167"/>
      <c r="I116" s="33"/>
    </row>
    <row r="117" spans="2:9" x14ac:dyDescent="0.25">
      <c r="B117" s="152"/>
      <c r="C117" s="10"/>
      <c r="D117" s="33"/>
      <c r="E117" s="33"/>
      <c r="F117" s="33"/>
      <c r="G117" s="33"/>
      <c r="H117" s="167"/>
      <c r="I117" s="33"/>
    </row>
    <row r="118" spans="2:9" x14ac:dyDescent="0.25">
      <c r="B118" s="152"/>
      <c r="C118" s="10"/>
      <c r="D118" s="33"/>
      <c r="E118" s="33"/>
      <c r="F118" s="33"/>
      <c r="G118" s="33"/>
      <c r="H118" s="167"/>
      <c r="I118" s="33"/>
    </row>
    <row r="119" spans="2:9" x14ac:dyDescent="0.25">
      <c r="B119" s="152"/>
      <c r="C119" s="10"/>
      <c r="D119" s="33"/>
      <c r="E119" s="33"/>
      <c r="F119" s="33"/>
      <c r="G119" s="33"/>
      <c r="H119" s="167"/>
      <c r="I119" s="33"/>
    </row>
    <row r="120" spans="2:9" x14ac:dyDescent="0.25">
      <c r="B120" s="152"/>
      <c r="C120" s="10"/>
      <c r="D120" s="33"/>
      <c r="E120" s="33"/>
      <c r="F120" s="33"/>
      <c r="G120" s="33"/>
      <c r="H120" s="167"/>
      <c r="I120" s="33"/>
    </row>
    <row r="121" spans="2:9" x14ac:dyDescent="0.25">
      <c r="B121" s="152"/>
      <c r="C121" s="10"/>
      <c r="D121" s="33"/>
      <c r="E121" s="33"/>
      <c r="F121" s="33"/>
      <c r="G121" s="33"/>
      <c r="H121" s="167"/>
      <c r="I121" s="33"/>
    </row>
    <row r="122" spans="2:9" x14ac:dyDescent="0.25">
      <c r="B122" s="152"/>
      <c r="C122" s="10"/>
      <c r="D122" s="33"/>
      <c r="E122" s="33"/>
      <c r="F122" s="33"/>
      <c r="G122" s="33"/>
      <c r="H122" s="167"/>
      <c r="I122" s="33"/>
    </row>
    <row r="123" spans="2:9" x14ac:dyDescent="0.25">
      <c r="B123" s="152"/>
      <c r="C123" s="10"/>
      <c r="D123" s="33"/>
      <c r="E123" s="33"/>
      <c r="F123" s="33"/>
      <c r="G123" s="33"/>
      <c r="H123" s="167"/>
      <c r="I123" s="33"/>
    </row>
    <row r="124" spans="2:9" x14ac:dyDescent="0.25">
      <c r="B124" s="152"/>
      <c r="C124" s="10"/>
      <c r="D124" s="33"/>
      <c r="E124" s="33"/>
      <c r="F124" s="33"/>
      <c r="G124" s="33"/>
      <c r="H124" s="167"/>
      <c r="I124" s="33"/>
    </row>
    <row r="125" spans="2:9" x14ac:dyDescent="0.25">
      <c r="B125" s="152"/>
      <c r="C125" s="10"/>
      <c r="D125" s="33"/>
      <c r="E125" s="33"/>
      <c r="F125" s="33"/>
      <c r="G125" s="33"/>
      <c r="H125" s="167"/>
      <c r="I125" s="33"/>
    </row>
    <row r="126" spans="2:9" x14ac:dyDescent="0.25">
      <c r="B126" s="152"/>
      <c r="C126" s="10"/>
      <c r="D126" s="33"/>
      <c r="E126" s="33"/>
      <c r="F126" s="33"/>
      <c r="G126" s="33"/>
      <c r="H126" s="167"/>
      <c r="I126" s="33"/>
    </row>
    <row r="127" spans="2:9" x14ac:dyDescent="0.25">
      <c r="B127" s="152"/>
      <c r="C127" s="10"/>
      <c r="D127" s="33"/>
      <c r="E127" s="33"/>
      <c r="F127" s="33"/>
      <c r="G127" s="33"/>
      <c r="H127" s="167"/>
      <c r="I127" s="33"/>
    </row>
    <row r="128" spans="2:9" x14ac:dyDescent="0.25">
      <c r="B128" s="152"/>
      <c r="C128" s="10"/>
      <c r="D128" s="33"/>
      <c r="E128" s="33"/>
      <c r="F128" s="33"/>
      <c r="G128" s="33"/>
      <c r="H128" s="167"/>
      <c r="I128" s="33"/>
    </row>
    <row r="129" spans="2:9" x14ac:dyDescent="0.25">
      <c r="B129" s="152"/>
      <c r="C129" s="10"/>
      <c r="D129" s="33"/>
      <c r="E129" s="33"/>
      <c r="F129" s="33"/>
      <c r="G129" s="33"/>
      <c r="H129" s="167"/>
      <c r="I129" s="33"/>
    </row>
    <row r="130" spans="2:9" x14ac:dyDescent="0.25">
      <c r="B130" s="152"/>
      <c r="C130" s="10"/>
      <c r="D130" s="33"/>
      <c r="E130" s="33"/>
      <c r="F130" s="33"/>
      <c r="G130" s="33"/>
      <c r="H130" s="167"/>
      <c r="I130" s="33"/>
    </row>
    <row r="131" spans="2:9" x14ac:dyDescent="0.25">
      <c r="B131" s="152"/>
      <c r="C131" s="10"/>
      <c r="D131" s="33"/>
      <c r="E131" s="33"/>
      <c r="F131" s="33"/>
      <c r="G131" s="33"/>
      <c r="H131" s="167"/>
      <c r="I131" s="33"/>
    </row>
    <row r="132" spans="2:9" x14ac:dyDescent="0.25">
      <c r="B132" s="152"/>
      <c r="C132" s="10"/>
      <c r="D132" s="33"/>
      <c r="E132" s="33"/>
      <c r="F132" s="33"/>
      <c r="G132" s="33"/>
      <c r="H132" s="167"/>
      <c r="I132" s="33"/>
    </row>
    <row r="133" spans="2:9" x14ac:dyDescent="0.25">
      <c r="B133" s="152"/>
      <c r="C133" s="10"/>
      <c r="D133" s="33"/>
      <c r="E133" s="33"/>
      <c r="F133" s="33"/>
      <c r="G133" s="33"/>
      <c r="H133" s="167"/>
      <c r="I133" s="33"/>
    </row>
    <row r="134" spans="2:9" x14ac:dyDescent="0.25">
      <c r="B134" s="152"/>
      <c r="C134" s="10"/>
      <c r="D134" s="33"/>
      <c r="E134" s="33"/>
      <c r="F134" s="33"/>
      <c r="G134" s="33"/>
      <c r="H134" s="167"/>
      <c r="I134" s="33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17" priority="73">
      <formula>F25&gt;0</formula>
    </cfRule>
    <cfRule type="expression" dxfId="216" priority="74">
      <formula>F25&lt;0</formula>
    </cfRule>
  </conditionalFormatting>
  <conditionalFormatting sqref="F57:F64 F66">
    <cfRule type="expression" dxfId="215" priority="69">
      <formula>F57&gt;0</formula>
    </cfRule>
    <cfRule type="expression" dxfId="214" priority="70">
      <formula>F57&lt;0</formula>
    </cfRule>
  </conditionalFormatting>
  <conditionalFormatting sqref="F57:F64 F66">
    <cfRule type="expression" dxfId="213" priority="71">
      <formula>F57&gt;0</formula>
    </cfRule>
    <cfRule type="expression" dxfId="212" priority="72">
      <formula>F57&lt;0</formula>
    </cfRule>
  </conditionalFormatting>
  <conditionalFormatting sqref="H57:H64 H66">
    <cfRule type="expression" dxfId="211" priority="67">
      <formula>H57&gt;0</formula>
    </cfRule>
    <cfRule type="expression" dxfId="210" priority="68">
      <formula>H57&lt;0</formula>
    </cfRule>
  </conditionalFormatting>
  <conditionalFormatting sqref="Q7">
    <cfRule type="expression" dxfId="209" priority="49">
      <formula>Q7&gt;0</formula>
    </cfRule>
    <cfRule type="expression" dxfId="208" priority="50">
      <formula>Q7&lt;0</formula>
    </cfRule>
  </conditionalFormatting>
  <conditionalFormatting sqref="Q8">
    <cfRule type="expression" dxfId="207" priority="47">
      <formula>Q8&gt;0</formula>
    </cfRule>
    <cfRule type="expression" dxfId="206" priority="48">
      <formula>Q8&lt;0</formula>
    </cfRule>
  </conditionalFormatting>
  <conditionalFormatting sqref="F24">
    <cfRule type="expression" dxfId="205" priority="33">
      <formula>F24&gt;0</formula>
    </cfRule>
    <cfRule type="expression" dxfId="204" priority="34">
      <formula>F24&lt;0</formula>
    </cfRule>
  </conditionalFormatting>
  <conditionalFormatting sqref="H24">
    <cfRule type="expression" dxfId="203" priority="31">
      <formula>H24&gt;0</formula>
    </cfRule>
    <cfRule type="expression" dxfId="202" priority="32">
      <formula>H24&lt;0</formula>
    </cfRule>
  </conditionalFormatting>
  <conditionalFormatting sqref="M67">
    <cfRule type="expression" dxfId="201" priority="29">
      <formula>M67&gt;0</formula>
    </cfRule>
    <cfRule type="expression" dxfId="200" priority="30">
      <formula>M67&lt;0</formula>
    </cfRule>
  </conditionalFormatting>
  <conditionalFormatting sqref="F65">
    <cfRule type="expression" dxfId="199" priority="25">
      <formula>F65&gt;0</formula>
    </cfRule>
    <cfRule type="expression" dxfId="198" priority="26">
      <formula>F65&lt;0</formula>
    </cfRule>
  </conditionalFormatting>
  <conditionalFormatting sqref="F65">
    <cfRule type="expression" dxfId="197" priority="27">
      <formula>F65&gt;0</formula>
    </cfRule>
    <cfRule type="expression" dxfId="196" priority="28">
      <formula>F65&lt;0</formula>
    </cfRule>
  </conditionalFormatting>
  <conditionalFormatting sqref="H65">
    <cfRule type="expression" dxfId="195" priority="23">
      <formula>H65&gt;0</formula>
    </cfRule>
    <cfRule type="expression" dxfId="194" priority="24">
      <formula>H65&lt;0</formula>
    </cfRule>
  </conditionalFormatting>
  <conditionalFormatting sqref="F93:F97 H93:H97 H99:H124 F99:F124">
    <cfRule type="expression" dxfId="193" priority="19">
      <formula>F93&gt;0</formula>
    </cfRule>
    <cfRule type="expression" dxfId="192" priority="20">
      <formula>F93&lt;0</formula>
    </cfRule>
  </conditionalFormatting>
  <conditionalFormatting sqref="F125:F132 F134">
    <cfRule type="expression" dxfId="191" priority="15">
      <formula>F125&gt;0</formula>
    </cfRule>
    <cfRule type="expression" dxfId="190" priority="16">
      <formula>F125&lt;0</formula>
    </cfRule>
  </conditionalFormatting>
  <conditionalFormatting sqref="F125:F132 F134">
    <cfRule type="expression" dxfId="189" priority="17">
      <formula>F125&gt;0</formula>
    </cfRule>
    <cfRule type="expression" dxfId="188" priority="18">
      <formula>F125&lt;0</formula>
    </cfRule>
  </conditionalFormatting>
  <conditionalFormatting sqref="H125:H132 H134">
    <cfRule type="expression" dxfId="187" priority="13">
      <formula>H125&gt;0</formula>
    </cfRule>
    <cfRule type="expression" dxfId="186" priority="14">
      <formula>H125&lt;0</formula>
    </cfRule>
  </conditionalFormatting>
  <conditionalFormatting sqref="F92">
    <cfRule type="expression" dxfId="185" priority="11">
      <formula>F92&gt;0</formula>
    </cfRule>
    <cfRule type="expression" dxfId="184" priority="12">
      <formula>F92&lt;0</formula>
    </cfRule>
  </conditionalFormatting>
  <conditionalFormatting sqref="H92">
    <cfRule type="expression" dxfId="183" priority="9">
      <formula>H92&gt;0</formula>
    </cfRule>
    <cfRule type="expression" dxfId="182" priority="10">
      <formula>H92&lt;0</formula>
    </cfRule>
  </conditionalFormatting>
  <conditionalFormatting sqref="F133">
    <cfRule type="expression" dxfId="181" priority="5">
      <formula>F133&gt;0</formula>
    </cfRule>
    <cfRule type="expression" dxfId="180" priority="6">
      <formula>F133&lt;0</formula>
    </cfRule>
  </conditionalFormatting>
  <conditionalFormatting sqref="F133">
    <cfRule type="expression" dxfId="179" priority="7">
      <formula>F133&gt;0</formula>
    </cfRule>
    <cfRule type="expression" dxfId="178" priority="8">
      <formula>F133&lt;0</formula>
    </cfRule>
  </conditionalFormatting>
  <conditionalFormatting sqref="H133">
    <cfRule type="expression" dxfId="177" priority="3">
      <formula>H133&gt;0</formula>
    </cfRule>
    <cfRule type="expression" dxfId="176" priority="4">
      <formula>H133&lt;0</formula>
    </cfRule>
  </conditionalFormatting>
  <conditionalFormatting sqref="F98 H98">
    <cfRule type="expression" dxfId="175" priority="1">
      <formula>F98&gt;0</formula>
    </cfRule>
    <cfRule type="expression" dxfId="17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17</v>
      </c>
      <c r="B2" s="66"/>
      <c r="C2" s="4"/>
      <c r="D2" s="3"/>
      <c r="E2" s="3"/>
      <c r="F2" s="3"/>
      <c r="G2" s="4"/>
      <c r="H2" s="4"/>
      <c r="I2" s="3"/>
      <c r="J2" s="3"/>
      <c r="K2" s="3"/>
      <c r="L2" s="66"/>
      <c r="M2" s="3"/>
      <c r="O2" s="11" t="s">
        <v>35</v>
      </c>
      <c r="Q2">
        <f>C29-H29</f>
        <v>0</v>
      </c>
      <c r="T2" s="1" t="s">
        <v>148</v>
      </c>
      <c r="W2" s="124">
        <v>42830</v>
      </c>
      <c r="X2" s="10">
        <v>45.43</v>
      </c>
      <c r="Y2" s="10">
        <v>46.1</v>
      </c>
      <c r="Z2" s="10">
        <v>45.04</v>
      </c>
      <c r="AA2" s="10">
        <v>45.08</v>
      </c>
      <c r="AB2" s="87">
        <v>8281700</v>
      </c>
      <c r="AC2" s="10">
        <v>45.08</v>
      </c>
      <c r="AD2" s="2">
        <f>Y2-Z2</f>
        <v>1.0600000000000023</v>
      </c>
      <c r="AE2" s="128">
        <f>AC2/AC3-1</f>
        <v>-6.6504101086239942E-4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(F29-K29-M29)/Q2)</f>
        <v>0</v>
      </c>
      <c r="T3" s="1">
        <v>42565</v>
      </c>
      <c r="U3" t="s">
        <v>172</v>
      </c>
      <c r="W3" s="124">
        <v>42829</v>
      </c>
      <c r="X3" s="10">
        <v>45.84</v>
      </c>
      <c r="Y3" s="10">
        <v>46.05</v>
      </c>
      <c r="Z3" s="10">
        <v>45</v>
      </c>
      <c r="AA3" s="10">
        <v>45.11</v>
      </c>
      <c r="AB3" s="87">
        <v>8744900</v>
      </c>
      <c r="AC3" s="10">
        <v>45.11</v>
      </c>
      <c r="AD3" s="2">
        <f t="shared" ref="AD3:AD66" si="0">Y3-Z3</f>
        <v>1.0499999999999972</v>
      </c>
      <c r="AE3" s="128">
        <f t="shared" ref="AE3:AE66" si="1">AC3/AC4-1</f>
        <v>-2.6122625215889483E-2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160">
        <v>0</v>
      </c>
      <c r="R4" s="355">
        <v>0</v>
      </c>
      <c r="T4" s="344">
        <v>42568</v>
      </c>
      <c r="U4" t="s">
        <v>181</v>
      </c>
      <c r="W4" s="124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87">
        <v>7384800</v>
      </c>
      <c r="AC4" s="10">
        <v>46.32</v>
      </c>
      <c r="AD4" s="2">
        <f t="shared" si="0"/>
        <v>0.77000000000000313</v>
      </c>
      <c r="AE4" s="128">
        <f t="shared" si="1"/>
        <v>7.8328981723236879E-3</v>
      </c>
    </row>
    <row r="5" spans="1:31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T5" s="1">
        <v>42592</v>
      </c>
      <c r="U5" t="s">
        <v>196</v>
      </c>
      <c r="W5" s="124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87">
        <v>7001000</v>
      </c>
      <c r="AC5" s="10">
        <v>45.96</v>
      </c>
      <c r="AD5" s="2">
        <f t="shared" si="0"/>
        <v>0.39999999999999858</v>
      </c>
      <c r="AE5" s="128">
        <f t="shared" si="1"/>
        <v>-6.6998054895180958E-3</v>
      </c>
    </row>
    <row r="6" spans="1:31" x14ac:dyDescent="0.25">
      <c r="B6" s="66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42</v>
      </c>
      <c r="Q6" s="2">
        <f>Q3*Q2</f>
        <v>0</v>
      </c>
      <c r="T6" s="143">
        <v>42647</v>
      </c>
      <c r="U6" t="s">
        <v>200</v>
      </c>
      <c r="W6" s="124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87">
        <v>4904600</v>
      </c>
      <c r="AC6" s="10">
        <v>46.27</v>
      </c>
      <c r="AD6" s="2">
        <f t="shared" si="0"/>
        <v>0.57000000000000028</v>
      </c>
      <c r="AE6" s="128">
        <f t="shared" si="1"/>
        <v>6.9640914036996904E-3</v>
      </c>
    </row>
    <row r="7" spans="1:31" x14ac:dyDescent="0.25">
      <c r="B7" s="66"/>
      <c r="C7" s="4"/>
      <c r="D7" s="3"/>
      <c r="E7" s="3"/>
      <c r="F7" s="3"/>
      <c r="G7" s="66"/>
      <c r="H7" s="149"/>
      <c r="I7" s="3"/>
      <c r="J7" s="3"/>
      <c r="K7" s="3"/>
      <c r="L7" s="4"/>
      <c r="M7" s="4"/>
      <c r="O7" s="11" t="s">
        <v>136</v>
      </c>
      <c r="Q7" s="2">
        <f>Q10+Q8</f>
        <v>1198.4699999999971</v>
      </c>
      <c r="R7">
        <v>0</v>
      </c>
      <c r="W7" s="124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87">
        <v>6223100</v>
      </c>
      <c r="AC7" s="10">
        <v>45.95</v>
      </c>
      <c r="AD7" s="2">
        <f t="shared" si="0"/>
        <v>0.92000000000000171</v>
      </c>
      <c r="AE7" s="128">
        <f t="shared" si="1"/>
        <v>-1.2465076294863486E-2</v>
      </c>
    </row>
    <row r="8" spans="1:31" x14ac:dyDescent="0.25">
      <c r="B8" s="66"/>
      <c r="C8" s="4"/>
      <c r="D8" s="3"/>
      <c r="E8" s="3"/>
      <c r="F8" s="3"/>
      <c r="G8" s="66"/>
      <c r="H8" s="149"/>
      <c r="I8" s="3"/>
      <c r="J8" s="3"/>
      <c r="K8" s="3"/>
      <c r="L8" s="4"/>
      <c r="M8" s="4"/>
      <c r="O8" s="11" t="s">
        <v>137</v>
      </c>
      <c r="P8" s="27"/>
      <c r="Q8" s="2">
        <f>K29+M29-F29+Q2*Q4</f>
        <v>0</v>
      </c>
      <c r="R8" s="280"/>
      <c r="W8" s="124">
        <v>42822</v>
      </c>
      <c r="X8" s="10">
        <v>46.1</v>
      </c>
      <c r="Y8" s="10">
        <v>46.8</v>
      </c>
      <c r="Z8" s="10">
        <v>45.76</v>
      </c>
      <c r="AA8" s="10">
        <v>46.53</v>
      </c>
      <c r="AB8" s="87">
        <v>7305800</v>
      </c>
      <c r="AC8" s="10">
        <v>46.53</v>
      </c>
      <c r="AD8" s="2">
        <f t="shared" si="0"/>
        <v>1.0399999999999991</v>
      </c>
      <c r="AE8" s="128">
        <f t="shared" si="1"/>
        <v>9.3275488069415324E-3</v>
      </c>
    </row>
    <row r="9" spans="1:31" x14ac:dyDescent="0.25">
      <c r="B9" s="66"/>
      <c r="C9" s="4"/>
      <c r="D9" s="3"/>
      <c r="E9" s="3"/>
      <c r="F9" s="3"/>
      <c r="G9" s="200"/>
      <c r="H9" s="4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45.37</v>
      </c>
      <c r="Y9" s="10">
        <v>46.26</v>
      </c>
      <c r="Z9" s="10">
        <v>45.08</v>
      </c>
      <c r="AA9" s="10">
        <v>46.1</v>
      </c>
      <c r="AB9" s="87">
        <v>8952700</v>
      </c>
      <c r="AC9" s="10">
        <v>46.1</v>
      </c>
      <c r="AD9" s="2">
        <f t="shared" si="0"/>
        <v>1.1799999999999997</v>
      </c>
      <c r="AE9" s="128">
        <f t="shared" si="1"/>
        <v>2.1739130434783593E-3</v>
      </c>
    </row>
    <row r="10" spans="1:31" x14ac:dyDescent="0.25">
      <c r="B10" s="66"/>
      <c r="C10" s="4"/>
      <c r="D10" s="3"/>
      <c r="E10" s="3"/>
      <c r="F10" s="3"/>
      <c r="G10" s="66"/>
      <c r="H10" s="248"/>
      <c r="I10" s="67"/>
      <c r="J10" s="67"/>
      <c r="K10" s="67"/>
      <c r="L10" s="4"/>
      <c r="M10" s="4"/>
      <c r="O10" s="11" t="s">
        <v>155</v>
      </c>
      <c r="P10" s="27"/>
      <c r="Q10" s="2">
        <f>M104 + M126</f>
        <v>1198.4699999999971</v>
      </c>
      <c r="W10" s="124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87">
        <v>6260100</v>
      </c>
      <c r="AC10" s="10">
        <v>46</v>
      </c>
      <c r="AD10" s="2">
        <f t="shared" si="0"/>
        <v>0.71000000000000085</v>
      </c>
      <c r="AE10" s="128">
        <f t="shared" si="1"/>
        <v>1.7421602787455193E-3</v>
      </c>
    </row>
    <row r="11" spans="1:31" x14ac:dyDescent="0.25">
      <c r="B11" s="66"/>
      <c r="C11" s="4"/>
      <c r="D11" s="3"/>
      <c r="E11" s="3"/>
      <c r="F11" s="3"/>
      <c r="G11" s="66"/>
      <c r="H11" s="149"/>
      <c r="I11" s="3"/>
      <c r="J11" s="3"/>
      <c r="K11" s="67"/>
      <c r="L11" s="4"/>
      <c r="M11" s="4"/>
      <c r="O11" s="11" t="s">
        <v>133</v>
      </c>
      <c r="P11" s="27"/>
      <c r="Q11" s="128">
        <f>VALUE(TRIM(CLEAN(MID(U58, FIND("(", U58)+1, 5))))</f>
        <v>1.7600000000000001E-2</v>
      </c>
      <c r="W11" s="124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87">
        <v>5578700</v>
      </c>
      <c r="AC11" s="10">
        <v>45.92</v>
      </c>
      <c r="AD11" s="2">
        <f t="shared" si="0"/>
        <v>0.75</v>
      </c>
      <c r="AE11" s="128">
        <f t="shared" si="1"/>
        <v>3.935286401399285E-3</v>
      </c>
    </row>
    <row r="12" spans="1:31" x14ac:dyDescent="0.25">
      <c r="B12" s="66"/>
      <c r="C12" s="4"/>
      <c r="D12" s="3"/>
      <c r="E12" s="3"/>
      <c r="F12" s="3"/>
      <c r="G12" s="66"/>
      <c r="H12" s="149"/>
      <c r="I12" s="3"/>
      <c r="J12" s="3"/>
      <c r="K12" s="3"/>
      <c r="L12" s="4"/>
      <c r="M12" s="4"/>
      <c r="W12" s="124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87">
        <v>12042800</v>
      </c>
      <c r="AC12" s="10">
        <v>45.74</v>
      </c>
      <c r="AD12" s="2">
        <f t="shared" si="0"/>
        <v>1.3700000000000045</v>
      </c>
      <c r="AE12" s="128">
        <f t="shared" si="1"/>
        <v>4.833040421792667E-3</v>
      </c>
    </row>
    <row r="13" spans="1:31" x14ac:dyDescent="0.25">
      <c r="B13" s="66"/>
      <c r="C13" s="4"/>
      <c r="D13" s="3"/>
      <c r="E13" s="3"/>
      <c r="F13" s="3"/>
      <c r="G13" s="66"/>
      <c r="H13" s="149"/>
      <c r="I13" s="3"/>
      <c r="J13" s="3"/>
      <c r="K13" s="3"/>
      <c r="L13" s="4"/>
      <c r="M13" s="4"/>
      <c r="W13" s="124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87">
        <v>10235600</v>
      </c>
      <c r="AC13" s="10">
        <v>45.52</v>
      </c>
      <c r="AD13" s="2">
        <f t="shared" si="0"/>
        <v>1.75</v>
      </c>
      <c r="AE13" s="128">
        <f t="shared" si="1"/>
        <v>-2.8388473852721363E-2</v>
      </c>
    </row>
    <row r="14" spans="1:31" x14ac:dyDescent="0.25">
      <c r="B14" s="66"/>
      <c r="C14" s="4"/>
      <c r="D14" s="3"/>
      <c r="E14" s="3"/>
      <c r="F14" s="3"/>
      <c r="G14" s="66"/>
      <c r="H14" s="149"/>
      <c r="I14" s="3"/>
      <c r="J14" s="3"/>
      <c r="K14" s="3"/>
      <c r="L14" s="4"/>
      <c r="M14" s="4"/>
      <c r="W14" s="124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87">
        <v>5704300</v>
      </c>
      <c r="AC14" s="10">
        <v>46.85</v>
      </c>
      <c r="AD14" s="2">
        <f t="shared" si="0"/>
        <v>0.67999999999999972</v>
      </c>
      <c r="AE14" s="128">
        <f t="shared" si="1"/>
        <v>7.3102558589550615E-3</v>
      </c>
    </row>
    <row r="15" spans="1:31" x14ac:dyDescent="0.25">
      <c r="B15" s="66"/>
      <c r="C15" s="4"/>
      <c r="D15" s="3"/>
      <c r="E15" s="3"/>
      <c r="F15" s="3"/>
      <c r="G15" s="66"/>
      <c r="H15" s="149"/>
      <c r="I15" s="3"/>
      <c r="J15" s="3"/>
      <c r="K15" s="3"/>
      <c r="L15" s="4"/>
      <c r="M15" s="4"/>
      <c r="W15" s="124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87">
        <v>12231400</v>
      </c>
      <c r="AC15" s="10">
        <v>46.51</v>
      </c>
      <c r="AD15" s="2">
        <f t="shared" si="0"/>
        <v>1.1400000000000006</v>
      </c>
      <c r="AE15" s="128">
        <f t="shared" si="1"/>
        <v>-1.8983336848766075E-2</v>
      </c>
    </row>
    <row r="16" spans="1:31" x14ac:dyDescent="0.25">
      <c r="B16" s="66"/>
      <c r="C16" s="4"/>
      <c r="D16" s="3"/>
      <c r="E16" s="3"/>
      <c r="F16" s="3"/>
      <c r="G16" s="66"/>
      <c r="H16" s="149"/>
      <c r="I16" s="3"/>
      <c r="J16" s="3"/>
      <c r="K16" s="3"/>
      <c r="L16" s="4"/>
      <c r="M16" s="4"/>
      <c r="W16" s="124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87">
        <v>7818100</v>
      </c>
      <c r="AC16" s="10">
        <v>47.41</v>
      </c>
      <c r="AD16" s="2">
        <f t="shared" si="0"/>
        <v>0.67999999999999972</v>
      </c>
      <c r="AE16" s="128">
        <f t="shared" si="1"/>
        <v>4.6620046620047262E-3</v>
      </c>
    </row>
    <row r="17" spans="1:31" x14ac:dyDescent="0.25">
      <c r="B17" s="66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24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87">
        <v>17892300</v>
      </c>
      <c r="AC17" s="10">
        <v>47.19</v>
      </c>
      <c r="AD17" s="2">
        <f t="shared" si="0"/>
        <v>2.2600000000000051</v>
      </c>
      <c r="AE17" s="128">
        <f t="shared" si="1"/>
        <v>1.9662921348314599E-2</v>
      </c>
    </row>
    <row r="18" spans="1:31" x14ac:dyDescent="0.25">
      <c r="B18" s="66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24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87">
        <v>14240900</v>
      </c>
      <c r="AC18" s="10">
        <v>46.28</v>
      </c>
      <c r="AD18" s="2">
        <f t="shared" si="0"/>
        <v>0.95000000000000284</v>
      </c>
      <c r="AE18" s="128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24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87">
        <v>6933200</v>
      </c>
      <c r="AC19" s="10">
        <v>47.35</v>
      </c>
      <c r="AD19" s="2">
        <f t="shared" si="0"/>
        <v>1.0499999999999972</v>
      </c>
      <c r="AE19" s="128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24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87">
        <v>6255800</v>
      </c>
      <c r="AC20" s="10">
        <v>47.91</v>
      </c>
      <c r="AD20" s="2">
        <f t="shared" si="0"/>
        <v>0.76999999999999602</v>
      </c>
      <c r="AE20" s="128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24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87">
        <v>8730500</v>
      </c>
      <c r="AC21" s="10">
        <v>47.25</v>
      </c>
      <c r="AD21" s="2">
        <f t="shared" si="0"/>
        <v>1.3900000000000006</v>
      </c>
      <c r="AE21" s="128">
        <f t="shared" si="1"/>
        <v>-8.8105726872247381E-3</v>
      </c>
    </row>
    <row r="22" spans="1:31" x14ac:dyDescent="0.25">
      <c r="W22" s="124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87">
        <v>7165900</v>
      </c>
      <c r="AC22" s="10">
        <v>47.67</v>
      </c>
      <c r="AD22" s="2">
        <f t="shared" si="0"/>
        <v>0.44999999999999574</v>
      </c>
      <c r="AE22" s="128">
        <f t="shared" si="1"/>
        <v>6.2972292191432189E-4</v>
      </c>
    </row>
    <row r="23" spans="1:31" x14ac:dyDescent="0.25">
      <c r="W23" s="124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87">
        <v>10196800</v>
      </c>
      <c r="AC23" s="10">
        <v>47.64</v>
      </c>
      <c r="AD23" s="2">
        <f t="shared" si="0"/>
        <v>1.1000000000000014</v>
      </c>
      <c r="AE23" s="128">
        <f t="shared" si="1"/>
        <v>-2.4769703172978552E-2</v>
      </c>
    </row>
    <row r="24" spans="1:31" x14ac:dyDescent="0.25">
      <c r="W24" s="124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87">
        <v>11365100</v>
      </c>
      <c r="AC24" s="10">
        <v>48.85</v>
      </c>
      <c r="AD24" s="2">
        <f t="shared" si="0"/>
        <v>1.6400000000000006</v>
      </c>
      <c r="AE24" s="128">
        <f t="shared" si="1"/>
        <v>-2.5533612607221201E-2</v>
      </c>
    </row>
    <row r="25" spans="1:31" x14ac:dyDescent="0.25">
      <c r="W25" s="124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87">
        <v>11170800</v>
      </c>
      <c r="AC25" s="10">
        <v>50.13</v>
      </c>
      <c r="AD25" s="2">
        <f t="shared" si="0"/>
        <v>0.92000000000000171</v>
      </c>
      <c r="AE25" s="128">
        <f t="shared" si="1"/>
        <v>3.402722177742179E-3</v>
      </c>
    </row>
    <row r="26" spans="1:31" x14ac:dyDescent="0.25">
      <c r="W26" s="124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87">
        <v>12527200</v>
      </c>
      <c r="AC26" s="10">
        <v>49.96</v>
      </c>
      <c r="AD26" s="2">
        <f t="shared" si="0"/>
        <v>0.87999999999999545</v>
      </c>
      <c r="AE26" s="128">
        <f t="shared" si="1"/>
        <v>-2.0968058005095047E-2</v>
      </c>
    </row>
    <row r="27" spans="1:31" x14ac:dyDescent="0.25">
      <c r="W27" s="124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87">
        <v>14144700</v>
      </c>
      <c r="AC27" s="10">
        <v>51.03</v>
      </c>
      <c r="AD27" s="2">
        <f t="shared" si="0"/>
        <v>1.519999999999996</v>
      </c>
      <c r="AE27" s="128">
        <f t="shared" si="1"/>
        <v>2.2030843180452564E-2</v>
      </c>
    </row>
    <row r="28" spans="1:31" x14ac:dyDescent="0.25">
      <c r="H28" s="64"/>
      <c r="W28" s="124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87">
        <v>6950200</v>
      </c>
      <c r="AC28" s="10">
        <v>49.93</v>
      </c>
      <c r="AD28" s="2">
        <f t="shared" si="0"/>
        <v>0.74000000000000199</v>
      </c>
      <c r="AE28" s="128">
        <f t="shared" si="1"/>
        <v>-1.01110229976209E-2</v>
      </c>
    </row>
    <row r="29" spans="1:31" x14ac:dyDescent="0.25">
      <c r="A29" s="25" t="s">
        <v>57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65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24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87">
        <v>7574200</v>
      </c>
      <c r="AC29" s="10">
        <v>50.44</v>
      </c>
      <c r="AD29" s="2">
        <f t="shared" si="0"/>
        <v>0.63000000000000256</v>
      </c>
      <c r="AE29" s="128">
        <f t="shared" si="1"/>
        <v>-3.9635354736433648E-4</v>
      </c>
    </row>
    <row r="30" spans="1:31" ht="15.75" thickBot="1" x14ac:dyDescent="0.3">
      <c r="A30" s="214" t="s">
        <v>143</v>
      </c>
      <c r="B30" s="215"/>
      <c r="C30" s="216">
        <f>SumByColor($A$30,C2:C28)</f>
        <v>0</v>
      </c>
      <c r="D30" s="216"/>
      <c r="E30" s="216"/>
      <c r="F30" s="217">
        <f>SumByColor($A$30,F2:F28)</f>
        <v>0</v>
      </c>
      <c r="G30" s="216"/>
      <c r="H30" s="216">
        <f>SumByColor($A$30,H3:H28)</f>
        <v>0</v>
      </c>
      <c r="I30" s="216"/>
      <c r="J30" s="216"/>
      <c r="K30" s="217">
        <f>SumByColor($A$30,K3:K28)</f>
        <v>0</v>
      </c>
      <c r="L30" s="216"/>
      <c r="M30" s="217">
        <f>SumByColor($A$30,M2:M28)</f>
        <v>0</v>
      </c>
      <c r="W30" s="124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87">
        <v>8154700</v>
      </c>
      <c r="AC30" s="10">
        <v>50.46</v>
      </c>
      <c r="AD30" s="2">
        <f t="shared" si="0"/>
        <v>0.64000000000000057</v>
      </c>
      <c r="AE30" s="128">
        <f t="shared" si="1"/>
        <v>-3.9619651347055918E-4</v>
      </c>
    </row>
    <row r="31" spans="1:31" x14ac:dyDescent="0.25">
      <c r="W31" s="124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87">
        <v>6470900</v>
      </c>
      <c r="AC31" s="10">
        <v>50.48</v>
      </c>
      <c r="AD31" s="2">
        <f t="shared" si="0"/>
        <v>1.3000000000000043</v>
      </c>
      <c r="AE31" s="128">
        <f t="shared" si="1"/>
        <v>-8.8356567838210331E-3</v>
      </c>
    </row>
    <row r="32" spans="1:31" x14ac:dyDescent="0.25">
      <c r="W32" s="124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87">
        <v>4345100</v>
      </c>
      <c r="AC32" s="10">
        <v>50.93</v>
      </c>
      <c r="AD32" s="2">
        <f t="shared" si="0"/>
        <v>0.66000000000000369</v>
      </c>
      <c r="AE32" s="128" t="e">
        <f t="shared" si="1"/>
        <v>#DIV/0!</v>
      </c>
    </row>
    <row r="33" spans="2:31" x14ac:dyDescent="0.25">
      <c r="W33" s="124">
        <v>42788</v>
      </c>
      <c r="X33" s="10" t="s">
        <v>359</v>
      </c>
      <c r="Y33" s="10"/>
      <c r="Z33" s="10"/>
      <c r="AA33" s="10"/>
      <c r="AB33" s="87"/>
      <c r="AC33" s="10"/>
      <c r="AD33" s="2">
        <f t="shared" si="0"/>
        <v>0</v>
      </c>
      <c r="AE33" s="128">
        <f t="shared" si="1"/>
        <v>-1</v>
      </c>
    </row>
    <row r="34" spans="2:31" x14ac:dyDescent="0.25">
      <c r="W34" s="124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87">
        <v>6406500</v>
      </c>
      <c r="AC34" s="10">
        <v>51.01</v>
      </c>
      <c r="AD34" s="2">
        <f t="shared" si="0"/>
        <v>0.56000000000000227</v>
      </c>
      <c r="AE34" s="128">
        <f t="shared" si="1"/>
        <v>-3.9192631785234244E-4</v>
      </c>
    </row>
    <row r="35" spans="2:31" x14ac:dyDescent="0.25">
      <c r="B35" s="192" t="s">
        <v>85</v>
      </c>
      <c r="C35" s="192" t="s">
        <v>106</v>
      </c>
      <c r="D35" s="193" t="s">
        <v>105</v>
      </c>
      <c r="E35" s="194" t="s">
        <v>107</v>
      </c>
      <c r="F35" s="194" t="s">
        <v>43</v>
      </c>
      <c r="G35" s="196" t="s">
        <v>110</v>
      </c>
      <c r="H35" s="196" t="s">
        <v>61</v>
      </c>
      <c r="I35" s="196" t="s">
        <v>111</v>
      </c>
      <c r="W35" s="124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87">
        <v>5428000</v>
      </c>
      <c r="AC35" s="10">
        <v>51.03</v>
      </c>
      <c r="AD35" s="2">
        <f t="shared" si="0"/>
        <v>1.0399999999999991</v>
      </c>
      <c r="AE35" s="128">
        <f t="shared" si="1"/>
        <v>7.9004542761207386E-3</v>
      </c>
    </row>
    <row r="36" spans="2:31" x14ac:dyDescent="0.25">
      <c r="B36" s="189">
        <v>42524</v>
      </c>
      <c r="C36" s="184">
        <v>200</v>
      </c>
      <c r="D36" s="363">
        <v>42.3598</v>
      </c>
      <c r="E36" s="185">
        <v>41.755000000000003</v>
      </c>
      <c r="F36" s="185">
        <f t="shared" ref="F36:F45" si="2">C36*(E36-D36)</f>
        <v>-120.95999999999947</v>
      </c>
      <c r="G36" s="185">
        <f>D36*C36</f>
        <v>8471.9599999999991</v>
      </c>
      <c r="H36" s="199">
        <f>(E36-D36)/D36</f>
        <v>-1.4277687807779955E-2</v>
      </c>
      <c r="I36" s="185"/>
      <c r="W36" s="124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87">
        <v>6626700</v>
      </c>
      <c r="AC36" s="10">
        <v>50.63</v>
      </c>
      <c r="AD36" s="2">
        <f t="shared" si="0"/>
        <v>0.57999999999999829</v>
      </c>
      <c r="AE36" s="128">
        <f t="shared" si="1"/>
        <v>-6.6705905434568669E-3</v>
      </c>
    </row>
    <row r="37" spans="2:31" x14ac:dyDescent="0.25">
      <c r="B37" s="189">
        <v>42527</v>
      </c>
      <c r="C37" s="184">
        <v>200</v>
      </c>
      <c r="D37" s="185">
        <v>42.3598</v>
      </c>
      <c r="E37" s="185">
        <v>41.28</v>
      </c>
      <c r="F37" s="185">
        <f t="shared" si="2"/>
        <v>-215.95999999999975</v>
      </c>
      <c r="G37" s="185">
        <f>D37*C37</f>
        <v>8471.9599999999991</v>
      </c>
      <c r="H37" s="199">
        <f>(E37-D37)/D37</f>
        <v>-2.5491149627713039E-2</v>
      </c>
      <c r="I37" s="185"/>
      <c r="W37" s="124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87">
        <v>12705000</v>
      </c>
      <c r="AC37" s="10">
        <v>50.97</v>
      </c>
      <c r="AD37" s="2">
        <f t="shared" si="0"/>
        <v>1.4299999999999997</v>
      </c>
      <c r="AE37" s="128">
        <f t="shared" si="1"/>
        <v>2.637937978252114E-2</v>
      </c>
    </row>
    <row r="38" spans="2:31" x14ac:dyDescent="0.25">
      <c r="B38" s="189">
        <v>42533</v>
      </c>
      <c r="C38" s="184">
        <v>200</v>
      </c>
      <c r="D38" s="185">
        <v>42.36</v>
      </c>
      <c r="E38" s="185">
        <v>42.04</v>
      </c>
      <c r="F38" s="185">
        <f t="shared" si="2"/>
        <v>-64.000000000000057</v>
      </c>
      <c r="G38" s="185">
        <f>D38*C38</f>
        <v>8472</v>
      </c>
      <c r="H38" s="199">
        <f>(E38-D38)/D38</f>
        <v>-7.5542965061378723E-3</v>
      </c>
      <c r="I38" s="185"/>
      <c r="W38" s="124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87">
        <v>7024600</v>
      </c>
      <c r="AC38" s="10">
        <v>49.66</v>
      </c>
      <c r="AD38" s="2">
        <f t="shared" si="0"/>
        <v>0.89000000000000057</v>
      </c>
      <c r="AE38" s="128">
        <f t="shared" si="1"/>
        <v>-4.0112314480545974E-3</v>
      </c>
    </row>
    <row r="39" spans="2:31" x14ac:dyDescent="0.25">
      <c r="B39" s="189">
        <v>42534</v>
      </c>
      <c r="C39" s="184">
        <v>200</v>
      </c>
      <c r="D39" s="185">
        <v>42.3598</v>
      </c>
      <c r="E39" s="185">
        <v>40.57</v>
      </c>
      <c r="F39" s="185">
        <f t="shared" si="2"/>
        <v>-357.95999999999992</v>
      </c>
      <c r="G39" s="185">
        <f t="shared" ref="G39:G45" si="3">D39*C39</f>
        <v>8471.9599999999991</v>
      </c>
      <c r="H39" s="199">
        <f t="shared" ref="H39:H45" si="4">(E39-D39)/D39</f>
        <v>-4.2252324137507721E-2</v>
      </c>
      <c r="I39" s="185"/>
      <c r="W39" s="124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87">
        <v>6565900</v>
      </c>
      <c r="AC39" s="10">
        <v>49.86</v>
      </c>
      <c r="AD39" s="2">
        <f t="shared" si="0"/>
        <v>1.1400000000000006</v>
      </c>
      <c r="AE39" s="128">
        <f t="shared" si="1"/>
        <v>1.6306563391765172E-2</v>
      </c>
    </row>
    <row r="40" spans="2:31" x14ac:dyDescent="0.25">
      <c r="B40" s="189">
        <v>42535</v>
      </c>
      <c r="C40" s="184">
        <v>300</v>
      </c>
      <c r="D40" s="185">
        <v>41.523200000000003</v>
      </c>
      <c r="E40" s="185">
        <v>39.11</v>
      </c>
      <c r="F40" s="185">
        <f t="shared" si="2"/>
        <v>-723.96000000000095</v>
      </c>
      <c r="G40" s="185">
        <f t="shared" si="3"/>
        <v>12456.960000000001</v>
      </c>
      <c r="H40" s="199">
        <f t="shared" si="4"/>
        <v>-5.8116908138101185E-2</v>
      </c>
      <c r="I40" s="185"/>
      <c r="W40" s="124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87">
        <v>5322600</v>
      </c>
      <c r="AC40" s="10">
        <v>49.06</v>
      </c>
      <c r="AD40" s="2">
        <f t="shared" si="0"/>
        <v>0.54999999999999716</v>
      </c>
      <c r="AE40" s="128">
        <f t="shared" si="1"/>
        <v>-1.4247913698350878E-3</v>
      </c>
    </row>
    <row r="41" spans="2:31" x14ac:dyDescent="0.25">
      <c r="B41" s="189">
        <v>42537</v>
      </c>
      <c r="C41" s="184">
        <v>400</v>
      </c>
      <c r="D41" s="185">
        <v>40.604900000000001</v>
      </c>
      <c r="E41" s="185">
        <v>38.020000000000003</v>
      </c>
      <c r="F41" s="185">
        <f t="shared" si="2"/>
        <v>-1033.9599999999991</v>
      </c>
      <c r="G41" s="185">
        <f t="shared" si="3"/>
        <v>16241.960000000001</v>
      </c>
      <c r="H41" s="199">
        <f t="shared" si="4"/>
        <v>-6.3659804604862896E-2</v>
      </c>
      <c r="I41" s="185"/>
      <c r="Q41" s="2"/>
      <c r="W41" s="124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87">
        <v>7274700</v>
      </c>
      <c r="AC41" s="10">
        <v>49.13</v>
      </c>
      <c r="AD41" s="2">
        <f t="shared" si="0"/>
        <v>1.4499999999999957</v>
      </c>
      <c r="AE41" s="128">
        <f t="shared" si="1"/>
        <v>2.5464412439991868E-2</v>
      </c>
    </row>
    <row r="42" spans="2:31" ht="20.25" thickBot="1" x14ac:dyDescent="0.35">
      <c r="B42" s="189">
        <v>42542</v>
      </c>
      <c r="C42" s="184">
        <v>400</v>
      </c>
      <c r="D42" s="185">
        <v>40.604900000000001</v>
      </c>
      <c r="E42" s="185">
        <v>38.67</v>
      </c>
      <c r="F42" s="185">
        <f t="shared" si="2"/>
        <v>-773.95999999999958</v>
      </c>
      <c r="G42" s="185">
        <f t="shared" si="3"/>
        <v>16241.960000000001</v>
      </c>
      <c r="H42" s="199">
        <f t="shared" si="4"/>
        <v>-4.7651884378486317E-2</v>
      </c>
      <c r="I42" s="185"/>
      <c r="O42" s="557" t="s">
        <v>54</v>
      </c>
      <c r="P42" s="557"/>
      <c r="Q42" s="2"/>
      <c r="T42" s="83" t="s">
        <v>84</v>
      </c>
      <c r="W42" s="124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87">
        <v>5342600</v>
      </c>
      <c r="AC42" s="10">
        <v>47.91</v>
      </c>
      <c r="AD42" s="2">
        <f t="shared" si="0"/>
        <v>0.57000000000000028</v>
      </c>
      <c r="AE42" s="128">
        <f t="shared" si="1"/>
        <v>-1.0425354462052505E-3</v>
      </c>
    </row>
    <row r="43" spans="2:31" ht="15.75" thickTop="1" x14ac:dyDescent="0.25">
      <c r="B43" s="189">
        <v>42545</v>
      </c>
      <c r="C43" s="184">
        <v>500</v>
      </c>
      <c r="D43" s="185">
        <v>39.685899999999997</v>
      </c>
      <c r="E43" s="185">
        <v>38.31</v>
      </c>
      <c r="F43" s="185">
        <f t="shared" si="2"/>
        <v>-687.9499999999972</v>
      </c>
      <c r="G43" s="185">
        <f t="shared" si="3"/>
        <v>19842.949999999997</v>
      </c>
      <c r="H43" s="199">
        <f t="shared" si="4"/>
        <v>-3.466974416606388E-2</v>
      </c>
      <c r="I43" s="185"/>
      <c r="O43" s="75">
        <v>1.1000000000000001</v>
      </c>
      <c r="P43" s="75">
        <f>O43*$Q$4</f>
        <v>0</v>
      </c>
      <c r="Q43" s="2"/>
      <c r="T43" s="119" t="s">
        <v>69</v>
      </c>
      <c r="U43" s="90">
        <v>45.11</v>
      </c>
      <c r="W43" s="124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87">
        <v>7262900</v>
      </c>
      <c r="AC43" s="10">
        <v>47.96</v>
      </c>
      <c r="AD43" s="2">
        <f t="shared" si="0"/>
        <v>0.85999999999999943</v>
      </c>
      <c r="AE43" s="128">
        <f t="shared" si="1"/>
        <v>-2.2883295194507935E-3</v>
      </c>
    </row>
    <row r="44" spans="2:31" x14ac:dyDescent="0.25">
      <c r="B44" s="189">
        <v>42545</v>
      </c>
      <c r="C44" s="184">
        <v>500</v>
      </c>
      <c r="D44" s="185">
        <v>39.487099999999998</v>
      </c>
      <c r="E44" s="185">
        <v>35.18</v>
      </c>
      <c r="F44" s="185">
        <f t="shared" si="2"/>
        <v>-2153.5499999999993</v>
      </c>
      <c r="G44" s="185">
        <f t="shared" si="3"/>
        <v>19743.55</v>
      </c>
      <c r="H44" s="199">
        <f t="shared" si="4"/>
        <v>-0.10907612865973948</v>
      </c>
      <c r="I44" s="185"/>
      <c r="O44" s="75">
        <v>1.0900000000000001</v>
      </c>
      <c r="P44" s="75">
        <f t="shared" ref="P44:P63" si="5">O44*$Q$4</f>
        <v>0</v>
      </c>
      <c r="Q44" s="2"/>
      <c r="T44" s="85" t="s">
        <v>70</v>
      </c>
      <c r="U44" s="80">
        <v>45.43</v>
      </c>
      <c r="W44" s="124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87">
        <v>7169200</v>
      </c>
      <c r="AC44" s="10">
        <v>48.07</v>
      </c>
      <c r="AD44" s="2">
        <f t="shared" si="0"/>
        <v>0.75</v>
      </c>
      <c r="AE44" s="128">
        <f t="shared" si="1"/>
        <v>9.449811003779951E-3</v>
      </c>
    </row>
    <row r="45" spans="2:31" x14ac:dyDescent="0.25">
      <c r="B45" s="189">
        <v>42548</v>
      </c>
      <c r="C45" s="184">
        <v>600</v>
      </c>
      <c r="D45" s="185">
        <v>38.552599999999998</v>
      </c>
      <c r="E45" s="185">
        <v>33.36</v>
      </c>
      <c r="F45" s="185">
        <f t="shared" si="2"/>
        <v>-3115.5599999999995</v>
      </c>
      <c r="G45" s="185">
        <f t="shared" si="3"/>
        <v>23131.559999999998</v>
      </c>
      <c r="H45" s="199">
        <f t="shared" si="4"/>
        <v>-0.13468871100781787</v>
      </c>
      <c r="I45" s="185"/>
      <c r="O45" s="75">
        <v>1.08</v>
      </c>
      <c r="P45" s="75">
        <f t="shared" si="5"/>
        <v>0</v>
      </c>
      <c r="Q45" s="2"/>
      <c r="T45" s="85" t="s">
        <v>71</v>
      </c>
      <c r="U45" s="80" t="s">
        <v>100</v>
      </c>
      <c r="W45" s="124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87">
        <v>5632300</v>
      </c>
      <c r="AC45" s="10">
        <v>47.62</v>
      </c>
      <c r="AD45" s="2">
        <f t="shared" si="0"/>
        <v>0.59000000000000341</v>
      </c>
      <c r="AE45" s="128">
        <f t="shared" si="1"/>
        <v>9.1121000211908942E-3</v>
      </c>
    </row>
    <row r="46" spans="2:31" x14ac:dyDescent="0.25">
      <c r="B46" s="189">
        <v>42549</v>
      </c>
      <c r="C46" s="184">
        <v>600</v>
      </c>
      <c r="D46" s="185">
        <v>38.552599999999998</v>
      </c>
      <c r="E46" s="185">
        <v>34.67</v>
      </c>
      <c r="F46" s="185">
        <f t="shared" ref="F46:F88" si="6">C46*(E46-D46)</f>
        <v>-2329.5599999999977</v>
      </c>
      <c r="G46" s="185">
        <f t="shared" ref="G46:G88" si="7">D46*C46</f>
        <v>23131.559999999998</v>
      </c>
      <c r="H46" s="199">
        <f t="shared" ref="H46:H88" si="8">(E46-D46)/D46</f>
        <v>-0.10070916099043895</v>
      </c>
      <c r="I46" s="185"/>
      <c r="O46" s="75">
        <v>1.07</v>
      </c>
      <c r="P46" s="75">
        <f t="shared" si="5"/>
        <v>0</v>
      </c>
      <c r="Q46" s="2"/>
      <c r="T46" s="85" t="s">
        <v>72</v>
      </c>
      <c r="U46" s="80" t="s">
        <v>100</v>
      </c>
      <c r="W46" s="124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87">
        <v>8795700</v>
      </c>
      <c r="AC46" s="10">
        <v>47.19</v>
      </c>
      <c r="AD46" s="2">
        <f t="shared" si="0"/>
        <v>1.1799999999999997</v>
      </c>
      <c r="AE46" s="128">
        <f t="shared" si="1"/>
        <v>2.5493945188017619E-3</v>
      </c>
    </row>
    <row r="47" spans="2:31" x14ac:dyDescent="0.25">
      <c r="B47" s="189">
        <v>42552</v>
      </c>
      <c r="C47" s="184">
        <v>600</v>
      </c>
      <c r="D47" s="185">
        <v>38.552599999999998</v>
      </c>
      <c r="E47" s="185">
        <v>36.770000000000003</v>
      </c>
      <c r="F47" s="185">
        <f t="shared" si="6"/>
        <v>-1069.559999999997</v>
      </c>
      <c r="G47" s="185">
        <f t="shared" si="7"/>
        <v>23131.559999999998</v>
      </c>
      <c r="H47" s="199">
        <f t="shared" si="8"/>
        <v>-4.6238126611434643E-2</v>
      </c>
      <c r="I47" s="185"/>
      <c r="O47" s="75">
        <v>1.06</v>
      </c>
      <c r="P47" s="75">
        <f t="shared" si="5"/>
        <v>0</v>
      </c>
      <c r="Q47" s="2"/>
      <c r="T47" s="85" t="s">
        <v>73</v>
      </c>
      <c r="U47" s="80">
        <v>0.4</v>
      </c>
      <c r="W47" s="124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87">
        <v>8377500</v>
      </c>
      <c r="AC47" s="10">
        <v>47.07</v>
      </c>
      <c r="AD47" s="2">
        <f t="shared" si="0"/>
        <v>0.73000000000000398</v>
      </c>
      <c r="AE47" s="128">
        <f t="shared" si="1"/>
        <v>4.2507970244431981E-4</v>
      </c>
    </row>
    <row r="48" spans="2:31" x14ac:dyDescent="0.25">
      <c r="B48" s="189">
        <v>42556</v>
      </c>
      <c r="C48" s="198">
        <v>600</v>
      </c>
      <c r="D48" s="226">
        <v>38.552599999999998</v>
      </c>
      <c r="E48" s="185">
        <v>35.619999999999997</v>
      </c>
      <c r="F48" s="185">
        <f t="shared" si="6"/>
        <v>-1759.5600000000004</v>
      </c>
      <c r="G48" s="185">
        <f t="shared" si="7"/>
        <v>23131.559999999998</v>
      </c>
      <c r="H48" s="199">
        <f t="shared" si="8"/>
        <v>-7.6067502580889512E-2</v>
      </c>
      <c r="I48" s="185"/>
      <c r="O48" s="75">
        <v>1.05</v>
      </c>
      <c r="P48" s="75">
        <f t="shared" si="5"/>
        <v>0</v>
      </c>
      <c r="Q48" s="2"/>
      <c r="T48" s="85" t="s">
        <v>74</v>
      </c>
      <c r="U48" s="80">
        <v>1.0704400000000001</v>
      </c>
      <c r="W48" s="124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87">
        <v>12533800</v>
      </c>
      <c r="AC48" s="10">
        <v>47.05</v>
      </c>
      <c r="AD48" s="2">
        <f t="shared" si="0"/>
        <v>1.259999999999998</v>
      </c>
      <c r="AE48" s="128">
        <f t="shared" si="1"/>
        <v>-9.0564448188711344E-3</v>
      </c>
    </row>
    <row r="49" spans="2:31" x14ac:dyDescent="0.25">
      <c r="B49" s="189">
        <v>42559</v>
      </c>
      <c r="C49" s="198">
        <v>600</v>
      </c>
      <c r="D49" s="226">
        <v>38.552599999999998</v>
      </c>
      <c r="E49" s="185">
        <v>37.369999999999997</v>
      </c>
      <c r="F49" s="185">
        <f t="shared" si="6"/>
        <v>-709.5600000000004</v>
      </c>
      <c r="G49" s="185">
        <f t="shared" si="7"/>
        <v>23131.559999999998</v>
      </c>
      <c r="H49" s="199">
        <f t="shared" si="8"/>
        <v>-3.0674973931719283E-2</v>
      </c>
      <c r="I49" s="185"/>
      <c r="O49" s="75">
        <v>1.04</v>
      </c>
      <c r="P49" s="75">
        <f t="shared" si="5"/>
        <v>0</v>
      </c>
      <c r="Q49" s="2"/>
      <c r="T49" s="85" t="s">
        <v>93</v>
      </c>
      <c r="U49" s="80" t="s">
        <v>259</v>
      </c>
      <c r="W49" s="124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87">
        <v>12745600</v>
      </c>
      <c r="AC49" s="10">
        <v>47.48</v>
      </c>
      <c r="AD49" s="2">
        <f t="shared" si="0"/>
        <v>1.4100000000000037</v>
      </c>
      <c r="AE49" s="128">
        <f t="shared" si="1"/>
        <v>-4.0808080808080849E-2</v>
      </c>
    </row>
    <row r="50" spans="2:31" x14ac:dyDescent="0.25">
      <c r="B50" s="189">
        <v>42562</v>
      </c>
      <c r="C50" s="198">
        <v>600</v>
      </c>
      <c r="D50" s="226">
        <v>38.552599999999998</v>
      </c>
      <c r="E50" s="185">
        <v>38.119999999999997</v>
      </c>
      <c r="F50" s="185">
        <f t="shared" si="6"/>
        <v>-259.56000000000046</v>
      </c>
      <c r="G50" s="185">
        <f t="shared" si="7"/>
        <v>23131.559999999998</v>
      </c>
      <c r="H50" s="199">
        <f t="shared" si="8"/>
        <v>-1.1221033082074899E-2</v>
      </c>
      <c r="I50" s="185"/>
      <c r="O50" s="75">
        <v>1.03</v>
      </c>
      <c r="P50" s="75">
        <f t="shared" si="5"/>
        <v>0</v>
      </c>
      <c r="Q50" s="2"/>
      <c r="T50" s="85"/>
      <c r="U50" s="80"/>
      <c r="W50" s="124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87">
        <v>6852000</v>
      </c>
      <c r="AC50" s="10">
        <v>49.5</v>
      </c>
      <c r="AD50" s="2">
        <f t="shared" si="0"/>
        <v>1.5499999999999972</v>
      </c>
      <c r="AE50" s="128">
        <f t="shared" si="1"/>
        <v>-2.3668639053254448E-2</v>
      </c>
    </row>
    <row r="51" spans="2:31" x14ac:dyDescent="0.25">
      <c r="B51" s="189">
        <v>42563</v>
      </c>
      <c r="C51" s="184">
        <v>500</v>
      </c>
      <c r="D51" s="185">
        <v>38.395200000000003</v>
      </c>
      <c r="E51" s="185">
        <v>40.21</v>
      </c>
      <c r="F51" s="185">
        <f t="shared" si="6"/>
        <v>907.39999999999907</v>
      </c>
      <c r="G51" s="185">
        <f t="shared" si="7"/>
        <v>19197.600000000002</v>
      </c>
      <c r="H51" s="199">
        <f t="shared" si="8"/>
        <v>4.7266324957286276E-2</v>
      </c>
      <c r="I51" s="185"/>
      <c r="O51" s="75">
        <v>1.02</v>
      </c>
      <c r="P51" s="75">
        <f>O51*$Q$4</f>
        <v>0</v>
      </c>
      <c r="Q51" s="2"/>
      <c r="T51" s="85" t="s">
        <v>76</v>
      </c>
      <c r="U51" s="80" t="s">
        <v>580</v>
      </c>
      <c r="W51" s="124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87">
        <v>8905600</v>
      </c>
      <c r="AC51" s="10">
        <v>50.7</v>
      </c>
      <c r="AD51" s="2">
        <f t="shared" si="0"/>
        <v>0.97999999999999687</v>
      </c>
      <c r="AE51" s="128">
        <f t="shared" si="1"/>
        <v>1.4202840568113606E-2</v>
      </c>
    </row>
    <row r="52" spans="2:31" x14ac:dyDescent="0.25">
      <c r="B52" s="189">
        <v>42566</v>
      </c>
      <c r="C52" s="184">
        <v>400</v>
      </c>
      <c r="D52" s="185">
        <v>37.874299999999998</v>
      </c>
      <c r="E52" s="185">
        <v>39.979999999999997</v>
      </c>
      <c r="F52" s="185">
        <f t="shared" si="6"/>
        <v>842.27999999999952</v>
      </c>
      <c r="G52" s="185">
        <f t="shared" si="7"/>
        <v>15149.72</v>
      </c>
      <c r="H52" s="199">
        <f t="shared" si="8"/>
        <v>5.559706714051478E-2</v>
      </c>
      <c r="I52" s="185"/>
      <c r="O52" s="75">
        <v>1.01</v>
      </c>
      <c r="P52" s="75">
        <f t="shared" si="5"/>
        <v>0</v>
      </c>
      <c r="Q52" s="2"/>
      <c r="T52" s="85" t="s">
        <v>77</v>
      </c>
      <c r="U52" s="80" t="s">
        <v>249</v>
      </c>
      <c r="W52" s="124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87">
        <v>8096300</v>
      </c>
      <c r="AC52" s="10">
        <v>49.99</v>
      </c>
      <c r="AD52" s="2">
        <f t="shared" si="0"/>
        <v>0.61999999999999744</v>
      </c>
      <c r="AE52" s="128">
        <f t="shared" si="1"/>
        <v>1.523151909017062E-2</v>
      </c>
    </row>
    <row r="53" spans="2:31" x14ac:dyDescent="0.25">
      <c r="B53" s="189">
        <v>42569</v>
      </c>
      <c r="C53" s="184">
        <v>400</v>
      </c>
      <c r="D53" s="185">
        <v>37.874299999999998</v>
      </c>
      <c r="E53" s="185">
        <v>40.1</v>
      </c>
      <c r="F53" s="185">
        <f t="shared" si="6"/>
        <v>890.28000000000134</v>
      </c>
      <c r="G53" s="185">
        <f t="shared" si="7"/>
        <v>15149.72</v>
      </c>
      <c r="H53" s="199">
        <f t="shared" si="8"/>
        <v>5.8765442529631E-2</v>
      </c>
      <c r="I53" s="185"/>
      <c r="O53" s="75">
        <v>1</v>
      </c>
      <c r="P53" s="75">
        <f t="shared" si="5"/>
        <v>0</v>
      </c>
      <c r="Q53" s="2"/>
      <c r="T53" s="85" t="s">
        <v>78</v>
      </c>
      <c r="U53" s="82">
        <v>8313359</v>
      </c>
      <c r="W53" s="124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87">
        <v>6398100</v>
      </c>
      <c r="AC53" s="10">
        <v>49.24</v>
      </c>
      <c r="AD53" s="2">
        <f t="shared" si="0"/>
        <v>0.93999999999999773</v>
      </c>
      <c r="AE53" s="128">
        <f t="shared" si="1"/>
        <v>1.3585837793330668E-2</v>
      </c>
    </row>
    <row r="54" spans="2:31" x14ac:dyDescent="0.25">
      <c r="B54" s="189">
        <v>42570</v>
      </c>
      <c r="C54" s="184">
        <v>400</v>
      </c>
      <c r="D54" s="185">
        <v>37.874299999999998</v>
      </c>
      <c r="E54" s="185">
        <v>40.53</v>
      </c>
      <c r="F54" s="185">
        <f t="shared" si="6"/>
        <v>1062.2800000000011</v>
      </c>
      <c r="G54" s="185">
        <f t="shared" si="7"/>
        <v>15149.72</v>
      </c>
      <c r="H54" s="199">
        <f t="shared" si="8"/>
        <v>7.0118787673963692E-2</v>
      </c>
      <c r="I54" s="185"/>
      <c r="O54" s="75">
        <v>0.99</v>
      </c>
      <c r="P54" s="75">
        <f t="shared" si="5"/>
        <v>0</v>
      </c>
      <c r="T54" s="85" t="s">
        <v>81</v>
      </c>
      <c r="U54" s="82">
        <v>8382980</v>
      </c>
      <c r="W54" s="124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87">
        <v>8753100</v>
      </c>
      <c r="AC54" s="10">
        <v>48.58</v>
      </c>
      <c r="AD54" s="2">
        <f t="shared" si="0"/>
        <v>1.6599999999999966</v>
      </c>
      <c r="AE54" s="128">
        <f t="shared" si="1"/>
        <v>-3.4194831013916516E-2</v>
      </c>
    </row>
    <row r="55" spans="2:31" x14ac:dyDescent="0.25">
      <c r="B55" s="189">
        <v>42571</v>
      </c>
      <c r="C55" s="198">
        <v>300</v>
      </c>
      <c r="D55" s="226">
        <v>36.805999999999997</v>
      </c>
      <c r="E55" s="226">
        <v>40.21</v>
      </c>
      <c r="F55" s="185">
        <f t="shared" si="6"/>
        <v>1021.2000000000011</v>
      </c>
      <c r="G55" s="185">
        <f t="shared" si="7"/>
        <v>11041.8</v>
      </c>
      <c r="H55" s="199">
        <f t="shared" si="8"/>
        <v>9.2484920936803883E-2</v>
      </c>
      <c r="I55" s="185"/>
      <c r="O55" s="75">
        <v>0.98</v>
      </c>
      <c r="P55" s="75">
        <f t="shared" si="5"/>
        <v>0</v>
      </c>
      <c r="T55" s="85" t="s">
        <v>79</v>
      </c>
      <c r="U55" s="80" t="s">
        <v>508</v>
      </c>
      <c r="W55" s="124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87">
        <v>7722400</v>
      </c>
      <c r="AC55" s="10">
        <v>50.3</v>
      </c>
      <c r="AD55" s="2">
        <f t="shared" si="0"/>
        <v>0.82999999999999829</v>
      </c>
      <c r="AE55" s="128">
        <f t="shared" si="1"/>
        <v>1.6161616161616044E-2</v>
      </c>
    </row>
    <row r="56" spans="2:31" x14ac:dyDescent="0.25">
      <c r="B56" s="189">
        <v>42572</v>
      </c>
      <c r="C56" s="184">
        <v>350</v>
      </c>
      <c r="D56" s="185">
        <v>37.059399999999997</v>
      </c>
      <c r="E56" s="185">
        <v>38.520000000000003</v>
      </c>
      <c r="F56" s="185">
        <f t="shared" si="6"/>
        <v>511.21000000000231</v>
      </c>
      <c r="G56" s="185">
        <f t="shared" si="7"/>
        <v>12970.789999999999</v>
      </c>
      <c r="H56" s="199">
        <f t="shared" si="8"/>
        <v>3.9412402791194859E-2</v>
      </c>
      <c r="I56" s="185"/>
      <c r="O56" s="75">
        <v>0.97</v>
      </c>
      <c r="P56" s="75">
        <f t="shared" si="5"/>
        <v>0</v>
      </c>
      <c r="T56" s="85" t="s">
        <v>82</v>
      </c>
      <c r="U56" s="80">
        <v>7.79</v>
      </c>
      <c r="W56" s="124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87">
        <v>7012700</v>
      </c>
      <c r="AC56" s="10">
        <v>49.5</v>
      </c>
      <c r="AD56" s="2">
        <f t="shared" si="0"/>
        <v>0.88000000000000256</v>
      </c>
      <c r="AE56" s="128">
        <f t="shared" si="1"/>
        <v>-1.19760479041916E-2</v>
      </c>
    </row>
    <row r="57" spans="2:31" x14ac:dyDescent="0.25">
      <c r="B57" s="189">
        <v>42575</v>
      </c>
      <c r="C57" s="184">
        <v>350</v>
      </c>
      <c r="D57" s="185">
        <v>37.059399999999997</v>
      </c>
      <c r="E57" s="185">
        <v>38.96</v>
      </c>
      <c r="F57" s="185">
        <f t="shared" si="6"/>
        <v>665.21000000000151</v>
      </c>
      <c r="G57" s="185">
        <f t="shared" si="7"/>
        <v>12970.789999999999</v>
      </c>
      <c r="H57" s="199">
        <f t="shared" si="8"/>
        <v>5.1285233975725576E-2</v>
      </c>
      <c r="I57" s="185"/>
      <c r="O57" s="75">
        <v>0.96</v>
      </c>
      <c r="P57" s="75">
        <f t="shared" si="5"/>
        <v>0</v>
      </c>
      <c r="T57" s="85" t="s">
        <v>83</v>
      </c>
      <c r="U57" s="80">
        <v>5.79</v>
      </c>
      <c r="W57" s="124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87">
        <v>7076500</v>
      </c>
      <c r="AC57" s="10">
        <v>50.1</v>
      </c>
      <c r="AD57" s="2">
        <f t="shared" si="0"/>
        <v>1.009999999999998</v>
      </c>
      <c r="AE57" s="128">
        <f t="shared" si="1"/>
        <v>-5.9844404548181629E-4</v>
      </c>
    </row>
    <row r="58" spans="2:31" x14ac:dyDescent="0.25">
      <c r="B58" s="189">
        <v>42577</v>
      </c>
      <c r="C58" s="184">
        <v>350</v>
      </c>
      <c r="D58" s="185">
        <v>37.059399999999997</v>
      </c>
      <c r="E58" s="185">
        <v>39.03</v>
      </c>
      <c r="F58" s="185">
        <f t="shared" si="6"/>
        <v>689.71000000000163</v>
      </c>
      <c r="G58" s="185">
        <f t="shared" si="7"/>
        <v>12970.789999999999</v>
      </c>
      <c r="H58" s="199">
        <f t="shared" si="8"/>
        <v>5.3174093482355481E-2</v>
      </c>
      <c r="I58" s="185"/>
      <c r="O58" s="75">
        <v>0.95</v>
      </c>
      <c r="P58" s="75">
        <f t="shared" si="5"/>
        <v>0</v>
      </c>
      <c r="T58" s="85" t="s">
        <v>80</v>
      </c>
      <c r="U58" s="80" t="s">
        <v>475</v>
      </c>
      <c r="W58" s="124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87">
        <v>7477500</v>
      </c>
      <c r="AC58" s="10">
        <v>50.13</v>
      </c>
      <c r="AD58" s="2">
        <f t="shared" si="0"/>
        <v>1.0300000000000011</v>
      </c>
      <c r="AE58" s="128">
        <f t="shared" si="1"/>
        <v>-1.7636684303350969E-2</v>
      </c>
    </row>
    <row r="59" spans="2:31" x14ac:dyDescent="0.25">
      <c r="B59" s="189">
        <v>42580</v>
      </c>
      <c r="C59" s="184">
        <v>300</v>
      </c>
      <c r="D59" s="185">
        <v>36.606099999999998</v>
      </c>
      <c r="E59" s="185">
        <v>39.659999999999997</v>
      </c>
      <c r="F59" s="185">
        <f t="shared" si="6"/>
        <v>916.16999999999962</v>
      </c>
      <c r="G59" s="185">
        <f t="shared" si="7"/>
        <v>10981.83</v>
      </c>
      <c r="H59" s="199">
        <f t="shared" si="8"/>
        <v>8.3425986379319264E-2</v>
      </c>
      <c r="I59" s="185">
        <v>36</v>
      </c>
      <c r="O59" s="75">
        <v>0.94</v>
      </c>
      <c r="P59" s="75">
        <f t="shared" si="5"/>
        <v>0</v>
      </c>
      <c r="W59" s="124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87">
        <v>7380600</v>
      </c>
      <c r="AC59" s="10">
        <v>51.03</v>
      </c>
      <c r="AD59" s="2">
        <f t="shared" si="0"/>
        <v>0.85999999999999943</v>
      </c>
      <c r="AE59" s="128">
        <f t="shared" si="1"/>
        <v>6.7074373643718488E-3</v>
      </c>
    </row>
    <row r="60" spans="2:31" x14ac:dyDescent="0.25">
      <c r="B60" s="189">
        <v>42580</v>
      </c>
      <c r="C60" s="184">
        <v>350</v>
      </c>
      <c r="D60" s="185">
        <v>36.945300000000003</v>
      </c>
      <c r="E60" s="185">
        <v>38.75</v>
      </c>
      <c r="F60" s="185">
        <f t="shared" si="6"/>
        <v>631.64499999999884</v>
      </c>
      <c r="G60" s="185">
        <f t="shared" si="7"/>
        <v>12930.855000000001</v>
      </c>
      <c r="H60" s="199">
        <f t="shared" si="8"/>
        <v>4.8847891342065075E-2</v>
      </c>
      <c r="I60" s="185"/>
      <c r="O60" s="75">
        <v>0.93</v>
      </c>
      <c r="P60" s="75">
        <f t="shared" si="5"/>
        <v>0</v>
      </c>
      <c r="W60" s="124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87">
        <v>14284800</v>
      </c>
      <c r="AC60" s="10">
        <v>50.69</v>
      </c>
      <c r="AD60" s="2">
        <f t="shared" si="0"/>
        <v>2.3299999999999983</v>
      </c>
      <c r="AE60" s="128">
        <f t="shared" si="1"/>
        <v>-1.0733801717408342E-2</v>
      </c>
    </row>
    <row r="61" spans="2:31" x14ac:dyDescent="0.25">
      <c r="B61" s="189">
        <v>42584</v>
      </c>
      <c r="C61" s="184">
        <v>400</v>
      </c>
      <c r="D61" s="185">
        <v>37.037100000000002</v>
      </c>
      <c r="E61" s="185">
        <v>36.39</v>
      </c>
      <c r="F61" s="185">
        <f t="shared" si="6"/>
        <v>-258.84000000000071</v>
      </c>
      <c r="G61" s="185">
        <f t="shared" si="7"/>
        <v>14814.84</v>
      </c>
      <c r="H61" s="199">
        <f t="shared" si="8"/>
        <v>-1.747167029816054E-2</v>
      </c>
      <c r="I61" s="185">
        <v>36.5</v>
      </c>
      <c r="O61" s="75">
        <v>0.92</v>
      </c>
      <c r="P61" s="75">
        <f t="shared" si="5"/>
        <v>0</v>
      </c>
      <c r="W61" s="124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87">
        <v>10001600</v>
      </c>
      <c r="AC61" s="10">
        <v>51.24</v>
      </c>
      <c r="AD61" s="2">
        <f t="shared" si="0"/>
        <v>1.0900000000000034</v>
      </c>
      <c r="AE61" s="128">
        <f t="shared" si="1"/>
        <v>1.0053222945002993E-2</v>
      </c>
    </row>
    <row r="62" spans="2:31" x14ac:dyDescent="0.25">
      <c r="B62" s="189">
        <v>42597</v>
      </c>
      <c r="C62" s="184">
        <v>400</v>
      </c>
      <c r="D62" s="185">
        <v>37.037100000000002</v>
      </c>
      <c r="E62" s="185">
        <v>36.92</v>
      </c>
      <c r="F62" s="185">
        <f t="shared" si="6"/>
        <v>-46.840000000000259</v>
      </c>
      <c r="G62" s="185">
        <f t="shared" si="7"/>
        <v>14814.84</v>
      </c>
      <c r="H62" s="199">
        <f t="shared" si="8"/>
        <v>-3.1616946251191544E-3</v>
      </c>
      <c r="I62" s="185"/>
      <c r="O62" s="75">
        <v>0.91</v>
      </c>
      <c r="P62" s="75">
        <f t="shared" si="5"/>
        <v>0</v>
      </c>
      <c r="W62" s="124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87">
        <v>8440500</v>
      </c>
      <c r="AC62" s="10">
        <v>50.73</v>
      </c>
      <c r="AD62" s="2">
        <f t="shared" si="0"/>
        <v>1.490000000000002</v>
      </c>
      <c r="AE62" s="128">
        <f t="shared" si="1"/>
        <v>2.5055566781167826E-2</v>
      </c>
    </row>
    <row r="63" spans="2:31" x14ac:dyDescent="0.25">
      <c r="B63" s="189">
        <v>42599</v>
      </c>
      <c r="C63" s="184">
        <v>400</v>
      </c>
      <c r="D63" s="185">
        <v>37.037100000000002</v>
      </c>
      <c r="E63" s="185">
        <v>37.51</v>
      </c>
      <c r="F63" s="185">
        <f t="shared" si="6"/>
        <v>189.15999999999826</v>
      </c>
      <c r="G63" s="185">
        <f t="shared" si="7"/>
        <v>14814.84</v>
      </c>
      <c r="H63" s="199">
        <f t="shared" si="8"/>
        <v>1.2768278293926781E-2</v>
      </c>
      <c r="I63" s="185"/>
      <c r="O63" s="75">
        <v>0.9</v>
      </c>
      <c r="P63" s="75">
        <f t="shared" si="5"/>
        <v>0</v>
      </c>
      <c r="W63" s="124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87">
        <v>5330100</v>
      </c>
      <c r="AC63" s="10">
        <v>49.49</v>
      </c>
      <c r="AD63" s="2">
        <f t="shared" si="0"/>
        <v>0.75</v>
      </c>
      <c r="AE63" s="128">
        <f t="shared" si="1"/>
        <v>2.0210185933722258E-4</v>
      </c>
    </row>
    <row r="64" spans="2:31" x14ac:dyDescent="0.25">
      <c r="B64" s="189">
        <v>42600</v>
      </c>
      <c r="C64" s="184">
        <v>400</v>
      </c>
      <c r="D64" s="185">
        <v>37.037100000000002</v>
      </c>
      <c r="E64" s="185">
        <v>37.07</v>
      </c>
      <c r="F64" s="185">
        <f t="shared" si="6"/>
        <v>13.159999999999172</v>
      </c>
      <c r="G64" s="185">
        <f t="shared" si="7"/>
        <v>14814.84</v>
      </c>
      <c r="H64" s="199">
        <f t="shared" si="8"/>
        <v>8.8829848989251125E-4</v>
      </c>
      <c r="I64" s="185"/>
      <c r="W64" s="124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87">
        <v>6922700</v>
      </c>
      <c r="AC64" s="10">
        <v>49.48</v>
      </c>
      <c r="AD64" s="2">
        <f t="shared" si="0"/>
        <v>1.0799999999999983</v>
      </c>
      <c r="AE64" s="128">
        <f t="shared" si="1"/>
        <v>-1.0094891984656629E-3</v>
      </c>
    </row>
    <row r="65" spans="2:31" x14ac:dyDescent="0.25">
      <c r="B65" s="189">
        <v>42601</v>
      </c>
      <c r="C65" s="184">
        <v>400</v>
      </c>
      <c r="D65" s="185">
        <v>37.037100000000002</v>
      </c>
      <c r="E65" s="185">
        <v>36.770000000000003</v>
      </c>
      <c r="F65" s="185">
        <f t="shared" si="6"/>
        <v>-106.83999999999969</v>
      </c>
      <c r="G65" s="185">
        <f t="shared" si="7"/>
        <v>14814.84</v>
      </c>
      <c r="H65" s="199">
        <f t="shared" si="8"/>
        <v>-7.2116877401308208E-3</v>
      </c>
      <c r="I65" s="185"/>
      <c r="W65" s="124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87">
        <v>5806200</v>
      </c>
      <c r="AC65" s="10">
        <v>49.53</v>
      </c>
      <c r="AD65" s="2">
        <f t="shared" si="0"/>
        <v>1.1899999999999977</v>
      </c>
      <c r="AE65" s="128">
        <f t="shared" si="1"/>
        <v>-1.9207920792079225E-2</v>
      </c>
    </row>
    <row r="66" spans="2:31" x14ac:dyDescent="0.25">
      <c r="B66" s="189">
        <v>42604</v>
      </c>
      <c r="C66" s="184">
        <v>400</v>
      </c>
      <c r="D66" s="185">
        <v>37.037100000000002</v>
      </c>
      <c r="E66" s="185">
        <v>36.61</v>
      </c>
      <c r="F66" s="185">
        <f t="shared" si="6"/>
        <v>-170.84000000000117</v>
      </c>
      <c r="G66" s="185">
        <f t="shared" si="7"/>
        <v>14814.84</v>
      </c>
      <c r="H66" s="199">
        <f t="shared" si="8"/>
        <v>-1.1531680396143405E-2</v>
      </c>
      <c r="I66" s="185"/>
      <c r="W66" s="124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87">
        <v>7898600</v>
      </c>
      <c r="AC66" s="10">
        <v>50.5</v>
      </c>
      <c r="AD66" s="2">
        <f t="shared" si="0"/>
        <v>0.93999999999999773</v>
      </c>
      <c r="AE66" s="128">
        <f t="shared" si="1"/>
        <v>2.4756493506493449E-2</v>
      </c>
    </row>
    <row r="67" spans="2:31" x14ac:dyDescent="0.25">
      <c r="B67" s="189">
        <v>42605</v>
      </c>
      <c r="C67" s="184">
        <v>400</v>
      </c>
      <c r="D67" s="185">
        <v>37.037100000000002</v>
      </c>
      <c r="E67" s="185">
        <v>36.69</v>
      </c>
      <c r="F67" s="185">
        <f t="shared" si="6"/>
        <v>-138.84000000000185</v>
      </c>
      <c r="G67" s="185">
        <f t="shared" si="7"/>
        <v>14814.84</v>
      </c>
      <c r="H67" s="199">
        <f t="shared" si="8"/>
        <v>-9.3716840681372093E-3</v>
      </c>
      <c r="I67" s="185"/>
      <c r="W67" s="124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87">
        <v>5423200</v>
      </c>
      <c r="AC67" s="10">
        <v>49.28</v>
      </c>
      <c r="AD67" s="2">
        <f>Y67-Z67</f>
        <v>0.96999999999999886</v>
      </c>
      <c r="AE67" s="128" t="e">
        <f>AC67/#REF!-1</f>
        <v>#REF!</v>
      </c>
    </row>
    <row r="68" spans="2:31" x14ac:dyDescent="0.25">
      <c r="B68" s="189">
        <v>42606</v>
      </c>
      <c r="C68" s="184">
        <v>400</v>
      </c>
      <c r="D68" s="185">
        <v>37.037100000000002</v>
      </c>
      <c r="E68" s="185">
        <v>36.770000000000003</v>
      </c>
      <c r="F68" s="185">
        <f t="shared" si="6"/>
        <v>-106.83999999999969</v>
      </c>
      <c r="G68" s="185">
        <f t="shared" si="7"/>
        <v>14814.84</v>
      </c>
      <c r="H68" s="199">
        <f t="shared" si="8"/>
        <v>-7.2116877401308208E-3</v>
      </c>
      <c r="I68" s="185"/>
      <c r="W68" s="124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87">
        <v>4532400</v>
      </c>
      <c r="AC68" s="10">
        <v>49</v>
      </c>
      <c r="AD68" s="2" t="e">
        <f>#REF!-#REF!</f>
        <v>#REF!</v>
      </c>
      <c r="AE68" s="128" t="e">
        <f>#REF!/AC69-1</f>
        <v>#REF!</v>
      </c>
    </row>
    <row r="69" spans="2:31" x14ac:dyDescent="0.25">
      <c r="B69" s="189">
        <v>42607</v>
      </c>
      <c r="C69" s="184">
        <v>400</v>
      </c>
      <c r="D69" s="185">
        <v>37.037100000000002</v>
      </c>
      <c r="E69" s="185">
        <v>36.47</v>
      </c>
      <c r="F69" s="185">
        <f t="shared" si="6"/>
        <v>-226.8400000000014</v>
      </c>
      <c r="G69" s="185">
        <f t="shared" si="7"/>
        <v>14814.84</v>
      </c>
      <c r="H69" s="199">
        <f t="shared" si="8"/>
        <v>-1.5311673970154344E-2</v>
      </c>
      <c r="I69" s="185"/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  <row r="70" spans="2:31" x14ac:dyDescent="0.25">
      <c r="B70" s="189">
        <v>42611</v>
      </c>
      <c r="C70" s="184">
        <v>400</v>
      </c>
      <c r="D70" s="185">
        <v>37.037100000000002</v>
      </c>
      <c r="E70" s="185">
        <v>36.549999999999997</v>
      </c>
      <c r="F70" s="185">
        <f t="shared" si="6"/>
        <v>-194.84000000000208</v>
      </c>
      <c r="G70" s="185">
        <f t="shared" si="7"/>
        <v>14814.84</v>
      </c>
      <c r="H70" s="199">
        <f t="shared" si="8"/>
        <v>-1.3151677642148148E-2</v>
      </c>
      <c r="I70" s="185"/>
    </row>
    <row r="71" spans="2:31" x14ac:dyDescent="0.25">
      <c r="B71" s="189">
        <v>42612</v>
      </c>
      <c r="C71" s="184">
        <v>400</v>
      </c>
      <c r="D71" s="185">
        <v>37.037100000000002</v>
      </c>
      <c r="E71" s="185">
        <v>37.159999999999997</v>
      </c>
      <c r="F71" s="185">
        <f t="shared" si="6"/>
        <v>49.159999999997694</v>
      </c>
      <c r="G71" s="185">
        <f t="shared" si="7"/>
        <v>14814.84</v>
      </c>
      <c r="H71" s="199">
        <f t="shared" si="8"/>
        <v>3.3182943588994339E-3</v>
      </c>
      <c r="I71" s="185"/>
    </row>
    <row r="72" spans="2:31" x14ac:dyDescent="0.25">
      <c r="B72" s="189">
        <v>42614</v>
      </c>
      <c r="C72" s="184">
        <v>400</v>
      </c>
      <c r="D72" s="185">
        <v>37.037100000000002</v>
      </c>
      <c r="E72" s="185">
        <v>36.82</v>
      </c>
      <c r="F72" s="185">
        <f t="shared" si="6"/>
        <v>-86.840000000000828</v>
      </c>
      <c r="G72" s="185">
        <f t="shared" si="7"/>
        <v>14814.84</v>
      </c>
      <c r="H72" s="199">
        <f t="shared" si="8"/>
        <v>-5.8616900351269961E-3</v>
      </c>
      <c r="I72" s="185"/>
    </row>
    <row r="73" spans="2:31" x14ac:dyDescent="0.25">
      <c r="B73" s="189">
        <v>42615</v>
      </c>
      <c r="C73" s="184">
        <v>400</v>
      </c>
      <c r="D73" s="185">
        <v>37.037100000000002</v>
      </c>
      <c r="E73" s="185">
        <v>37.17</v>
      </c>
      <c r="F73" s="185">
        <f t="shared" si="6"/>
        <v>53.159999999999741</v>
      </c>
      <c r="G73" s="185">
        <f t="shared" si="7"/>
        <v>14814.84</v>
      </c>
      <c r="H73" s="199">
        <f t="shared" si="8"/>
        <v>3.5882938999003524E-3</v>
      </c>
      <c r="I73" s="185"/>
    </row>
    <row r="74" spans="2:31" x14ac:dyDescent="0.25">
      <c r="B74" s="189">
        <v>42615</v>
      </c>
      <c r="C74" s="184">
        <v>400</v>
      </c>
      <c r="D74" s="185">
        <v>36.834600000000002</v>
      </c>
      <c r="E74" s="185">
        <v>37.17</v>
      </c>
      <c r="F74" s="185">
        <f t="shared" si="6"/>
        <v>134.15999999999997</v>
      </c>
      <c r="G74" s="185">
        <f t="shared" si="7"/>
        <v>14733.84</v>
      </c>
      <c r="H74" s="199">
        <f t="shared" si="8"/>
        <v>9.1055692202440079E-3</v>
      </c>
      <c r="I74" s="185" t="s">
        <v>197</v>
      </c>
    </row>
    <row r="75" spans="2:31" x14ac:dyDescent="0.25">
      <c r="B75" s="189">
        <v>42619</v>
      </c>
      <c r="C75" s="184">
        <v>400</v>
      </c>
      <c r="D75" s="185">
        <v>36.834600000000002</v>
      </c>
      <c r="E75" s="185">
        <v>36.82</v>
      </c>
      <c r="F75" s="185">
        <f t="shared" si="6"/>
        <v>-5.8400000000006003</v>
      </c>
      <c r="G75" s="185">
        <f t="shared" si="7"/>
        <v>14733.84</v>
      </c>
      <c r="H75" s="199">
        <f t="shared" si="8"/>
        <v>-3.9636645979599343E-4</v>
      </c>
      <c r="I75" s="185"/>
    </row>
    <row r="76" spans="2:31" x14ac:dyDescent="0.25">
      <c r="B76" s="189">
        <v>42620</v>
      </c>
      <c r="C76" s="184">
        <v>350</v>
      </c>
      <c r="D76" s="185">
        <v>36.642400000000002</v>
      </c>
      <c r="E76" s="185">
        <v>38.9</v>
      </c>
      <c r="F76" s="185">
        <f t="shared" si="6"/>
        <v>790.15999999999872</v>
      </c>
      <c r="G76" s="185">
        <f t="shared" si="7"/>
        <v>12824.84</v>
      </c>
      <c r="H76" s="199">
        <f t="shared" si="8"/>
        <v>6.1611684824138056E-2</v>
      </c>
      <c r="I76" s="185"/>
    </row>
    <row r="77" spans="2:31" x14ac:dyDescent="0.25">
      <c r="B77" s="189">
        <v>42620</v>
      </c>
      <c r="C77" s="184">
        <v>300</v>
      </c>
      <c r="D77" s="185">
        <v>36.269399999999997</v>
      </c>
      <c r="E77" s="185">
        <v>38.9</v>
      </c>
      <c r="F77" s="185">
        <f t="shared" si="6"/>
        <v>789.18000000000029</v>
      </c>
      <c r="G77" s="185">
        <f t="shared" si="7"/>
        <v>10880.82</v>
      </c>
      <c r="H77" s="199">
        <f t="shared" si="8"/>
        <v>7.2529460095838397E-2</v>
      </c>
      <c r="I77" s="185">
        <v>36</v>
      </c>
    </row>
    <row r="78" spans="2:31" x14ac:dyDescent="0.25">
      <c r="B78" s="189">
        <v>42620</v>
      </c>
      <c r="C78" s="184">
        <v>250</v>
      </c>
      <c r="D78" s="185">
        <v>35.705300000000001</v>
      </c>
      <c r="E78" s="185">
        <v>38.9</v>
      </c>
      <c r="F78" s="185">
        <f t="shared" si="6"/>
        <v>798.67499999999939</v>
      </c>
      <c r="G78" s="185">
        <f t="shared" si="7"/>
        <v>8926.3250000000007</v>
      </c>
      <c r="H78" s="199">
        <f t="shared" si="8"/>
        <v>8.9474111686500254E-2</v>
      </c>
      <c r="I78" s="185"/>
    </row>
    <row r="79" spans="2:31" x14ac:dyDescent="0.25">
      <c r="B79" s="189">
        <v>42622</v>
      </c>
      <c r="C79" s="184">
        <v>250</v>
      </c>
      <c r="D79" s="185">
        <v>35.705300000000001</v>
      </c>
      <c r="E79" s="185">
        <v>37.75</v>
      </c>
      <c r="F79" s="185">
        <f t="shared" si="6"/>
        <v>511.17499999999973</v>
      </c>
      <c r="G79" s="185">
        <f t="shared" si="7"/>
        <v>8926.3250000000007</v>
      </c>
      <c r="H79" s="199">
        <f t="shared" si="8"/>
        <v>5.7266008127644881E-2</v>
      </c>
      <c r="I79" s="185"/>
    </row>
    <row r="80" spans="2:31" x14ac:dyDescent="0.25">
      <c r="B80" s="189">
        <v>42625</v>
      </c>
      <c r="C80" s="184">
        <v>250</v>
      </c>
      <c r="D80" s="185">
        <v>35.705300000000001</v>
      </c>
      <c r="E80" s="185">
        <v>38.44</v>
      </c>
      <c r="F80" s="185">
        <f t="shared" si="6"/>
        <v>683.67499999999916</v>
      </c>
      <c r="G80" s="185">
        <f t="shared" si="7"/>
        <v>8926.3250000000007</v>
      </c>
      <c r="H80" s="199">
        <f t="shared" si="8"/>
        <v>7.6590870262958063E-2</v>
      </c>
      <c r="I80" s="185"/>
    </row>
    <row r="81" spans="2:9" x14ac:dyDescent="0.25">
      <c r="B81" s="189">
        <v>42627</v>
      </c>
      <c r="C81" s="184">
        <v>250</v>
      </c>
      <c r="D81" s="185">
        <v>35.705300000000001</v>
      </c>
      <c r="E81" s="185">
        <v>37.119999999999997</v>
      </c>
      <c r="F81" s="185">
        <f t="shared" si="6"/>
        <v>353.67499999999905</v>
      </c>
      <c r="G81" s="185">
        <f t="shared" si="7"/>
        <v>8926.3250000000007</v>
      </c>
      <c r="H81" s="199">
        <f t="shared" si="8"/>
        <v>3.9621568786706633E-2</v>
      </c>
      <c r="I81" s="185"/>
    </row>
    <row r="82" spans="2:9" x14ac:dyDescent="0.25">
      <c r="B82" s="189">
        <v>42629</v>
      </c>
      <c r="C82" s="184">
        <v>250</v>
      </c>
      <c r="D82" s="185">
        <v>35.705300000000001</v>
      </c>
      <c r="E82" s="185">
        <v>36.770000000000003</v>
      </c>
      <c r="F82" s="185">
        <f t="shared" si="6"/>
        <v>266.17500000000052</v>
      </c>
      <c r="G82" s="185">
        <f t="shared" si="7"/>
        <v>8926.3250000000007</v>
      </c>
      <c r="H82" s="199">
        <f t="shared" si="8"/>
        <v>2.9819102486185578E-2</v>
      </c>
      <c r="I82" s="185"/>
    </row>
    <row r="83" spans="2:9" x14ac:dyDescent="0.25">
      <c r="B83" s="189">
        <v>42632</v>
      </c>
      <c r="C83" s="184">
        <v>250</v>
      </c>
      <c r="D83" s="185">
        <v>35.705300000000001</v>
      </c>
      <c r="E83" s="185">
        <v>37.57</v>
      </c>
      <c r="F83" s="185">
        <f t="shared" si="6"/>
        <v>466.17499999999978</v>
      </c>
      <c r="G83" s="185">
        <f t="shared" si="7"/>
        <v>8926.3250000000007</v>
      </c>
      <c r="H83" s="199">
        <f t="shared" si="8"/>
        <v>5.2224739744519695E-2</v>
      </c>
      <c r="I83" s="185"/>
    </row>
    <row r="84" spans="2:9" x14ac:dyDescent="0.25">
      <c r="B84" s="189">
        <v>42633</v>
      </c>
      <c r="C84" s="184">
        <v>250</v>
      </c>
      <c r="D84" s="185">
        <v>35.705300000000001</v>
      </c>
      <c r="E84" s="185">
        <v>38.049999999999997</v>
      </c>
      <c r="F84" s="185">
        <f t="shared" si="6"/>
        <v>586.17499999999905</v>
      </c>
      <c r="G84" s="185">
        <f t="shared" si="7"/>
        <v>8926.3250000000007</v>
      </c>
      <c r="H84" s="199">
        <f t="shared" si="8"/>
        <v>6.5668122099520124E-2</v>
      </c>
      <c r="I84" s="185"/>
    </row>
    <row r="85" spans="2:9" x14ac:dyDescent="0.25">
      <c r="B85" s="189">
        <v>42635</v>
      </c>
      <c r="C85" s="184">
        <v>250</v>
      </c>
      <c r="D85" s="185">
        <v>35.705300000000001</v>
      </c>
      <c r="E85" s="185">
        <v>38.5</v>
      </c>
      <c r="F85" s="185">
        <f t="shared" si="6"/>
        <v>698.67499999999973</v>
      </c>
      <c r="G85" s="185">
        <f t="shared" si="7"/>
        <v>8926.3250000000007</v>
      </c>
      <c r="H85" s="199">
        <f t="shared" si="8"/>
        <v>7.8271293057333186E-2</v>
      </c>
      <c r="I85" s="185"/>
    </row>
    <row r="86" spans="2:9" x14ac:dyDescent="0.25">
      <c r="B86" s="189">
        <v>42636</v>
      </c>
      <c r="C86" s="184">
        <v>250</v>
      </c>
      <c r="D86" s="185">
        <v>35.705300000000001</v>
      </c>
      <c r="E86" s="185">
        <v>38.78</v>
      </c>
      <c r="F86" s="185">
        <f t="shared" si="6"/>
        <v>768.67499999999995</v>
      </c>
      <c r="G86" s="185">
        <f t="shared" si="7"/>
        <v>8926.3250000000007</v>
      </c>
      <c r="H86" s="199">
        <f t="shared" si="8"/>
        <v>8.6113266097750191E-2</v>
      </c>
      <c r="I86" s="185"/>
    </row>
    <row r="87" spans="2:9" x14ac:dyDescent="0.25">
      <c r="B87" s="189">
        <v>42639</v>
      </c>
      <c r="C87" s="184">
        <v>250</v>
      </c>
      <c r="D87" s="185">
        <v>35.705300000000001</v>
      </c>
      <c r="E87" s="185">
        <v>38.04</v>
      </c>
      <c r="F87" s="185">
        <f t="shared" si="6"/>
        <v>583.6749999999995</v>
      </c>
      <c r="G87" s="185">
        <f t="shared" si="7"/>
        <v>8926.3250000000007</v>
      </c>
      <c r="H87" s="199">
        <f t="shared" si="8"/>
        <v>6.5388051633791008E-2</v>
      </c>
      <c r="I87" s="185"/>
    </row>
    <row r="88" spans="2:9" x14ac:dyDescent="0.25">
      <c r="B88" s="189">
        <v>42640</v>
      </c>
      <c r="C88" s="184">
        <v>250</v>
      </c>
      <c r="D88" s="185">
        <v>35.705300000000001</v>
      </c>
      <c r="E88" s="185">
        <v>39.21</v>
      </c>
      <c r="F88" s="185">
        <f t="shared" si="6"/>
        <v>876.17499999999995</v>
      </c>
      <c r="G88" s="185">
        <f t="shared" si="7"/>
        <v>8926.3250000000007</v>
      </c>
      <c r="H88" s="199">
        <f t="shared" si="8"/>
        <v>9.8156296124104814E-2</v>
      </c>
      <c r="I88" s="185"/>
    </row>
    <row r="89" spans="2:9" x14ac:dyDescent="0.25">
      <c r="B89" s="189">
        <v>42641</v>
      </c>
      <c r="C89" s="184">
        <v>0</v>
      </c>
      <c r="D89" s="185"/>
      <c r="E89" s="185"/>
      <c r="F89" s="185">
        <v>993.45</v>
      </c>
      <c r="G89" s="185"/>
      <c r="H89" s="199"/>
      <c r="I89" s="185"/>
    </row>
    <row r="90" spans="2:9" x14ac:dyDescent="0.25">
      <c r="B90" s="152"/>
      <c r="C90" s="10"/>
      <c r="D90" s="33"/>
      <c r="E90" s="33"/>
      <c r="F90" s="33"/>
      <c r="G90" s="33"/>
      <c r="H90" s="167"/>
      <c r="I90" s="33"/>
    </row>
    <row r="91" spans="2:9" x14ac:dyDescent="0.25">
      <c r="B91" s="152"/>
      <c r="C91" s="10"/>
      <c r="D91" s="33"/>
      <c r="E91" s="33"/>
      <c r="F91" s="33"/>
      <c r="G91" s="33"/>
      <c r="H91" s="167"/>
      <c r="I91" s="33"/>
    </row>
    <row r="92" spans="2:9" x14ac:dyDescent="0.25">
      <c r="B92" s="364"/>
      <c r="C92" s="150"/>
      <c r="D92" s="151"/>
      <c r="E92" s="151"/>
      <c r="F92" s="151"/>
      <c r="G92" s="151"/>
      <c r="H92" s="365"/>
      <c r="I92" s="151"/>
    </row>
    <row r="93" spans="2:9" x14ac:dyDescent="0.25">
      <c r="B93" s="152"/>
      <c r="C93" s="10"/>
      <c r="D93" s="33"/>
      <c r="E93" s="33"/>
      <c r="F93" s="33"/>
      <c r="G93" s="33"/>
      <c r="H93" s="167"/>
      <c r="I93" s="33"/>
    </row>
    <row r="94" spans="2:9" x14ac:dyDescent="0.25">
      <c r="B94" s="152"/>
      <c r="C94" s="10"/>
      <c r="D94" s="33"/>
      <c r="E94" s="33"/>
      <c r="F94" s="33"/>
      <c r="G94" s="33"/>
      <c r="H94" s="167"/>
      <c r="I94" s="33"/>
    </row>
    <row r="95" spans="2:9" x14ac:dyDescent="0.25">
      <c r="B95" s="152"/>
      <c r="C95" s="10"/>
      <c r="D95" s="33"/>
      <c r="E95" s="33"/>
      <c r="F95" s="33"/>
      <c r="G95" s="33"/>
      <c r="H95" s="167"/>
      <c r="I95" s="33"/>
    </row>
    <row r="96" spans="2:9" x14ac:dyDescent="0.25">
      <c r="B96" s="152"/>
      <c r="C96" s="10"/>
      <c r="D96" s="33"/>
      <c r="E96" s="33"/>
      <c r="F96" s="33"/>
      <c r="G96" s="33"/>
      <c r="H96" s="167"/>
      <c r="I96" s="33"/>
    </row>
    <row r="97" spans="1:13" x14ac:dyDescent="0.25">
      <c r="B97" s="152"/>
      <c r="C97" s="10"/>
      <c r="D97" s="33"/>
      <c r="E97" s="33"/>
      <c r="F97" s="33"/>
      <c r="G97" s="33"/>
      <c r="H97" s="167"/>
      <c r="I97" s="33"/>
    </row>
    <row r="98" spans="1:13" x14ac:dyDescent="0.25">
      <c r="B98" s="152"/>
      <c r="C98" s="10"/>
      <c r="D98" s="33"/>
      <c r="E98" s="33"/>
      <c r="F98" s="33"/>
      <c r="G98" s="33"/>
      <c r="H98" s="167"/>
      <c r="I98" s="33"/>
    </row>
    <row r="99" spans="1:13" x14ac:dyDescent="0.25">
      <c r="B99" s="152"/>
      <c r="C99" s="10"/>
      <c r="D99" s="33"/>
      <c r="E99" s="33"/>
      <c r="F99" s="33"/>
      <c r="G99" s="33"/>
      <c r="H99" s="167"/>
      <c r="I99" s="33"/>
    </row>
    <row r="100" spans="1:13" x14ac:dyDescent="0.25">
      <c r="B100" s="152"/>
      <c r="C100" s="10"/>
      <c r="D100" s="33"/>
      <c r="E100" s="33"/>
      <c r="F100" s="33"/>
      <c r="G100" s="33"/>
      <c r="H100" s="167"/>
      <c r="I100" s="33"/>
    </row>
    <row r="101" spans="1:13" x14ac:dyDescent="0.25">
      <c r="B101" s="152"/>
      <c r="C101" s="10"/>
      <c r="D101" s="33"/>
      <c r="E101" s="33"/>
      <c r="F101" s="33"/>
      <c r="G101" s="33"/>
      <c r="H101" s="167"/>
      <c r="I101" s="33"/>
    </row>
    <row r="102" spans="1:13" x14ac:dyDescent="0.25">
      <c r="B102" s="152"/>
      <c r="C102" s="10"/>
      <c r="D102" s="33"/>
      <c r="E102" s="33"/>
      <c r="F102" s="33"/>
      <c r="G102" s="33"/>
      <c r="H102" s="167"/>
      <c r="I102" s="33"/>
    </row>
    <row r="104" spans="1:13" x14ac:dyDescent="0.25">
      <c r="L104" t="s">
        <v>155</v>
      </c>
      <c r="M104" s="298">
        <f>M122+K122-F122</f>
        <v>205.01999999999998</v>
      </c>
    </row>
    <row r="105" spans="1:13" x14ac:dyDescent="0.25">
      <c r="A105" s="186" t="s">
        <v>1</v>
      </c>
      <c r="B105" s="186" t="s">
        <v>2</v>
      </c>
      <c r="C105" s="186" t="s">
        <v>4</v>
      </c>
      <c r="D105" s="187" t="s">
        <v>5</v>
      </c>
      <c r="E105" s="187" t="s">
        <v>67</v>
      </c>
      <c r="F105" s="187" t="s">
        <v>38</v>
      </c>
      <c r="G105" s="186" t="s">
        <v>3</v>
      </c>
      <c r="H105" s="186" t="s">
        <v>6</v>
      </c>
      <c r="I105" s="187" t="s">
        <v>7</v>
      </c>
      <c r="J105" s="187" t="s">
        <v>68</v>
      </c>
      <c r="K105" s="187" t="s">
        <v>39</v>
      </c>
      <c r="L105" s="186" t="s">
        <v>21</v>
      </c>
      <c r="M105" s="186" t="s">
        <v>22</v>
      </c>
    </row>
    <row r="106" spans="1:13" x14ac:dyDescent="0.25">
      <c r="A106" s="188" t="s">
        <v>17</v>
      </c>
      <c r="B106" s="189">
        <v>42405</v>
      </c>
      <c r="C106" s="184">
        <v>30</v>
      </c>
      <c r="D106" s="185">
        <v>41.95</v>
      </c>
      <c r="E106" s="185">
        <v>0</v>
      </c>
      <c r="F106" s="185">
        <f>D106*C106+E106</f>
        <v>1258.5</v>
      </c>
      <c r="G106" s="189">
        <v>42445</v>
      </c>
      <c r="H106" s="190">
        <v>30</v>
      </c>
      <c r="I106" s="185">
        <v>48.65</v>
      </c>
      <c r="J106" s="185">
        <v>0.03</v>
      </c>
      <c r="K106" s="185">
        <f>H106*I106-J106</f>
        <v>1459.47</v>
      </c>
      <c r="L106" s="189">
        <v>42438</v>
      </c>
      <c r="M106" s="184">
        <v>4.05</v>
      </c>
    </row>
    <row r="107" spans="1:13" x14ac:dyDescent="0.25">
      <c r="A107" s="191" t="s">
        <v>48</v>
      </c>
      <c r="B107" s="189"/>
      <c r="C107" s="184"/>
      <c r="D107" s="185"/>
      <c r="E107" s="185"/>
      <c r="F107" s="185"/>
      <c r="G107" s="189"/>
      <c r="H107" s="190"/>
      <c r="I107" s="185"/>
      <c r="J107" s="185"/>
      <c r="K107" s="185"/>
      <c r="L107" s="189"/>
      <c r="M107" s="185"/>
    </row>
    <row r="108" spans="1:13" x14ac:dyDescent="0.25">
      <c r="A108" s="184"/>
      <c r="B108" s="189"/>
      <c r="C108" s="184"/>
      <c r="D108" s="185"/>
      <c r="E108" s="185"/>
      <c r="F108" s="185"/>
      <c r="G108" s="189"/>
      <c r="H108" s="190"/>
      <c r="I108" s="185"/>
      <c r="J108" s="185"/>
      <c r="K108" s="185"/>
      <c r="L108" s="184"/>
      <c r="M108" s="184"/>
    </row>
    <row r="109" spans="1:13" x14ac:dyDescent="0.25">
      <c r="A109" s="184"/>
      <c r="B109" s="189"/>
      <c r="C109" s="184"/>
      <c r="D109" s="185"/>
      <c r="E109" s="185"/>
      <c r="F109" s="185"/>
      <c r="G109" s="189"/>
      <c r="H109" s="190"/>
      <c r="I109" s="185"/>
      <c r="J109" s="185"/>
      <c r="K109" s="185"/>
      <c r="L109" s="184"/>
      <c r="M109" s="184"/>
    </row>
    <row r="110" spans="1:13" x14ac:dyDescent="0.25">
      <c r="A110" s="184"/>
      <c r="B110" s="189"/>
      <c r="C110" s="184"/>
      <c r="D110" s="185"/>
      <c r="E110" s="185"/>
      <c r="F110" s="185"/>
      <c r="G110" s="184"/>
      <c r="H110" s="190"/>
      <c r="I110" s="185"/>
      <c r="J110" s="185"/>
      <c r="K110" s="185"/>
      <c r="L110" s="184"/>
      <c r="M110" s="184"/>
    </row>
    <row r="111" spans="1:13" x14ac:dyDescent="0.25">
      <c r="A111" s="184"/>
      <c r="B111" s="189"/>
      <c r="C111" s="184"/>
      <c r="D111" s="185"/>
      <c r="E111" s="185"/>
      <c r="F111" s="185"/>
      <c r="G111" s="184"/>
      <c r="H111" s="190"/>
      <c r="I111" s="185"/>
      <c r="J111" s="185"/>
      <c r="K111" s="185"/>
      <c r="L111" s="184"/>
      <c r="M111" s="184"/>
    </row>
    <row r="112" spans="1:13" x14ac:dyDescent="0.25">
      <c r="A112" s="184"/>
      <c r="B112" s="189"/>
      <c r="C112" s="184"/>
      <c r="D112" s="185"/>
      <c r="E112" s="185"/>
      <c r="F112" s="185"/>
      <c r="G112" s="184"/>
      <c r="H112" s="190"/>
      <c r="I112" s="185"/>
      <c r="J112" s="185"/>
      <c r="K112" s="185"/>
      <c r="L112" s="184"/>
      <c r="M112" s="184"/>
    </row>
    <row r="113" spans="1:13" x14ac:dyDescent="0.25">
      <c r="A113" s="184"/>
      <c r="B113" s="189"/>
      <c r="C113" s="184"/>
      <c r="D113" s="185"/>
      <c r="E113" s="185"/>
      <c r="F113" s="185"/>
      <c r="G113" s="184"/>
      <c r="H113" s="190"/>
      <c r="I113" s="185"/>
      <c r="J113" s="185"/>
      <c r="K113" s="185"/>
      <c r="L113" s="184"/>
      <c r="M113" s="184"/>
    </row>
    <row r="114" spans="1:13" x14ac:dyDescent="0.25">
      <c r="A114" s="184"/>
      <c r="B114" s="184"/>
      <c r="C114" s="184"/>
      <c r="D114" s="185"/>
      <c r="E114" s="185"/>
      <c r="F114" s="185"/>
      <c r="G114" s="184"/>
      <c r="H114" s="184"/>
      <c r="I114" s="185"/>
      <c r="J114" s="185"/>
      <c r="K114" s="185"/>
      <c r="L114" s="184"/>
      <c r="M114" s="184"/>
    </row>
    <row r="115" spans="1:13" x14ac:dyDescent="0.25">
      <c r="A115" s="184"/>
      <c r="B115" s="184"/>
      <c r="C115" s="184"/>
      <c r="D115" s="185"/>
      <c r="E115" s="185"/>
      <c r="F115" s="185"/>
      <c r="G115" s="184"/>
      <c r="H115" s="184"/>
      <c r="I115" s="185"/>
      <c r="J115" s="185"/>
      <c r="K115" s="185"/>
      <c r="L115" s="184"/>
      <c r="M115" s="184"/>
    </row>
    <row r="116" spans="1:13" x14ac:dyDescent="0.25">
      <c r="A116" s="184"/>
      <c r="B116" s="184"/>
      <c r="C116" s="184"/>
      <c r="D116" s="185"/>
      <c r="E116" s="185"/>
      <c r="F116" s="185"/>
      <c r="G116" s="184"/>
      <c r="H116" s="184"/>
      <c r="I116" s="185"/>
      <c r="J116" s="185"/>
      <c r="K116" s="185"/>
      <c r="L116" s="184"/>
      <c r="M116" s="184"/>
    </row>
    <row r="117" spans="1:13" x14ac:dyDescent="0.25">
      <c r="A117" s="184"/>
      <c r="B117" s="184"/>
      <c r="C117" s="184"/>
      <c r="D117" s="185"/>
      <c r="E117" s="185"/>
      <c r="F117" s="185"/>
      <c r="G117" s="184"/>
      <c r="H117" s="184"/>
      <c r="I117" s="185"/>
      <c r="J117" s="185"/>
      <c r="K117" s="185"/>
      <c r="L117" s="184"/>
      <c r="M117" s="184"/>
    </row>
    <row r="118" spans="1:13" x14ac:dyDescent="0.25">
      <c r="A118" s="184"/>
      <c r="B118" s="184"/>
      <c r="C118" s="184"/>
      <c r="D118" s="185"/>
      <c r="E118" s="185"/>
      <c r="F118" s="185"/>
      <c r="G118" s="184"/>
      <c r="H118" s="184"/>
      <c r="I118" s="185"/>
      <c r="J118" s="185"/>
      <c r="K118" s="185"/>
      <c r="L118" s="184"/>
      <c r="M118" s="184"/>
    </row>
    <row r="119" spans="1:13" x14ac:dyDescent="0.25">
      <c r="A119" s="184"/>
      <c r="B119" s="184"/>
      <c r="C119" s="184"/>
      <c r="D119" s="185"/>
      <c r="E119" s="185"/>
      <c r="F119" s="185"/>
      <c r="G119" s="184"/>
      <c r="H119" s="184"/>
      <c r="I119" s="185"/>
      <c r="J119" s="185"/>
      <c r="K119" s="185"/>
      <c r="L119" s="184"/>
      <c r="M119" s="184"/>
    </row>
    <row r="120" spans="1:13" x14ac:dyDescent="0.25">
      <c r="A120" s="184"/>
      <c r="B120" s="184"/>
      <c r="C120" s="184"/>
      <c r="D120" s="185"/>
      <c r="E120" s="185"/>
      <c r="F120" s="185"/>
      <c r="G120" s="184"/>
      <c r="H120" s="184"/>
      <c r="I120" s="185"/>
      <c r="J120" s="185"/>
      <c r="K120" s="185"/>
      <c r="L120" s="184"/>
      <c r="M120" s="184"/>
    </row>
    <row r="121" spans="1:13" x14ac:dyDescent="0.25">
      <c r="A121" s="184"/>
      <c r="B121" s="184"/>
      <c r="C121" s="184"/>
      <c r="D121" s="185"/>
      <c r="E121" s="185"/>
      <c r="F121" s="185"/>
      <c r="G121" s="184"/>
      <c r="H121" s="190"/>
      <c r="I121" s="185"/>
      <c r="J121" s="185"/>
      <c r="K121" s="185"/>
      <c r="L121" s="184"/>
      <c r="M121" s="184"/>
    </row>
    <row r="122" spans="1:13" x14ac:dyDescent="0.25">
      <c r="A122" s="25" t="s">
        <v>57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65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43</v>
      </c>
      <c r="M126" s="298">
        <f>M155+K155-F155</f>
        <v>993.44999999999709</v>
      </c>
    </row>
    <row r="127" spans="1:13" x14ac:dyDescent="0.25">
      <c r="A127" s="186" t="s">
        <v>1</v>
      </c>
      <c r="B127" s="186" t="s">
        <v>2</v>
      </c>
      <c r="C127" s="186" t="s">
        <v>4</v>
      </c>
      <c r="D127" s="187" t="s">
        <v>5</v>
      </c>
      <c r="E127" s="187" t="s">
        <v>67</v>
      </c>
      <c r="F127" s="187" t="s">
        <v>38</v>
      </c>
      <c r="G127" s="186" t="s">
        <v>3</v>
      </c>
      <c r="H127" s="186" t="s">
        <v>6</v>
      </c>
      <c r="I127" s="187" t="s">
        <v>7</v>
      </c>
      <c r="J127" s="187" t="s">
        <v>68</v>
      </c>
      <c r="K127" s="187" t="s">
        <v>39</v>
      </c>
      <c r="L127" s="186" t="s">
        <v>21</v>
      </c>
      <c r="M127" s="186" t="s">
        <v>22</v>
      </c>
    </row>
    <row r="128" spans="1:13" x14ac:dyDescent="0.25">
      <c r="A128" s="188" t="s">
        <v>17</v>
      </c>
      <c r="B128" s="189">
        <v>42467</v>
      </c>
      <c r="C128" s="184">
        <v>50</v>
      </c>
      <c r="D128" s="185">
        <v>45.5</v>
      </c>
      <c r="E128" s="185">
        <v>0</v>
      </c>
      <c r="F128" s="185">
        <f t="shared" ref="F128:F139" si="9">D128*C128+E128</f>
        <v>2275</v>
      </c>
      <c r="G128" s="184"/>
      <c r="H128" s="184"/>
      <c r="I128" s="185"/>
      <c r="J128" s="185"/>
      <c r="K128" s="185"/>
      <c r="L128" s="189">
        <v>42522</v>
      </c>
      <c r="M128" s="185">
        <v>33.75</v>
      </c>
    </row>
    <row r="129" spans="1:13" x14ac:dyDescent="0.25">
      <c r="A129" s="191" t="s">
        <v>48</v>
      </c>
      <c r="B129" s="189">
        <v>42482</v>
      </c>
      <c r="C129" s="184">
        <v>50</v>
      </c>
      <c r="D129" s="185">
        <v>43.65</v>
      </c>
      <c r="E129" s="185">
        <v>0</v>
      </c>
      <c r="F129" s="185">
        <f t="shared" si="9"/>
        <v>2182.5</v>
      </c>
      <c r="G129" s="189">
        <v>42507</v>
      </c>
      <c r="H129" s="190">
        <v>100</v>
      </c>
      <c r="I129" s="185">
        <v>43.59</v>
      </c>
      <c r="J129" s="185">
        <v>0.1</v>
      </c>
      <c r="K129" s="185">
        <f>H129*I129-J129</f>
        <v>4358.8999999999996</v>
      </c>
      <c r="L129" s="189">
        <v>42615</v>
      </c>
      <c r="M129" s="185">
        <v>81</v>
      </c>
    </row>
    <row r="130" spans="1:13" x14ac:dyDescent="0.25">
      <c r="A130" s="184"/>
      <c r="B130" s="189">
        <v>42486</v>
      </c>
      <c r="C130" s="184">
        <v>50</v>
      </c>
      <c r="D130" s="185">
        <v>43.25</v>
      </c>
      <c r="E130" s="185">
        <v>0</v>
      </c>
      <c r="F130" s="185">
        <f t="shared" si="9"/>
        <v>2162.5</v>
      </c>
      <c r="G130" s="189">
        <v>42509</v>
      </c>
      <c r="H130" s="190">
        <v>50</v>
      </c>
      <c r="I130" s="185">
        <v>43.12</v>
      </c>
      <c r="J130" s="185">
        <v>0.05</v>
      </c>
      <c r="K130" s="185">
        <f>H130*I130-J130</f>
        <v>2155.9499999999998</v>
      </c>
      <c r="L130" s="184"/>
      <c r="M130" s="184"/>
    </row>
    <row r="131" spans="1:13" x14ac:dyDescent="0.25">
      <c r="A131" s="184"/>
      <c r="B131" s="189">
        <v>42489</v>
      </c>
      <c r="C131" s="184">
        <v>50</v>
      </c>
      <c r="D131" s="185">
        <v>41.95</v>
      </c>
      <c r="E131" s="185">
        <v>0</v>
      </c>
      <c r="F131" s="185">
        <f t="shared" si="9"/>
        <v>2097.5</v>
      </c>
      <c r="G131" s="189">
        <v>42515</v>
      </c>
      <c r="H131" s="190">
        <v>50</v>
      </c>
      <c r="I131" s="185">
        <v>43.96</v>
      </c>
      <c r="J131" s="185">
        <v>0.05</v>
      </c>
      <c r="K131" s="185">
        <f>H131*I131-J131</f>
        <v>2197.9499999999998</v>
      </c>
      <c r="L131" s="184"/>
      <c r="M131" s="184"/>
    </row>
    <row r="132" spans="1:13" x14ac:dyDescent="0.25">
      <c r="A132" s="184"/>
      <c r="B132" s="189">
        <v>42489</v>
      </c>
      <c r="C132" s="184">
        <v>50</v>
      </c>
      <c r="D132" s="185">
        <v>41.39</v>
      </c>
      <c r="E132" s="185">
        <v>0</v>
      </c>
      <c r="F132" s="185">
        <f t="shared" si="9"/>
        <v>2069.5</v>
      </c>
      <c r="G132" s="184"/>
      <c r="H132" s="184"/>
      <c r="I132" s="185"/>
      <c r="J132" s="185"/>
      <c r="K132" s="185"/>
      <c r="L132" s="184"/>
      <c r="M132" s="184"/>
    </row>
    <row r="133" spans="1:13" x14ac:dyDescent="0.25">
      <c r="A133" s="184"/>
      <c r="B133" s="189">
        <v>42509</v>
      </c>
      <c r="C133" s="184">
        <v>50</v>
      </c>
      <c r="D133" s="185">
        <v>42.59</v>
      </c>
      <c r="E133" s="185">
        <v>0</v>
      </c>
      <c r="F133" s="185">
        <f t="shared" si="9"/>
        <v>2129.5</v>
      </c>
      <c r="G133" s="189">
        <v>42545</v>
      </c>
      <c r="H133" s="190">
        <v>100</v>
      </c>
      <c r="I133" s="185">
        <v>37.01</v>
      </c>
      <c r="J133" s="185">
        <v>0.57999999999999996</v>
      </c>
      <c r="K133" s="185">
        <f>H133*I133-J133</f>
        <v>3700.42</v>
      </c>
      <c r="L133" s="184"/>
      <c r="M133" s="184"/>
    </row>
    <row r="134" spans="1:13" x14ac:dyDescent="0.25">
      <c r="A134" s="184"/>
      <c r="B134" s="189">
        <v>42509</v>
      </c>
      <c r="C134" s="184">
        <v>50</v>
      </c>
      <c r="D134" s="185">
        <v>42.59</v>
      </c>
      <c r="E134" s="185">
        <v>0</v>
      </c>
      <c r="F134" s="185">
        <f t="shared" si="9"/>
        <v>2129.5</v>
      </c>
      <c r="G134" s="189">
        <v>42563</v>
      </c>
      <c r="H134" s="190">
        <v>100</v>
      </c>
      <c r="I134" s="185">
        <v>39.340000000000003</v>
      </c>
      <c r="J134" s="185">
        <v>0.09</v>
      </c>
      <c r="K134" s="185">
        <f>H134*I134-J134</f>
        <v>3933.9100000000003</v>
      </c>
      <c r="L134" s="184"/>
      <c r="M134" s="184"/>
    </row>
    <row r="135" spans="1:13" x14ac:dyDescent="0.25">
      <c r="A135" s="184"/>
      <c r="B135" s="189">
        <v>42515</v>
      </c>
      <c r="C135" s="184">
        <v>50</v>
      </c>
      <c r="D135" s="185">
        <v>43.45</v>
      </c>
      <c r="E135" s="185">
        <v>0</v>
      </c>
      <c r="F135" s="185">
        <f t="shared" si="9"/>
        <v>2172.5</v>
      </c>
      <c r="G135" s="362"/>
      <c r="H135" s="184"/>
      <c r="I135" s="185"/>
      <c r="J135" s="185"/>
      <c r="K135" s="185"/>
      <c r="L135" s="184"/>
      <c r="M135" s="184"/>
    </row>
    <row r="136" spans="1:13" x14ac:dyDescent="0.25">
      <c r="A136" s="184"/>
      <c r="B136" s="189">
        <v>42535</v>
      </c>
      <c r="C136" s="184">
        <v>100</v>
      </c>
      <c r="D136" s="185">
        <v>39.85</v>
      </c>
      <c r="E136" s="185">
        <v>0</v>
      </c>
      <c r="F136" s="185">
        <f t="shared" si="9"/>
        <v>3985</v>
      </c>
      <c r="G136" s="189">
        <v>42566</v>
      </c>
      <c r="H136" s="266">
        <v>100</v>
      </c>
      <c r="I136" s="226">
        <v>40.479999999999997</v>
      </c>
      <c r="J136" s="226">
        <v>0.09</v>
      </c>
      <c r="K136" s="226">
        <f t="shared" ref="K136:K142" si="10">H136*I136-J136</f>
        <v>4047.9099999999994</v>
      </c>
      <c r="L136" s="184"/>
      <c r="M136" s="184"/>
    </row>
    <row r="137" spans="1:13" x14ac:dyDescent="0.25">
      <c r="A137" s="184"/>
      <c r="B137" s="189">
        <v>42537</v>
      </c>
      <c r="C137" s="184">
        <v>100</v>
      </c>
      <c r="D137" s="185">
        <v>37.85</v>
      </c>
      <c r="E137" s="185">
        <v>0</v>
      </c>
      <c r="F137" s="185">
        <f t="shared" si="9"/>
        <v>3785</v>
      </c>
      <c r="G137" s="189">
        <v>42571</v>
      </c>
      <c r="H137" s="190">
        <v>100</v>
      </c>
      <c r="I137" s="185">
        <v>41.08</v>
      </c>
      <c r="J137" s="185">
        <v>0.09</v>
      </c>
      <c r="K137" s="226">
        <f t="shared" si="10"/>
        <v>4107.91</v>
      </c>
      <c r="L137" s="184"/>
      <c r="M137" s="184"/>
    </row>
    <row r="138" spans="1:13" x14ac:dyDescent="0.25">
      <c r="A138" s="184"/>
      <c r="B138" s="189">
        <v>42545</v>
      </c>
      <c r="C138" s="184">
        <v>50</v>
      </c>
      <c r="D138" s="185">
        <v>36.01</v>
      </c>
      <c r="E138" s="185">
        <v>0</v>
      </c>
      <c r="F138" s="185">
        <f t="shared" si="9"/>
        <v>1800.5</v>
      </c>
      <c r="G138" s="189">
        <v>42580</v>
      </c>
      <c r="H138" s="190">
        <v>50</v>
      </c>
      <c r="I138" s="185">
        <v>39.78</v>
      </c>
      <c r="J138" s="185">
        <v>0.04</v>
      </c>
      <c r="K138" s="185">
        <f t="shared" si="10"/>
        <v>1988.96</v>
      </c>
      <c r="L138" s="184"/>
      <c r="M138" s="184"/>
    </row>
    <row r="139" spans="1:13" x14ac:dyDescent="0.25">
      <c r="A139" s="184"/>
      <c r="B139" s="189">
        <v>42545</v>
      </c>
      <c r="C139" s="184">
        <v>50</v>
      </c>
      <c r="D139" s="185">
        <v>36.01</v>
      </c>
      <c r="E139" s="185">
        <v>0</v>
      </c>
      <c r="F139" s="185">
        <f t="shared" si="9"/>
        <v>1800.5</v>
      </c>
      <c r="G139" s="189">
        <v>42620</v>
      </c>
      <c r="H139" s="190">
        <v>50</v>
      </c>
      <c r="I139" s="185">
        <v>38.18</v>
      </c>
      <c r="J139" s="185">
        <v>0.04</v>
      </c>
      <c r="K139" s="185">
        <f t="shared" si="10"/>
        <v>1908.96</v>
      </c>
      <c r="L139" s="184"/>
      <c r="M139" s="184"/>
    </row>
    <row r="140" spans="1:13" x14ac:dyDescent="0.25">
      <c r="A140" s="184"/>
      <c r="B140" s="189">
        <v>42545</v>
      </c>
      <c r="C140" s="184">
        <v>100</v>
      </c>
      <c r="D140" s="185">
        <v>36.01</v>
      </c>
      <c r="E140" s="185">
        <v>0</v>
      </c>
      <c r="F140" s="185">
        <f>D140*C140+E140</f>
        <v>3601</v>
      </c>
      <c r="G140" s="189">
        <v>42620</v>
      </c>
      <c r="H140" s="190">
        <v>50</v>
      </c>
      <c r="I140" s="185">
        <v>38.880000000000003</v>
      </c>
      <c r="J140" s="185">
        <v>0.04</v>
      </c>
      <c r="K140" s="185">
        <f t="shared" si="10"/>
        <v>1943.9600000000003</v>
      </c>
      <c r="L140" s="184"/>
      <c r="M140" s="184"/>
    </row>
    <row r="141" spans="1:13" x14ac:dyDescent="0.25">
      <c r="A141" s="184"/>
      <c r="B141" s="189">
        <v>42548</v>
      </c>
      <c r="C141" s="184">
        <v>100</v>
      </c>
      <c r="D141" s="185">
        <v>33.880000000000003</v>
      </c>
      <c r="E141" s="185">
        <v>0</v>
      </c>
      <c r="F141" s="185">
        <f>D141*C141+E141</f>
        <v>3388.0000000000005</v>
      </c>
      <c r="G141" s="189">
        <v>42620</v>
      </c>
      <c r="H141" s="190">
        <v>50</v>
      </c>
      <c r="I141" s="185">
        <v>39.090000000000003</v>
      </c>
      <c r="J141" s="185">
        <v>-0.09</v>
      </c>
      <c r="K141" s="185">
        <f t="shared" si="10"/>
        <v>1954.5900000000001</v>
      </c>
      <c r="L141" s="184"/>
      <c r="M141" s="184"/>
    </row>
    <row r="142" spans="1:13" x14ac:dyDescent="0.25">
      <c r="A142" s="184"/>
      <c r="B142" s="189">
        <v>42572</v>
      </c>
      <c r="C142" s="184">
        <v>50</v>
      </c>
      <c r="D142" s="185">
        <v>38.58</v>
      </c>
      <c r="E142" s="185">
        <v>0</v>
      </c>
      <c r="F142" s="185">
        <f>D142*C142+E142</f>
        <v>1929</v>
      </c>
      <c r="G142" s="189">
        <v>42641</v>
      </c>
      <c r="H142" s="190">
        <v>250</v>
      </c>
      <c r="I142" s="185">
        <v>39.68</v>
      </c>
      <c r="J142" s="185">
        <v>0.22</v>
      </c>
      <c r="K142" s="185">
        <f t="shared" si="10"/>
        <v>9919.7800000000007</v>
      </c>
      <c r="L142" s="184"/>
      <c r="M142" s="184"/>
    </row>
    <row r="143" spans="1:13" x14ac:dyDescent="0.25">
      <c r="A143" s="184"/>
      <c r="B143" s="189">
        <v>42580</v>
      </c>
      <c r="C143" s="184">
        <v>50</v>
      </c>
      <c r="D143" s="185">
        <v>38.979999999999997</v>
      </c>
      <c r="E143" s="185">
        <v>0</v>
      </c>
      <c r="F143" s="185">
        <f>D143*C143+E143</f>
        <v>1948.9999999999998</v>
      </c>
      <c r="G143" s="184"/>
      <c r="H143" s="184"/>
      <c r="I143" s="185"/>
      <c r="J143" s="185"/>
      <c r="K143" s="185"/>
      <c r="L143" s="184"/>
      <c r="M143" s="184"/>
    </row>
    <row r="144" spans="1:13" x14ac:dyDescent="0.25">
      <c r="A144" s="184"/>
      <c r="B144" s="189">
        <v>42584</v>
      </c>
      <c r="C144" s="184">
        <v>50</v>
      </c>
      <c r="D144" s="185">
        <v>37.68</v>
      </c>
      <c r="E144" s="185">
        <v>0</v>
      </c>
      <c r="F144" s="185">
        <f>D144*C144+E144</f>
        <v>1884</v>
      </c>
      <c r="G144" s="184"/>
      <c r="H144" s="184"/>
      <c r="I144" s="185"/>
      <c r="J144" s="185"/>
      <c r="K144" s="185"/>
      <c r="L144" s="184"/>
      <c r="M144" s="184"/>
    </row>
    <row r="145" spans="1:13" x14ac:dyDescent="0.25">
      <c r="A145" s="184"/>
      <c r="B145" s="184"/>
      <c r="C145" s="184"/>
      <c r="D145" s="185"/>
      <c r="E145" s="185"/>
      <c r="F145" s="185"/>
      <c r="G145" s="184"/>
      <c r="H145" s="184"/>
      <c r="I145" s="185"/>
      <c r="J145" s="185"/>
      <c r="K145" s="185"/>
      <c r="L145" s="184"/>
      <c r="M145" s="184"/>
    </row>
    <row r="146" spans="1:13" x14ac:dyDescent="0.25">
      <c r="A146" s="184"/>
      <c r="B146" s="184"/>
      <c r="C146" s="184"/>
      <c r="D146" s="185"/>
      <c r="E146" s="185"/>
      <c r="F146" s="185"/>
      <c r="G146" s="184"/>
      <c r="H146" s="184"/>
      <c r="I146" s="185"/>
      <c r="J146" s="185"/>
      <c r="K146" s="185"/>
      <c r="L146" s="184"/>
      <c r="M146" s="184"/>
    </row>
    <row r="147" spans="1:13" x14ac:dyDescent="0.25">
      <c r="A147" s="184"/>
      <c r="B147" s="184"/>
      <c r="C147" s="184"/>
      <c r="D147" s="185"/>
      <c r="E147" s="185"/>
      <c r="F147" s="185"/>
      <c r="G147" s="184"/>
      <c r="H147" s="184"/>
      <c r="I147" s="185"/>
      <c r="J147" s="185"/>
      <c r="K147" s="185"/>
      <c r="L147" s="184"/>
      <c r="M147" s="184"/>
    </row>
    <row r="148" spans="1:13" x14ac:dyDescent="0.25">
      <c r="A148" s="184"/>
      <c r="B148" s="184"/>
      <c r="C148" s="184"/>
      <c r="D148" s="185"/>
      <c r="E148" s="185"/>
      <c r="F148" s="185"/>
      <c r="G148" s="184"/>
      <c r="H148" s="184"/>
      <c r="I148" s="185"/>
      <c r="J148" s="185"/>
      <c r="K148" s="185"/>
      <c r="L148" s="184"/>
      <c r="M148" s="184"/>
    </row>
    <row r="149" spans="1:13" x14ac:dyDescent="0.25">
      <c r="A149" s="184"/>
      <c r="B149" s="184"/>
      <c r="C149" s="184"/>
      <c r="D149" s="185"/>
      <c r="E149" s="185"/>
      <c r="F149" s="185"/>
      <c r="G149" s="184"/>
      <c r="H149" s="184"/>
      <c r="I149" s="185"/>
      <c r="J149" s="185"/>
      <c r="K149" s="185"/>
      <c r="L149" s="184"/>
      <c r="M149" s="184"/>
    </row>
    <row r="150" spans="1:13" x14ac:dyDescent="0.25">
      <c r="A150" s="184"/>
      <c r="B150" s="184"/>
      <c r="C150" s="184"/>
      <c r="D150" s="185"/>
      <c r="E150" s="185"/>
      <c r="F150" s="185"/>
      <c r="G150" s="184"/>
      <c r="H150" s="184"/>
      <c r="I150" s="185"/>
      <c r="J150" s="185"/>
      <c r="K150" s="185"/>
      <c r="L150" s="184"/>
      <c r="M150" s="184"/>
    </row>
    <row r="151" spans="1:13" x14ac:dyDescent="0.25">
      <c r="A151" s="184"/>
      <c r="B151" s="184"/>
      <c r="C151" s="184"/>
      <c r="D151" s="185"/>
      <c r="E151" s="185"/>
      <c r="F151" s="185"/>
      <c r="G151" s="184"/>
      <c r="H151" s="184"/>
      <c r="I151" s="185"/>
      <c r="J151" s="185"/>
      <c r="K151" s="185"/>
      <c r="L151" s="184"/>
      <c r="M151" s="184"/>
    </row>
    <row r="152" spans="1:13" x14ac:dyDescent="0.25">
      <c r="A152" s="184"/>
      <c r="B152" s="184"/>
      <c r="C152" s="184"/>
      <c r="D152" s="185"/>
      <c r="E152" s="185"/>
      <c r="F152" s="185"/>
      <c r="G152" s="184"/>
      <c r="H152" s="184"/>
      <c r="I152" s="185"/>
      <c r="J152" s="185"/>
      <c r="K152" s="185"/>
      <c r="L152" s="184"/>
      <c r="M152" s="184"/>
    </row>
    <row r="153" spans="1:13" x14ac:dyDescent="0.25">
      <c r="A153" s="184"/>
      <c r="B153" s="184"/>
      <c r="C153" s="184"/>
      <c r="D153" s="185"/>
      <c r="E153" s="185"/>
      <c r="F153" s="185"/>
      <c r="G153" s="184"/>
      <c r="H153" s="184"/>
      <c r="I153" s="185"/>
      <c r="J153" s="185"/>
      <c r="K153" s="185"/>
      <c r="L153" s="184"/>
      <c r="M153" s="184"/>
    </row>
    <row r="154" spans="1:13" x14ac:dyDescent="0.25">
      <c r="A154" s="184"/>
      <c r="B154" s="184"/>
      <c r="C154" s="184"/>
      <c r="D154" s="185"/>
      <c r="E154" s="185"/>
      <c r="F154" s="185"/>
      <c r="G154" s="184"/>
      <c r="H154" s="190"/>
      <c r="I154" s="185"/>
      <c r="J154" s="185"/>
      <c r="K154" s="185"/>
      <c r="L154" s="184"/>
      <c r="M154" s="184"/>
    </row>
    <row r="155" spans="1:13" x14ac:dyDescent="0.25">
      <c r="A155" s="25" t="s">
        <v>57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65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06" t="s">
        <v>143</v>
      </c>
      <c r="B156" s="307"/>
      <c r="C156" s="308">
        <f>SumByColor($A$30,C128:C154)</f>
        <v>0</v>
      </c>
      <c r="D156" s="308"/>
      <c r="E156" s="308"/>
      <c r="F156" s="309">
        <f>SumByColor($A$30,F128:F154)</f>
        <v>0</v>
      </c>
      <c r="G156" s="308"/>
      <c r="H156" s="308">
        <f>SumByColor($A$30,H129:H154)</f>
        <v>0</v>
      </c>
      <c r="I156" s="308"/>
      <c r="J156" s="308"/>
      <c r="K156" s="309">
        <f>SumByColor($A$30,K129:K154)</f>
        <v>0</v>
      </c>
      <c r="L156" s="308"/>
      <c r="M156" s="309">
        <f>SumByColor($A$30,M128:M154)</f>
        <v>0</v>
      </c>
    </row>
  </sheetData>
  <mergeCells count="1">
    <mergeCell ref="O42:P42"/>
  </mergeCells>
  <conditionalFormatting sqref="F45:F59 F61:F91 F93:F102">
    <cfRule type="expression" dxfId="173" priority="31">
      <formula>F45&gt;0</formula>
    </cfRule>
    <cfRule type="expression" dxfId="17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1" priority="33">
      <formula>F40&gt;0</formula>
    </cfRule>
    <cfRule type="expression" dxfId="170" priority="34">
      <formula>F40&lt;0</formula>
    </cfRule>
  </conditionalFormatting>
  <conditionalFormatting sqref="F45:F59 F61:F91 F93:F102">
    <cfRule type="expression" dxfId="169" priority="29">
      <formula>F45&gt;0</formula>
    </cfRule>
    <cfRule type="expression" dxfId="168" priority="30">
      <formula>F45&lt;0</formula>
    </cfRule>
  </conditionalFormatting>
  <conditionalFormatting sqref="H40:H59 H61:H91 H93:H102">
    <cfRule type="expression" dxfId="167" priority="27">
      <formula>H40&gt;0</formula>
    </cfRule>
    <cfRule type="expression" dxfId="166" priority="28">
      <formula>H40&lt;0</formula>
    </cfRule>
  </conditionalFormatting>
  <conditionalFormatting sqref="F36:F39">
    <cfRule type="expression" dxfId="165" priority="25">
      <formula>F36&gt;0</formula>
    </cfRule>
    <cfRule type="expression" dxfId="164" priority="26">
      <formula>F36&lt;0</formula>
    </cfRule>
  </conditionalFormatting>
  <conditionalFormatting sqref="H36:H39">
    <cfRule type="expression" dxfId="163" priority="23">
      <formula>H36&gt;0</formula>
    </cfRule>
    <cfRule type="expression" dxfId="162" priority="24">
      <formula>H36&lt;0</formula>
    </cfRule>
  </conditionalFormatting>
  <conditionalFormatting sqref="Q7">
    <cfRule type="expression" dxfId="161" priority="17">
      <formula>Q7&gt;0</formula>
    </cfRule>
    <cfRule type="expression" dxfId="160" priority="18">
      <formula>Q7&lt;0</formula>
    </cfRule>
  </conditionalFormatting>
  <conditionalFormatting sqref="Q8">
    <cfRule type="expression" dxfId="159" priority="15">
      <formula>Q8&gt;0</formula>
    </cfRule>
    <cfRule type="expression" dxfId="158" priority="16">
      <formula>Q8&lt;0</formula>
    </cfRule>
  </conditionalFormatting>
  <conditionalFormatting sqref="Q10">
    <cfRule type="expression" dxfId="157" priority="13">
      <formula>Q10&gt;0</formula>
    </cfRule>
    <cfRule type="expression" dxfId="156" priority="14">
      <formula>Q10&lt;0</formula>
    </cfRule>
  </conditionalFormatting>
  <conditionalFormatting sqref="F60">
    <cfRule type="expression" dxfId="155" priority="11">
      <formula>F60&gt;0</formula>
    </cfRule>
    <cfRule type="expression" dxfId="154" priority="12">
      <formula>F60&lt;0</formula>
    </cfRule>
  </conditionalFormatting>
  <conditionalFormatting sqref="F60">
    <cfRule type="expression" dxfId="153" priority="9">
      <formula>F60&gt;0</formula>
    </cfRule>
    <cfRule type="expression" dxfId="152" priority="10">
      <formula>F60&lt;0</formula>
    </cfRule>
  </conditionalFormatting>
  <conditionalFormatting sqref="H60">
    <cfRule type="expression" dxfId="151" priority="7">
      <formula>H60&gt;0</formula>
    </cfRule>
    <cfRule type="expression" dxfId="150" priority="8">
      <formula>H60&lt;0</formula>
    </cfRule>
  </conditionalFormatting>
  <conditionalFormatting sqref="F92">
    <cfRule type="expression" dxfId="149" priority="5">
      <formula>F92&gt;0</formula>
    </cfRule>
    <cfRule type="expression" dxfId="148" priority="6">
      <formula>F92&lt;0</formula>
    </cfRule>
  </conditionalFormatting>
  <conditionalFormatting sqref="F92">
    <cfRule type="expression" dxfId="147" priority="3">
      <formula>F92&gt;0</formula>
    </cfRule>
    <cfRule type="expression" dxfId="146" priority="4">
      <formula>F92&lt;0</formula>
    </cfRule>
  </conditionalFormatting>
  <conditionalFormatting sqref="H92">
    <cfRule type="expression" dxfId="145" priority="1">
      <formula>H92&gt;0</formula>
    </cfRule>
    <cfRule type="expression" dxfId="14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V69"/>
  <sheetViews>
    <sheetView tabSelected="1" zoomScale="115" zoomScaleNormal="115" workbookViewId="0">
      <pane ySplit="1" topLeftCell="A2" activePane="bottomLeft" state="frozen"/>
      <selection activeCell="A2" sqref="A2"/>
      <selection pane="bottomLeft" activeCell="B36" sqref="B36"/>
    </sheetView>
  </sheetViews>
  <sheetFormatPr defaultRowHeight="15" x14ac:dyDescent="0.25"/>
  <cols>
    <col min="1" max="1" width="18.5703125" style="80" customWidth="1"/>
    <col min="2" max="2" width="99.140625" style="541" customWidth="1"/>
    <col min="3" max="3" width="21.28515625" style="10" customWidth="1"/>
    <col min="4" max="4" width="15.140625" style="10" customWidth="1"/>
    <col min="5" max="5" width="13.140625" style="10" bestFit="1" customWidth="1"/>
    <col min="6" max="8" width="6" style="10" bestFit="1" customWidth="1"/>
    <col min="9" max="9" width="10.140625" style="10" bestFit="1" customWidth="1"/>
    <col min="10" max="10" width="10.28515625" style="10" bestFit="1" customWidth="1"/>
    <col min="11" max="11" width="13.140625" customWidth="1"/>
    <col min="12" max="12" width="11" customWidth="1"/>
  </cols>
  <sheetData>
    <row r="1" spans="1:22" s="11" customFormat="1" x14ac:dyDescent="0.25">
      <c r="A1" s="547" t="s">
        <v>47</v>
      </c>
      <c r="B1" s="542" t="s">
        <v>725</v>
      </c>
      <c r="C1" s="85"/>
      <c r="D1" s="85"/>
      <c r="E1" s="85"/>
      <c r="F1" s="85"/>
      <c r="G1" s="85"/>
      <c r="H1" s="85"/>
      <c r="I1" s="85"/>
      <c r="J1" s="85"/>
    </row>
    <row r="2" spans="1:22" x14ac:dyDescent="0.25">
      <c r="D2" s="124"/>
      <c r="I2" s="87"/>
      <c r="K2" s="2"/>
      <c r="L2" s="128"/>
    </row>
    <row r="3" spans="1:22" x14ac:dyDescent="0.25">
      <c r="A3" s="540">
        <v>43041</v>
      </c>
      <c r="B3" s="541" t="s">
        <v>720</v>
      </c>
      <c r="D3" s="124"/>
      <c r="I3" s="87"/>
      <c r="K3" s="2"/>
      <c r="L3" s="128"/>
      <c r="S3" s="170"/>
      <c r="V3" s="170"/>
    </row>
    <row r="4" spans="1:22" x14ac:dyDescent="0.25">
      <c r="D4" s="124"/>
      <c r="I4" s="87"/>
      <c r="K4" s="2"/>
      <c r="L4" s="128"/>
    </row>
    <row r="5" spans="1:22" ht="150" x14ac:dyDescent="0.25">
      <c r="B5" s="541" t="s">
        <v>721</v>
      </c>
      <c r="D5" s="124"/>
      <c r="I5" s="87"/>
      <c r="K5" s="2"/>
      <c r="L5" s="128"/>
    </row>
    <row r="6" spans="1:22" x14ac:dyDescent="0.25">
      <c r="D6" s="124"/>
      <c r="I6" s="87"/>
      <c r="K6" s="2"/>
      <c r="L6" s="128"/>
    </row>
    <row r="7" spans="1:22" x14ac:dyDescent="0.25">
      <c r="A7" s="540">
        <v>43046</v>
      </c>
      <c r="B7" s="541" t="s">
        <v>723</v>
      </c>
      <c r="D7" s="124"/>
      <c r="I7" s="87"/>
      <c r="K7" s="2"/>
      <c r="L7" s="128"/>
    </row>
    <row r="8" spans="1:22" ht="45" x14ac:dyDescent="0.25">
      <c r="B8" s="541" t="s">
        <v>722</v>
      </c>
      <c r="D8" s="124"/>
      <c r="I8" s="87"/>
      <c r="K8" s="2"/>
      <c r="L8" s="128"/>
    </row>
    <row r="9" spans="1:22" x14ac:dyDescent="0.25">
      <c r="D9" s="124"/>
      <c r="I9" s="87"/>
      <c r="K9" s="2"/>
      <c r="L9" s="128"/>
    </row>
    <row r="10" spans="1:22" ht="30" x14ac:dyDescent="0.25">
      <c r="A10" s="546">
        <v>43068</v>
      </c>
      <c r="B10" s="541" t="s">
        <v>724</v>
      </c>
      <c r="D10" s="124"/>
      <c r="I10" s="87"/>
      <c r="K10" s="2"/>
      <c r="L10" s="128"/>
    </row>
    <row r="11" spans="1:22" x14ac:dyDescent="0.25">
      <c r="D11" s="124"/>
      <c r="I11" s="87"/>
      <c r="K11" s="2"/>
      <c r="L11" s="128"/>
    </row>
    <row r="12" spans="1:22" x14ac:dyDescent="0.25">
      <c r="D12" s="124"/>
      <c r="I12" s="87"/>
      <c r="K12" s="2"/>
      <c r="L12" s="128"/>
    </row>
    <row r="13" spans="1:22" x14ac:dyDescent="0.25">
      <c r="A13" s="540">
        <v>43077</v>
      </c>
      <c r="B13" s="541" t="s">
        <v>719</v>
      </c>
      <c r="D13" s="124"/>
      <c r="I13" s="87"/>
      <c r="K13" s="2"/>
      <c r="L13" s="128"/>
    </row>
    <row r="14" spans="1:22" x14ac:dyDescent="0.25">
      <c r="D14" s="124"/>
      <c r="I14" s="87"/>
      <c r="K14" s="2"/>
      <c r="L14" s="128"/>
    </row>
    <row r="15" spans="1:22" x14ac:dyDescent="0.25">
      <c r="B15" t="s">
        <v>741</v>
      </c>
      <c r="C15"/>
      <c r="D15"/>
      <c r="E15"/>
      <c r="I15" s="87"/>
      <c r="K15" s="2"/>
      <c r="L15" s="128"/>
    </row>
    <row r="16" spans="1:22" x14ac:dyDescent="0.25">
      <c r="B16"/>
      <c r="C16"/>
      <c r="D16"/>
      <c r="E16"/>
      <c r="I16" s="87"/>
      <c r="K16" s="2"/>
      <c r="L16" s="128"/>
    </row>
    <row r="17" spans="1:12" x14ac:dyDescent="0.25">
      <c r="B17" s="548" t="s">
        <v>726</v>
      </c>
      <c r="C17" s="548" t="s">
        <v>727</v>
      </c>
      <c r="D17" s="548" t="s">
        <v>728</v>
      </c>
      <c r="E17" s="548" t="s">
        <v>729</v>
      </c>
      <c r="I17" s="87"/>
      <c r="K17" s="2"/>
      <c r="L17" s="128"/>
    </row>
    <row r="18" spans="1:12" x14ac:dyDescent="0.25">
      <c r="B18" s="549" t="s">
        <v>730</v>
      </c>
      <c r="C18" s="549">
        <v>39.200000000000003</v>
      </c>
      <c r="D18" s="549">
        <v>25.9</v>
      </c>
      <c r="E18" s="549">
        <v>51.21</v>
      </c>
      <c r="I18" s="87"/>
      <c r="K18" s="2"/>
      <c r="L18" s="128"/>
    </row>
    <row r="19" spans="1:12" x14ac:dyDescent="0.25">
      <c r="B19" s="549" t="s">
        <v>731</v>
      </c>
      <c r="C19" s="549">
        <v>8.49</v>
      </c>
      <c r="D19" s="549">
        <v>4.88</v>
      </c>
      <c r="E19" s="549">
        <v>74.03</v>
      </c>
      <c r="I19" s="87"/>
      <c r="K19" s="2"/>
      <c r="L19" s="128"/>
    </row>
    <row r="20" spans="1:12" x14ac:dyDescent="0.25">
      <c r="B20" s="549" t="s">
        <v>732</v>
      </c>
      <c r="C20" s="549">
        <v>33</v>
      </c>
      <c r="D20" s="549">
        <v>21.2</v>
      </c>
      <c r="E20" s="549">
        <v>55.56</v>
      </c>
      <c r="I20" s="87"/>
      <c r="K20" s="2"/>
      <c r="L20" s="128"/>
    </row>
    <row r="21" spans="1:12" x14ac:dyDescent="0.25">
      <c r="B21" s="549" t="s">
        <v>733</v>
      </c>
      <c r="C21" s="549">
        <v>15.5</v>
      </c>
      <c r="D21" s="549">
        <v>10.8</v>
      </c>
      <c r="E21" s="549">
        <v>42.77</v>
      </c>
      <c r="I21" s="87"/>
      <c r="K21" s="2"/>
      <c r="L21" s="128"/>
    </row>
    <row r="22" spans="1:12" x14ac:dyDescent="0.25">
      <c r="B22" s="549" t="s">
        <v>734</v>
      </c>
      <c r="C22" s="549">
        <v>1.1200000000000001</v>
      </c>
      <c r="D22" s="549">
        <v>0.88</v>
      </c>
      <c r="E22" s="549">
        <v>27.5</v>
      </c>
      <c r="I22" s="87"/>
      <c r="K22" s="2"/>
      <c r="L22" s="128"/>
    </row>
    <row r="23" spans="1:12" x14ac:dyDescent="0.25">
      <c r="B23" s="549" t="s">
        <v>735</v>
      </c>
      <c r="C23" s="549">
        <v>92</v>
      </c>
      <c r="D23" s="549">
        <v>65.099999999999994</v>
      </c>
      <c r="E23" s="549">
        <v>41.36</v>
      </c>
      <c r="I23" s="87"/>
      <c r="K23" s="2"/>
      <c r="L23" s="128"/>
    </row>
    <row r="24" spans="1:12" x14ac:dyDescent="0.25">
      <c r="B24" s="549" t="s">
        <v>736</v>
      </c>
      <c r="C24" s="549">
        <v>4.54</v>
      </c>
      <c r="D24" s="549">
        <v>3.32</v>
      </c>
      <c r="E24" s="549">
        <v>36.840000000000003</v>
      </c>
      <c r="I24" s="87"/>
      <c r="K24" s="2"/>
      <c r="L24" s="128"/>
    </row>
    <row r="25" spans="1:12" x14ac:dyDescent="0.25">
      <c r="B25" s="549" t="s">
        <v>737</v>
      </c>
      <c r="C25" s="549">
        <v>95.1</v>
      </c>
      <c r="D25" s="549">
        <v>67.3</v>
      </c>
      <c r="E25" s="549">
        <v>41.32</v>
      </c>
      <c r="I25" s="87"/>
      <c r="K25" s="2"/>
      <c r="L25" s="128"/>
    </row>
    <row r="26" spans="1:12" x14ac:dyDescent="0.25">
      <c r="B26" s="549" t="s">
        <v>738</v>
      </c>
      <c r="C26" s="549">
        <v>48.7</v>
      </c>
      <c r="D26" s="549">
        <v>38.5</v>
      </c>
      <c r="E26" s="549">
        <v>26.59</v>
      </c>
      <c r="I26" s="87"/>
      <c r="K26" s="2"/>
      <c r="L26" s="128"/>
    </row>
    <row r="27" spans="1:12" x14ac:dyDescent="0.25">
      <c r="B27" s="549" t="s">
        <v>739</v>
      </c>
      <c r="C27" s="549">
        <v>34.6</v>
      </c>
      <c r="D27" s="549">
        <v>25.4</v>
      </c>
      <c r="E27" s="549">
        <v>35.92</v>
      </c>
      <c r="I27" s="87"/>
      <c r="K27" s="2"/>
      <c r="L27" s="128"/>
    </row>
    <row r="28" spans="1:12" x14ac:dyDescent="0.25">
      <c r="B28" s="549" t="s">
        <v>740</v>
      </c>
      <c r="C28" s="549">
        <v>372.13</v>
      </c>
      <c r="D28" s="549">
        <v>263.29000000000002</v>
      </c>
      <c r="E28" s="549">
        <v>41.34</v>
      </c>
      <c r="I28" s="87"/>
      <c r="K28" s="2"/>
      <c r="L28" s="128"/>
    </row>
    <row r="29" spans="1:12" x14ac:dyDescent="0.25">
      <c r="D29" s="124"/>
      <c r="I29" s="87"/>
      <c r="K29" s="2"/>
      <c r="L29" s="128"/>
    </row>
    <row r="30" spans="1:12" x14ac:dyDescent="0.25">
      <c r="D30" s="124"/>
      <c r="I30" s="87"/>
      <c r="K30" s="2"/>
      <c r="L30" s="128"/>
    </row>
    <row r="31" spans="1:12" ht="45" x14ac:dyDescent="0.25">
      <c r="A31" s="546">
        <v>43080</v>
      </c>
      <c r="B31" s="541" t="s">
        <v>747</v>
      </c>
      <c r="D31" s="124"/>
      <c r="I31" s="87"/>
      <c r="K31" s="2"/>
      <c r="L31" s="128"/>
    </row>
    <row r="32" spans="1:12" ht="45" x14ac:dyDescent="0.25">
      <c r="B32" s="541" t="s">
        <v>748</v>
      </c>
      <c r="D32" s="124"/>
      <c r="I32" s="87"/>
      <c r="K32" s="2"/>
      <c r="L32" s="128"/>
    </row>
    <row r="33" spans="1:12" x14ac:dyDescent="0.25">
      <c r="D33" s="124"/>
      <c r="I33" s="87"/>
      <c r="K33" s="2"/>
      <c r="L33" s="128"/>
    </row>
    <row r="34" spans="1:12" x14ac:dyDescent="0.25">
      <c r="D34" s="124"/>
      <c r="I34" s="87"/>
      <c r="K34" s="2"/>
      <c r="L34" s="128"/>
    </row>
    <row r="35" spans="1:12" x14ac:dyDescent="0.25">
      <c r="D35" s="124"/>
      <c r="I35" s="87"/>
      <c r="K35" s="2"/>
      <c r="L35" s="128"/>
    </row>
    <row r="36" spans="1:12" x14ac:dyDescent="0.25">
      <c r="D36" s="124"/>
      <c r="I36" s="87"/>
      <c r="K36" s="2"/>
      <c r="L36" s="128"/>
    </row>
    <row r="37" spans="1:12" x14ac:dyDescent="0.25">
      <c r="D37" s="124"/>
      <c r="I37" s="87"/>
      <c r="K37" s="2"/>
      <c r="L37" s="128"/>
    </row>
    <row r="38" spans="1:12" x14ac:dyDescent="0.25">
      <c r="D38" s="124"/>
      <c r="I38" s="87"/>
      <c r="K38" s="2"/>
      <c r="L38" s="128"/>
    </row>
    <row r="39" spans="1:12" x14ac:dyDescent="0.25">
      <c r="D39" s="124"/>
      <c r="I39" s="87"/>
      <c r="K39" s="2"/>
      <c r="L39" s="128"/>
    </row>
    <row r="40" spans="1:12" x14ac:dyDescent="0.25">
      <c r="D40" s="124"/>
      <c r="I40" s="87"/>
      <c r="K40" s="2"/>
      <c r="L40" s="128"/>
    </row>
    <row r="41" spans="1:12" x14ac:dyDescent="0.25">
      <c r="D41" s="124"/>
      <c r="I41" s="87"/>
      <c r="K41" s="2"/>
      <c r="L41" s="128"/>
    </row>
    <row r="42" spans="1:12" ht="20.25" thickBot="1" x14ac:dyDescent="0.35">
      <c r="A42" s="83"/>
      <c r="D42" s="124"/>
      <c r="I42" s="87"/>
      <c r="K42" s="2"/>
      <c r="L42" s="128"/>
    </row>
    <row r="43" spans="1:12" ht="15.75" thickTop="1" x14ac:dyDescent="0.25">
      <c r="A43" s="89"/>
      <c r="B43" s="543"/>
      <c r="D43" s="124"/>
      <c r="I43" s="87"/>
      <c r="K43" s="2"/>
      <c r="L43" s="128"/>
    </row>
    <row r="44" spans="1:12" x14ac:dyDescent="0.25">
      <c r="A44" s="79"/>
      <c r="B44" s="544"/>
      <c r="D44" s="124"/>
      <c r="I44" s="87"/>
      <c r="K44" s="2"/>
      <c r="L44" s="128"/>
    </row>
    <row r="45" spans="1:12" x14ac:dyDescent="0.25">
      <c r="A45" s="79"/>
      <c r="B45" s="544"/>
      <c r="D45" s="124"/>
      <c r="I45" s="87"/>
      <c r="K45" s="2"/>
      <c r="L45" s="128"/>
    </row>
    <row r="46" spans="1:12" x14ac:dyDescent="0.25">
      <c r="A46" s="79"/>
      <c r="B46" s="544"/>
      <c r="D46" s="124"/>
      <c r="I46" s="87"/>
      <c r="K46" s="2"/>
      <c r="L46" s="128"/>
    </row>
    <row r="47" spans="1:12" x14ac:dyDescent="0.25">
      <c r="A47" s="79"/>
      <c r="B47" s="544"/>
      <c r="D47" s="124"/>
      <c r="I47" s="87"/>
      <c r="K47" s="2"/>
      <c r="L47" s="128"/>
    </row>
    <row r="48" spans="1:12" x14ac:dyDescent="0.25">
      <c r="A48" s="79"/>
      <c r="B48" s="544"/>
      <c r="D48" s="124"/>
      <c r="I48" s="87"/>
      <c r="K48" s="2"/>
      <c r="L48" s="128"/>
    </row>
    <row r="49" spans="1:12" x14ac:dyDescent="0.25">
      <c r="A49" s="79"/>
      <c r="B49" s="544"/>
      <c r="D49" s="124"/>
      <c r="I49" s="87"/>
      <c r="K49" s="2"/>
      <c r="L49" s="128"/>
    </row>
    <row r="50" spans="1:12" x14ac:dyDescent="0.25">
      <c r="A50" s="79"/>
      <c r="B50" s="544"/>
      <c r="D50" s="124"/>
      <c r="I50" s="87"/>
      <c r="K50" s="2"/>
      <c r="L50" s="128"/>
    </row>
    <row r="51" spans="1:12" x14ac:dyDescent="0.25">
      <c r="A51" s="79"/>
      <c r="B51" s="544"/>
      <c r="D51" s="124"/>
      <c r="I51" s="87"/>
      <c r="K51" s="2"/>
      <c r="L51" s="128"/>
    </row>
    <row r="52" spans="1:12" x14ac:dyDescent="0.25">
      <c r="A52" s="79"/>
      <c r="B52" s="544"/>
      <c r="D52" s="124"/>
      <c r="I52" s="87"/>
      <c r="K52" s="2"/>
      <c r="L52" s="128"/>
    </row>
    <row r="53" spans="1:12" x14ac:dyDescent="0.25">
      <c r="A53" s="79"/>
      <c r="B53" s="545"/>
      <c r="D53" s="124"/>
      <c r="I53" s="87"/>
      <c r="K53" s="2"/>
      <c r="L53" s="128"/>
    </row>
    <row r="54" spans="1:12" x14ac:dyDescent="0.25">
      <c r="A54" s="79"/>
      <c r="B54" s="545"/>
      <c r="D54" s="124"/>
      <c r="I54" s="87"/>
      <c r="K54" s="2"/>
      <c r="L54" s="128"/>
    </row>
    <row r="55" spans="1:12" x14ac:dyDescent="0.25">
      <c r="A55" s="79"/>
      <c r="B55" s="544"/>
      <c r="D55" s="124"/>
      <c r="I55" s="87"/>
      <c r="K55" s="2"/>
      <c r="L55" s="128"/>
    </row>
    <row r="56" spans="1:12" x14ac:dyDescent="0.25">
      <c r="A56" s="79"/>
      <c r="B56" s="544"/>
      <c r="D56" s="124"/>
      <c r="I56" s="87"/>
      <c r="K56" s="2"/>
      <c r="L56" s="128"/>
    </row>
    <row r="57" spans="1:12" x14ac:dyDescent="0.25">
      <c r="A57" s="79"/>
      <c r="B57" s="544"/>
      <c r="D57" s="124"/>
      <c r="I57" s="87"/>
      <c r="K57" s="2"/>
      <c r="L57" s="128"/>
    </row>
    <row r="58" spans="1:12" x14ac:dyDescent="0.25">
      <c r="A58" s="79"/>
      <c r="B58" s="544"/>
      <c r="D58" s="124"/>
      <c r="I58" s="87"/>
      <c r="K58" s="2"/>
      <c r="L58" s="128"/>
    </row>
    <row r="59" spans="1:12" x14ac:dyDescent="0.25">
      <c r="D59" s="124"/>
      <c r="I59" s="87"/>
      <c r="K59" s="2"/>
      <c r="L59" s="128"/>
    </row>
    <row r="60" spans="1:12" x14ac:dyDescent="0.25">
      <c r="D60" s="124"/>
      <c r="I60" s="87"/>
      <c r="K60" s="2"/>
      <c r="L60" s="128"/>
    </row>
    <row r="61" spans="1:12" x14ac:dyDescent="0.25">
      <c r="D61" s="124"/>
      <c r="I61" s="87"/>
      <c r="K61" s="2"/>
      <c r="L61" s="128"/>
    </row>
    <row r="62" spans="1:12" x14ac:dyDescent="0.25">
      <c r="D62" s="124"/>
      <c r="I62" s="87"/>
      <c r="K62" s="2"/>
      <c r="L62" s="128"/>
    </row>
    <row r="63" spans="1:12" x14ac:dyDescent="0.25">
      <c r="D63" s="124"/>
      <c r="I63" s="87"/>
      <c r="K63" s="2"/>
      <c r="L63" s="128"/>
    </row>
    <row r="64" spans="1:12" x14ac:dyDescent="0.25">
      <c r="D64" s="124"/>
      <c r="I64" s="87"/>
      <c r="K64" s="2"/>
      <c r="L64" s="128"/>
    </row>
    <row r="65" spans="4:12" x14ac:dyDescent="0.25">
      <c r="D65" s="124"/>
      <c r="I65" s="87"/>
      <c r="K65" s="2"/>
      <c r="L65" s="128"/>
    </row>
    <row r="66" spans="4:12" x14ac:dyDescent="0.25">
      <c r="D66" s="124"/>
      <c r="I66" s="87"/>
      <c r="K66" s="2"/>
      <c r="L66" s="128"/>
    </row>
    <row r="67" spans="4:12" x14ac:dyDescent="0.25">
      <c r="D67" s="124"/>
      <c r="I67" s="87"/>
      <c r="K67" s="2"/>
      <c r="L67" s="128"/>
    </row>
    <row r="68" spans="4:12" x14ac:dyDescent="0.25">
      <c r="D68" s="124"/>
      <c r="I68" s="87"/>
      <c r="K68" s="2"/>
      <c r="L68" s="128"/>
    </row>
    <row r="69" spans="4:12" x14ac:dyDescent="0.25">
      <c r="D69" s="124"/>
      <c r="I69" s="87"/>
    </row>
  </sheetData>
  <conditionalFormatting sqref="K1:K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L1:L68">
    <cfRule type="iconSet" priority="65">
      <iconSet iconSet="3Arrows">
        <cfvo type="percent" val="0"/>
        <cfvo type="num" val="0"/>
        <cfvo type="num" val="0"/>
      </iconSet>
    </cfRule>
  </conditionalFormatting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K1:K68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2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41</v>
      </c>
      <c r="B2" s="66"/>
      <c r="C2" s="4"/>
      <c r="D2" s="3"/>
      <c r="E2" s="3"/>
      <c r="F2" s="3"/>
      <c r="G2" s="66"/>
      <c r="H2" s="149"/>
      <c r="I2" s="3"/>
      <c r="J2" s="3"/>
      <c r="K2" s="3"/>
      <c r="L2" s="66"/>
      <c r="M2" s="3"/>
      <c r="O2" s="11" t="s">
        <v>35</v>
      </c>
      <c r="Q2">
        <f>C18-H18</f>
        <v>0</v>
      </c>
      <c r="W2" s="124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87">
        <v>4735700</v>
      </c>
      <c r="AC2" s="10">
        <v>113</v>
      </c>
      <c r="AD2" s="2">
        <f>Y2-Z2</f>
        <v>1.0499999999999972</v>
      </c>
      <c r="AE2" s="128">
        <f>AC2/AC3-1</f>
        <v>-3.5385704175516786E-4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4"/>
      <c r="M3" s="4"/>
      <c r="O3" s="11" t="s">
        <v>36</v>
      </c>
      <c r="Q3" s="166">
        <f>IF(Q2=0, Q4, (F18-K18-M18)/Q2)</f>
        <v>0</v>
      </c>
      <c r="T3" s="1"/>
      <c r="W3" s="124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87">
        <v>3376900</v>
      </c>
      <c r="AC3" s="10">
        <v>113.04</v>
      </c>
      <c r="AD3" s="2">
        <f t="shared" ref="AD3:AD66" si="0">Y3-Z3</f>
        <v>0.71999999999999886</v>
      </c>
      <c r="AE3" s="128">
        <f t="shared" ref="AE3:AE66" si="1">AC3/AC4-1</f>
        <v>-1.4134275618373771E-3</v>
      </c>
    </row>
    <row r="4" spans="1:31" x14ac:dyDescent="0.25">
      <c r="B4" s="66"/>
      <c r="C4" s="4"/>
      <c r="D4" s="3"/>
      <c r="E4" s="3"/>
      <c r="F4" s="3"/>
      <c r="G4" s="66"/>
      <c r="H4" s="149"/>
      <c r="I4" s="3"/>
      <c r="J4" s="3"/>
      <c r="K4" s="3"/>
      <c r="L4" s="4"/>
      <c r="M4" s="4"/>
      <c r="O4" s="11" t="s">
        <v>44</v>
      </c>
      <c r="Q4" s="48">
        <v>0</v>
      </c>
      <c r="R4" s="336">
        <v>0</v>
      </c>
      <c r="T4" s="143"/>
      <c r="W4" s="124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87">
        <v>4643300</v>
      </c>
      <c r="AC4" s="10">
        <v>113.2</v>
      </c>
      <c r="AD4" s="2">
        <f t="shared" si="0"/>
        <v>1.2199999999999989</v>
      </c>
      <c r="AE4" s="128">
        <f t="shared" si="1"/>
        <v>-1.6756327718493447E-3</v>
      </c>
    </row>
    <row r="5" spans="1:31" x14ac:dyDescent="0.25">
      <c r="B5" s="66"/>
      <c r="C5" s="4"/>
      <c r="D5" s="3"/>
      <c r="E5" s="3"/>
      <c r="F5" s="3"/>
      <c r="G5" s="66"/>
      <c r="H5" s="149"/>
      <c r="I5" s="3"/>
      <c r="J5" s="3"/>
      <c r="K5" s="3"/>
      <c r="L5" s="4"/>
      <c r="M5" s="4"/>
      <c r="O5" s="11" t="s">
        <v>45</v>
      </c>
      <c r="Q5" s="3">
        <f>Q4*Q2</f>
        <v>0</v>
      </c>
      <c r="W5" s="124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87">
        <v>4595000</v>
      </c>
      <c r="AC5" s="10">
        <v>113.39</v>
      </c>
      <c r="AD5" s="2">
        <f t="shared" si="0"/>
        <v>0.75999999999999091</v>
      </c>
      <c r="AE5" s="128">
        <f t="shared" si="1"/>
        <v>1.8554514931965471E-3</v>
      </c>
    </row>
    <row r="6" spans="1:31" x14ac:dyDescent="0.25">
      <c r="B6" s="66"/>
      <c r="C6" s="4"/>
      <c r="D6" s="3"/>
      <c r="E6" s="3"/>
      <c r="F6" s="3"/>
      <c r="G6" s="66"/>
      <c r="H6" s="149"/>
      <c r="I6" s="3"/>
      <c r="J6" s="3"/>
      <c r="K6" s="3"/>
      <c r="L6" s="4"/>
      <c r="M6" s="4"/>
      <c r="O6" s="11" t="s">
        <v>42</v>
      </c>
      <c r="Q6" s="2">
        <f>Q3*Q2</f>
        <v>0</v>
      </c>
      <c r="W6" s="124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87">
        <v>4188000</v>
      </c>
      <c r="AC6" s="10">
        <v>113.18</v>
      </c>
      <c r="AD6" s="2">
        <f t="shared" si="0"/>
        <v>1.019999999999996</v>
      </c>
      <c r="AE6" s="128">
        <f t="shared" si="1"/>
        <v>5.7762374477916545E-3</v>
      </c>
    </row>
    <row r="7" spans="1:31" x14ac:dyDescent="0.25">
      <c r="B7" s="66"/>
      <c r="C7" s="4"/>
      <c r="D7" s="3"/>
      <c r="E7" s="3"/>
      <c r="F7" s="3"/>
      <c r="G7" s="66"/>
      <c r="H7" s="149"/>
      <c r="I7" s="3"/>
      <c r="J7" s="3"/>
      <c r="K7" s="3"/>
      <c r="L7" s="4"/>
      <c r="M7" s="4"/>
      <c r="O7" s="11" t="s">
        <v>136</v>
      </c>
      <c r="Q7" s="2">
        <f>Q10+Q8</f>
        <v>257.30999999999949</v>
      </c>
      <c r="R7">
        <v>0</v>
      </c>
      <c r="W7" s="124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87">
        <v>3741400</v>
      </c>
      <c r="AC7" s="10">
        <v>112.53</v>
      </c>
      <c r="AD7" s="2">
        <f t="shared" si="0"/>
        <v>0.62999999999999545</v>
      </c>
      <c r="AE7" s="128">
        <f t="shared" si="1"/>
        <v>-4.5997346306942966E-3</v>
      </c>
    </row>
    <row r="8" spans="1:31" x14ac:dyDescent="0.25">
      <c r="B8" s="66"/>
      <c r="C8" s="4"/>
      <c r="D8" s="3"/>
      <c r="E8" s="3"/>
      <c r="F8" s="3"/>
      <c r="G8" s="4"/>
      <c r="H8" s="149"/>
      <c r="I8" s="3"/>
      <c r="J8" s="3"/>
      <c r="K8" s="3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87">
        <v>5081500</v>
      </c>
      <c r="AC8" s="10">
        <v>113.05</v>
      </c>
      <c r="AD8" s="2">
        <f t="shared" si="0"/>
        <v>1.2199999999999989</v>
      </c>
      <c r="AE8" s="128">
        <f t="shared" si="1"/>
        <v>5.9619149314824593E-3</v>
      </c>
    </row>
    <row r="9" spans="1:31" x14ac:dyDescent="0.25">
      <c r="B9" s="66"/>
      <c r="C9" s="4"/>
      <c r="D9" s="3"/>
      <c r="E9" s="3"/>
      <c r="F9" s="3"/>
      <c r="G9" s="4"/>
      <c r="H9" s="149"/>
      <c r="I9" s="3"/>
      <c r="J9" s="3"/>
      <c r="K9" s="3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87">
        <v>4273700</v>
      </c>
      <c r="AC9" s="10">
        <v>112.38</v>
      </c>
      <c r="AD9" s="2">
        <f t="shared" si="0"/>
        <v>1.0999999999999943</v>
      </c>
      <c r="AE9" s="128">
        <f t="shared" si="1"/>
        <v>2.1401819154627244E-3</v>
      </c>
    </row>
    <row r="10" spans="1:31" x14ac:dyDescent="0.25">
      <c r="B10" s="6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155</v>
      </c>
      <c r="P10" s="27"/>
      <c r="Q10" s="2">
        <f>M81</f>
        <v>257.30999999999949</v>
      </c>
      <c r="W10" s="124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87">
        <v>4653300</v>
      </c>
      <c r="AC10" s="10">
        <v>112.14</v>
      </c>
      <c r="AD10" s="2">
        <f t="shared" si="0"/>
        <v>0.89999999999999147</v>
      </c>
      <c r="AE10" s="128">
        <f t="shared" si="1"/>
        <v>-8.9094796863853354E-4</v>
      </c>
    </row>
    <row r="11" spans="1:31" x14ac:dyDescent="0.25">
      <c r="B11" s="66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133</v>
      </c>
      <c r="P11" s="27"/>
      <c r="Q11" s="128">
        <f>VALUE(TRIM(CLEAN(MID(U58, FIND("(", U58)+1, 5))))</f>
        <v>1.38E-2</v>
      </c>
      <c r="W11" s="124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87">
        <v>8260700</v>
      </c>
      <c r="AC11" s="10">
        <v>112.24</v>
      </c>
      <c r="AD11" s="2">
        <f t="shared" si="0"/>
        <v>1.3200000000000074</v>
      </c>
      <c r="AE11" s="128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24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87">
        <v>5006000</v>
      </c>
      <c r="AC12" s="10">
        <v>112.08</v>
      </c>
      <c r="AD12" s="2">
        <f t="shared" si="0"/>
        <v>0.83000000000001251</v>
      </c>
      <c r="AE12" s="128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24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87">
        <v>6935300</v>
      </c>
      <c r="AC13" s="10">
        <v>111.75</v>
      </c>
      <c r="AD13" s="2">
        <f t="shared" si="0"/>
        <v>1.5599999999999881</v>
      </c>
      <c r="AE13" s="128">
        <f t="shared" si="1"/>
        <v>-8.5174341229703465E-3</v>
      </c>
    </row>
    <row r="14" spans="1:31" x14ac:dyDescent="0.25">
      <c r="W14" s="124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87">
        <v>7990500</v>
      </c>
      <c r="AC14" s="10">
        <v>112.71</v>
      </c>
      <c r="AD14" s="2">
        <f t="shared" si="0"/>
        <v>1.1099999999999994</v>
      </c>
      <c r="AE14" s="128">
        <f t="shared" si="1"/>
        <v>8.5003579098066329E-3</v>
      </c>
    </row>
    <row r="15" spans="1:31" x14ac:dyDescent="0.25">
      <c r="W15" s="124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87">
        <v>9038400</v>
      </c>
      <c r="AC15" s="10">
        <v>111.76</v>
      </c>
      <c r="AD15" s="2">
        <f t="shared" si="0"/>
        <v>0.90999999999999659</v>
      </c>
      <c r="AE15" s="128">
        <f t="shared" si="1"/>
        <v>4.4758750335693875E-4</v>
      </c>
    </row>
    <row r="16" spans="1:31" x14ac:dyDescent="0.25">
      <c r="W16" s="124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87">
        <v>4353200</v>
      </c>
      <c r="AC16" s="10">
        <v>111.71</v>
      </c>
      <c r="AD16" s="2">
        <f t="shared" si="0"/>
        <v>0.91999999999998749</v>
      </c>
      <c r="AE16" s="128">
        <f t="shared" si="1"/>
        <v>-1.4302315187272319E-3</v>
      </c>
    </row>
    <row r="17" spans="1:31" x14ac:dyDescent="0.25">
      <c r="W17" s="124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87">
        <v>5218600</v>
      </c>
      <c r="AC17" s="10">
        <v>111.87</v>
      </c>
      <c r="AD17" s="2">
        <f t="shared" si="0"/>
        <v>1.2999999999999972</v>
      </c>
      <c r="AE17" s="128">
        <f t="shared" si="1"/>
        <v>-3.9177277179235359E-3</v>
      </c>
    </row>
    <row r="18" spans="1:31" x14ac:dyDescent="0.25">
      <c r="A18" s="25" t="s">
        <v>57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65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24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87">
        <v>6245300</v>
      </c>
      <c r="AC18" s="10">
        <v>112.31</v>
      </c>
      <c r="AD18" s="2">
        <f t="shared" si="0"/>
        <v>1.1700000000000017</v>
      </c>
      <c r="AE18" s="128">
        <f t="shared" si="1"/>
        <v>7.0839311334289778E-3</v>
      </c>
    </row>
    <row r="19" spans="1:31" ht="15.75" thickBot="1" x14ac:dyDescent="0.3">
      <c r="A19" s="214" t="s">
        <v>143</v>
      </c>
      <c r="B19" s="215"/>
      <c r="C19" s="216">
        <f>SumByColor($A$19,C2:C17)</f>
        <v>0</v>
      </c>
      <c r="D19" s="216"/>
      <c r="E19" s="216"/>
      <c r="F19" s="217">
        <f>SumByColor($A$19,F2:F17)</f>
        <v>0</v>
      </c>
      <c r="G19" s="216"/>
      <c r="H19" s="216">
        <f>SumByColor($A$19,H2:H17)</f>
        <v>0</v>
      </c>
      <c r="I19" s="216"/>
      <c r="J19" s="216"/>
      <c r="K19" s="217">
        <f>SumByColor($A$19,K2:K17)</f>
        <v>0</v>
      </c>
      <c r="L19" s="216"/>
      <c r="M19" s="217">
        <f>SumByColor($A$19,M2:M17)</f>
        <v>0</v>
      </c>
      <c r="W19" s="124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87">
        <v>5147100</v>
      </c>
      <c r="AC19" s="10">
        <v>111.52</v>
      </c>
      <c r="AD19" s="2">
        <f t="shared" si="0"/>
        <v>0.86000000000001364</v>
      </c>
      <c r="AE19" s="128">
        <f t="shared" si="1"/>
        <v>5.4093040028848627E-3</v>
      </c>
    </row>
    <row r="20" spans="1:31" x14ac:dyDescent="0.25">
      <c r="W20" s="124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87">
        <v>3929800</v>
      </c>
      <c r="AC20" s="10">
        <v>110.92</v>
      </c>
      <c r="AD20" s="2">
        <f t="shared" si="0"/>
        <v>0.81000000000000227</v>
      </c>
      <c r="AE20" s="128">
        <f t="shared" si="1"/>
        <v>-9.9072322795645817E-4</v>
      </c>
    </row>
    <row r="21" spans="1:31" x14ac:dyDescent="0.25">
      <c r="W21" s="124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87">
        <v>3994500</v>
      </c>
      <c r="AC21" s="10">
        <v>111.03</v>
      </c>
      <c r="AD21" s="2">
        <f t="shared" si="0"/>
        <v>0.62999999999999545</v>
      </c>
      <c r="AE21" s="128">
        <f t="shared" si="1"/>
        <v>1.7141826055575571E-3</v>
      </c>
    </row>
    <row r="22" spans="1:31" x14ac:dyDescent="0.25">
      <c r="W22" s="124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87">
        <v>4843700</v>
      </c>
      <c r="AC22" s="10">
        <v>110.84</v>
      </c>
      <c r="AD22" s="2">
        <f t="shared" si="0"/>
        <v>0.65999999999999659</v>
      </c>
      <c r="AE22" s="128">
        <f t="shared" si="1"/>
        <v>-1.8040772145044848E-4</v>
      </c>
    </row>
    <row r="23" spans="1:31" x14ac:dyDescent="0.25">
      <c r="W23" s="124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87">
        <v>4937500</v>
      </c>
      <c r="AC23" s="10">
        <v>110.86</v>
      </c>
      <c r="AD23" s="2">
        <f t="shared" si="0"/>
        <v>0.77000000000001023</v>
      </c>
      <c r="AE23" s="128">
        <f t="shared" si="1"/>
        <v>1.7168157585614185E-3</v>
      </c>
    </row>
    <row r="24" spans="1:31" x14ac:dyDescent="0.25">
      <c r="B24" s="150" t="s">
        <v>85</v>
      </c>
      <c r="C24" s="150" t="s">
        <v>106</v>
      </c>
      <c r="D24" s="151" t="s">
        <v>105</v>
      </c>
      <c r="E24" s="153" t="s">
        <v>107</v>
      </c>
      <c r="F24" s="153" t="s">
        <v>43</v>
      </c>
      <c r="G24" s="165" t="s">
        <v>110</v>
      </c>
      <c r="H24" s="165" t="s">
        <v>61</v>
      </c>
      <c r="I24" s="165" t="s">
        <v>111</v>
      </c>
      <c r="W24" s="124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87">
        <v>4967400</v>
      </c>
      <c r="AC24" s="10">
        <v>110.67</v>
      </c>
      <c r="AD24" s="2">
        <f t="shared" si="0"/>
        <v>0.89000000000000057</v>
      </c>
      <c r="AE24" s="128">
        <f t="shared" si="1"/>
        <v>-5.1240560949298297E-3</v>
      </c>
    </row>
    <row r="25" spans="1:31" x14ac:dyDescent="0.25">
      <c r="B25" s="152">
        <v>42373</v>
      </c>
      <c r="C25" s="10">
        <v>0</v>
      </c>
      <c r="D25" s="33">
        <v>0</v>
      </c>
      <c r="E25" s="33">
        <v>0</v>
      </c>
      <c r="F25" s="33">
        <v>37.590000000000003</v>
      </c>
      <c r="G25" s="33">
        <v>0</v>
      </c>
      <c r="H25" s="167"/>
      <c r="I25" s="33"/>
      <c r="W25" s="124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87">
        <v>5837900</v>
      </c>
      <c r="AC25" s="10">
        <v>111.24</v>
      </c>
      <c r="AD25" s="2">
        <f t="shared" si="0"/>
        <v>1.4599999999999937</v>
      </c>
      <c r="AE25" s="128">
        <f t="shared" si="1"/>
        <v>5.8775657835246076E-3</v>
      </c>
    </row>
    <row r="26" spans="1:31" x14ac:dyDescent="0.25">
      <c r="B26" s="152">
        <v>42374</v>
      </c>
      <c r="C26" s="183">
        <v>25</v>
      </c>
      <c r="D26" s="172">
        <v>99.396000000000001</v>
      </c>
      <c r="E26" s="33">
        <v>100.9</v>
      </c>
      <c r="F26" s="33">
        <f>C26*(E26-D26)</f>
        <v>37.600000000000122</v>
      </c>
      <c r="G26" s="33">
        <f>D26*C26</f>
        <v>2484.9</v>
      </c>
      <c r="H26" s="167">
        <f>(E26-D26)/D26</f>
        <v>1.5131393617449444E-2</v>
      </c>
      <c r="I26" s="33"/>
      <c r="W26" s="124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87">
        <v>4713000</v>
      </c>
      <c r="AC26" s="10">
        <v>110.59</v>
      </c>
      <c r="AD26" s="2">
        <f t="shared" si="0"/>
        <v>0.75999999999999091</v>
      </c>
      <c r="AE26" s="128">
        <f t="shared" si="1"/>
        <v>-4.0525936599423718E-3</v>
      </c>
    </row>
    <row r="27" spans="1:31" x14ac:dyDescent="0.25">
      <c r="B27" s="152">
        <v>42403</v>
      </c>
      <c r="C27" s="10">
        <v>25</v>
      </c>
      <c r="D27" s="33">
        <v>99.396000000000001</v>
      </c>
      <c r="E27" s="33">
        <v>95.14</v>
      </c>
      <c r="F27" s="33">
        <f t="shared" ref="F27:F36" si="2">C27*(E27-D27)</f>
        <v>-106.4</v>
      </c>
      <c r="G27" s="33">
        <f>D27*C27</f>
        <v>2484.9</v>
      </c>
      <c r="H27" s="167">
        <f>(E27-D27)/D27</f>
        <v>-4.2818624491931266E-2</v>
      </c>
      <c r="I27" s="33"/>
      <c r="W27" s="124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87">
        <v>7359400</v>
      </c>
      <c r="AC27" s="10">
        <v>111.04</v>
      </c>
      <c r="AD27" s="2">
        <f t="shared" si="0"/>
        <v>1.1400000000000006</v>
      </c>
      <c r="AE27" s="128">
        <f t="shared" si="1"/>
        <v>8.6293032973021599E-3</v>
      </c>
    </row>
    <row r="28" spans="1:31" x14ac:dyDescent="0.25">
      <c r="B28" s="152">
        <v>42409</v>
      </c>
      <c r="C28" s="10">
        <v>40</v>
      </c>
      <c r="D28" s="33">
        <v>95.31</v>
      </c>
      <c r="E28" s="33">
        <v>92.12</v>
      </c>
      <c r="F28" s="33">
        <f t="shared" si="2"/>
        <v>-127.59999999999991</v>
      </c>
      <c r="G28" s="33">
        <f>D28*C28</f>
        <v>3812.4</v>
      </c>
      <c r="H28" s="167">
        <f t="shared" ref="H28:H36" si="3">(E28-D28)/D28</f>
        <v>-3.346973035358302E-2</v>
      </c>
      <c r="I28" s="33"/>
      <c r="W28" s="124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87">
        <v>4749000</v>
      </c>
      <c r="AC28" s="10">
        <v>110.09</v>
      </c>
      <c r="AD28" s="2">
        <f t="shared" si="0"/>
        <v>0.57000000000000739</v>
      </c>
      <c r="AE28" s="128">
        <f t="shared" si="1"/>
        <v>-1.2700716683298197E-3</v>
      </c>
    </row>
    <row r="29" spans="1:31" x14ac:dyDescent="0.25">
      <c r="B29" s="152">
        <v>42416</v>
      </c>
      <c r="C29" s="183">
        <v>25</v>
      </c>
      <c r="D29" s="172">
        <v>96.787999999999997</v>
      </c>
      <c r="E29" s="33">
        <v>92.34</v>
      </c>
      <c r="F29" s="33">
        <f t="shared" si="2"/>
        <v>-111.19999999999983</v>
      </c>
      <c r="G29" s="33">
        <f t="shared" ref="G29:G36" si="4">D29*C29</f>
        <v>2419.6999999999998</v>
      </c>
      <c r="H29" s="167">
        <f t="shared" si="3"/>
        <v>-4.5956110261602609E-2</v>
      </c>
      <c r="I29" s="33"/>
      <c r="W29" s="124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87">
        <v>3436400</v>
      </c>
      <c r="AC29" s="10">
        <v>110.23</v>
      </c>
      <c r="AD29" s="2">
        <f t="shared" si="0"/>
        <v>0.64000000000000057</v>
      </c>
      <c r="AE29" s="128">
        <f t="shared" si="1"/>
        <v>-8.158085569252016E-4</v>
      </c>
    </row>
    <row r="30" spans="1:31" x14ac:dyDescent="0.25">
      <c r="B30" s="152">
        <v>42421</v>
      </c>
      <c r="C30" s="10">
        <v>25</v>
      </c>
      <c r="D30" s="33">
        <v>96.787999999999997</v>
      </c>
      <c r="E30" s="33">
        <v>95.01</v>
      </c>
      <c r="F30" s="33">
        <f t="shared" si="2"/>
        <v>-44.44999999999979</v>
      </c>
      <c r="G30" s="33">
        <f t="shared" si="4"/>
        <v>2419.6999999999998</v>
      </c>
      <c r="H30" s="167">
        <f t="shared" si="3"/>
        <v>-1.8370045873455299E-2</v>
      </c>
      <c r="I30" s="33"/>
      <c r="W30" s="124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87">
        <v>4766100</v>
      </c>
      <c r="AC30" s="10">
        <v>110.32</v>
      </c>
      <c r="AD30" s="2">
        <f t="shared" si="0"/>
        <v>1.2199999999999989</v>
      </c>
      <c r="AE30" s="128">
        <f t="shared" si="1"/>
        <v>5.37683404720668E-3</v>
      </c>
    </row>
    <row r="31" spans="1:31" x14ac:dyDescent="0.25">
      <c r="B31" s="152">
        <v>42430</v>
      </c>
      <c r="C31" s="10">
        <v>25</v>
      </c>
      <c r="D31" s="33">
        <v>96.787999999999997</v>
      </c>
      <c r="E31" s="33">
        <v>97.65</v>
      </c>
      <c r="F31" s="33">
        <f t="shared" si="2"/>
        <v>21.550000000000225</v>
      </c>
      <c r="G31" s="33">
        <f t="shared" si="4"/>
        <v>2419.6999999999998</v>
      </c>
      <c r="H31" s="167">
        <f t="shared" si="3"/>
        <v>8.9060627350498918E-3</v>
      </c>
      <c r="I31" s="33"/>
      <c r="W31" s="124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87">
        <v>5470400</v>
      </c>
      <c r="AC31" s="10">
        <v>109.73</v>
      </c>
      <c r="AD31" s="2">
        <f t="shared" si="0"/>
        <v>0.89999999999999147</v>
      </c>
      <c r="AE31" s="128">
        <f t="shared" si="1"/>
        <v>-3.5415909916455268E-3</v>
      </c>
    </row>
    <row r="32" spans="1:31" x14ac:dyDescent="0.25">
      <c r="B32" s="152">
        <v>42448</v>
      </c>
      <c r="C32" s="10">
        <v>25</v>
      </c>
      <c r="D32" s="33">
        <v>96.787599999999998</v>
      </c>
      <c r="E32" s="33">
        <v>99.2</v>
      </c>
      <c r="F32" s="33">
        <f t="shared" si="2"/>
        <v>60.31000000000013</v>
      </c>
      <c r="G32" s="33">
        <f t="shared" si="4"/>
        <v>2419.69</v>
      </c>
      <c r="H32" s="167">
        <f t="shared" si="3"/>
        <v>2.4924680434270562E-2</v>
      </c>
      <c r="I32" s="33"/>
      <c r="W32" s="124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87">
        <v>5473400</v>
      </c>
      <c r="AC32" s="10">
        <v>110.12</v>
      </c>
      <c r="AD32" s="2">
        <f t="shared" si="0"/>
        <v>0.75</v>
      </c>
      <c r="AE32" s="128">
        <f t="shared" si="1"/>
        <v>9.9990909917280213E-4</v>
      </c>
    </row>
    <row r="33" spans="2:31" x14ac:dyDescent="0.25">
      <c r="B33" s="152">
        <v>42471</v>
      </c>
      <c r="C33" s="10">
        <v>25</v>
      </c>
      <c r="D33" s="33">
        <v>96.787599999999998</v>
      </c>
      <c r="E33" s="33">
        <v>96.27</v>
      </c>
      <c r="F33" s="33">
        <f t="shared" si="2"/>
        <v>-12.94000000000004</v>
      </c>
      <c r="G33" s="33">
        <f t="shared" si="4"/>
        <v>2419.69</v>
      </c>
      <c r="H33" s="167">
        <f t="shared" si="3"/>
        <v>-5.3477924858143155E-3</v>
      </c>
      <c r="I33" s="33"/>
      <c r="W33" s="124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87">
        <v>4991500</v>
      </c>
      <c r="AC33" s="10">
        <v>110.01</v>
      </c>
      <c r="AD33" s="2">
        <f t="shared" si="0"/>
        <v>0.40999999999999659</v>
      </c>
      <c r="AE33" s="128">
        <f t="shared" si="1"/>
        <v>-4.5429765582405413E-4</v>
      </c>
    </row>
    <row r="34" spans="2:31" x14ac:dyDescent="0.25">
      <c r="B34" s="152">
        <v>42482</v>
      </c>
      <c r="C34" s="173">
        <v>15</v>
      </c>
      <c r="D34" s="174">
        <v>92.174000000000007</v>
      </c>
      <c r="E34" s="33">
        <v>103.71</v>
      </c>
      <c r="F34" s="33">
        <f t="shared" si="2"/>
        <v>173.03999999999979</v>
      </c>
      <c r="G34" s="33">
        <f t="shared" si="4"/>
        <v>1382.6100000000001</v>
      </c>
      <c r="H34" s="167">
        <f t="shared" si="3"/>
        <v>0.12515459891075559</v>
      </c>
      <c r="I34" s="33"/>
      <c r="W34" s="124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87">
        <v>6287300</v>
      </c>
      <c r="AC34" s="10">
        <v>110.06</v>
      </c>
      <c r="AD34" s="2">
        <f t="shared" si="0"/>
        <v>0.98000000000000398</v>
      </c>
      <c r="AE34" s="128">
        <f t="shared" si="1"/>
        <v>-5.8711950140004632E-3</v>
      </c>
    </row>
    <row r="35" spans="2:31" x14ac:dyDescent="0.25">
      <c r="B35" s="152">
        <v>42498</v>
      </c>
      <c r="C35" s="10">
        <v>15</v>
      </c>
      <c r="D35" s="33">
        <v>92.174000000000007</v>
      </c>
      <c r="E35" s="33">
        <v>105.54</v>
      </c>
      <c r="F35" s="33">
        <f t="shared" si="2"/>
        <v>200.49</v>
      </c>
      <c r="G35" s="33">
        <f t="shared" si="4"/>
        <v>1382.6100000000001</v>
      </c>
      <c r="H35" s="167">
        <f t="shared" si="3"/>
        <v>0.14500835376570398</v>
      </c>
      <c r="I35" s="33"/>
      <c r="W35" s="124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87">
        <v>7169400</v>
      </c>
      <c r="AC35" s="10">
        <v>110.71</v>
      </c>
      <c r="AD35" s="2">
        <f t="shared" si="0"/>
        <v>0.78000000000000114</v>
      </c>
      <c r="AE35" s="128">
        <f t="shared" si="1"/>
        <v>4.8103104011616438E-3</v>
      </c>
    </row>
    <row r="36" spans="2:31" x14ac:dyDescent="0.25">
      <c r="B36" s="152">
        <v>42502</v>
      </c>
      <c r="C36" s="10">
        <v>15</v>
      </c>
      <c r="D36" s="33">
        <v>92.174000000000007</v>
      </c>
      <c r="E36" s="33">
        <v>101.71</v>
      </c>
      <c r="F36" s="33">
        <f t="shared" si="2"/>
        <v>143.03999999999979</v>
      </c>
      <c r="G36" s="33">
        <f t="shared" si="4"/>
        <v>1382.6100000000001</v>
      </c>
      <c r="H36" s="167">
        <f t="shared" si="3"/>
        <v>0.10345650617310724</v>
      </c>
      <c r="I36" s="33"/>
      <c r="W36" s="124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87">
        <v>7033500</v>
      </c>
      <c r="AC36" s="10">
        <v>110.18</v>
      </c>
      <c r="AD36" s="2">
        <f t="shared" si="0"/>
        <v>0.88000000000000966</v>
      </c>
      <c r="AE36" s="128">
        <f t="shared" si="1"/>
        <v>-1.3595576905646167E-3</v>
      </c>
    </row>
    <row r="37" spans="2:31" x14ac:dyDescent="0.25">
      <c r="B37" s="152">
        <v>42546</v>
      </c>
      <c r="C37" s="10">
        <v>15</v>
      </c>
      <c r="D37" s="33">
        <v>92.174000000000007</v>
      </c>
      <c r="E37" s="33">
        <v>95.72</v>
      </c>
      <c r="F37" s="33">
        <f t="shared" ref="F37:F42" si="5">C37*(E37-D37)</f>
        <v>53.189999999999884</v>
      </c>
      <c r="G37" s="33">
        <f t="shared" ref="G37:G42" si="6">D37*C37</f>
        <v>1382.6100000000001</v>
      </c>
      <c r="H37" s="167">
        <f t="shared" ref="H37:H42" si="7">(E37-D37)/D37</f>
        <v>3.8470718423850456E-2</v>
      </c>
      <c r="I37" s="33"/>
      <c r="W37" s="124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87">
        <v>4764100</v>
      </c>
      <c r="AC37" s="10">
        <v>110.33</v>
      </c>
      <c r="AD37" s="2">
        <f t="shared" si="0"/>
        <v>0.79999999999999716</v>
      </c>
      <c r="AE37" s="128">
        <f t="shared" si="1"/>
        <v>6.2015503875967326E-3</v>
      </c>
    </row>
    <row r="38" spans="2:31" x14ac:dyDescent="0.25">
      <c r="B38" s="152">
        <v>42562</v>
      </c>
      <c r="C38" s="10">
        <v>15</v>
      </c>
      <c r="D38" s="33">
        <v>92.174000000000007</v>
      </c>
      <c r="E38" s="33">
        <v>99.98</v>
      </c>
      <c r="F38" s="33">
        <f t="shared" si="5"/>
        <v>117.08999999999996</v>
      </c>
      <c r="G38" s="33">
        <f t="shared" si="6"/>
        <v>1382.6100000000001</v>
      </c>
      <c r="H38" s="167">
        <f t="shared" si="7"/>
        <v>8.4687655955041519E-2</v>
      </c>
      <c r="I38" s="33"/>
      <c r="W38" s="124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87">
        <v>5653200</v>
      </c>
      <c r="AC38" s="10">
        <v>109.65</v>
      </c>
      <c r="AD38" s="2">
        <f t="shared" si="0"/>
        <v>1</v>
      </c>
      <c r="AE38" s="128">
        <f t="shared" si="1"/>
        <v>3.5694673256452258E-3</v>
      </c>
    </row>
    <row r="39" spans="2:31" x14ac:dyDescent="0.25">
      <c r="B39" s="152">
        <v>42570</v>
      </c>
      <c r="C39" s="10">
        <v>15</v>
      </c>
      <c r="D39" s="33">
        <v>92.174000000000007</v>
      </c>
      <c r="E39" s="33">
        <v>99.47</v>
      </c>
      <c r="F39" s="33">
        <f t="shared" si="5"/>
        <v>109.43999999999988</v>
      </c>
      <c r="G39" s="33">
        <f t="shared" si="6"/>
        <v>1382.6100000000001</v>
      </c>
      <c r="H39" s="167">
        <f t="shared" si="7"/>
        <v>7.9154642306941136E-2</v>
      </c>
      <c r="I39" s="33"/>
      <c r="W39" s="124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87">
        <v>6521300</v>
      </c>
      <c r="AC39" s="10">
        <v>109.26</v>
      </c>
      <c r="AD39" s="2">
        <f t="shared" si="0"/>
        <v>1.2199999999999989</v>
      </c>
      <c r="AE39" s="128">
        <f t="shared" si="1"/>
        <v>-2.1006484610466281E-3</v>
      </c>
    </row>
    <row r="40" spans="2:31" ht="20.25" thickBot="1" x14ac:dyDescent="0.35">
      <c r="B40" s="152">
        <v>42571</v>
      </c>
      <c r="C40" s="10">
        <v>15</v>
      </c>
      <c r="D40" s="33">
        <v>92.174000000000007</v>
      </c>
      <c r="E40" s="33">
        <v>98.22</v>
      </c>
      <c r="F40" s="33">
        <f t="shared" si="5"/>
        <v>90.689999999999884</v>
      </c>
      <c r="G40" s="33">
        <f t="shared" si="6"/>
        <v>1382.6100000000001</v>
      </c>
      <c r="H40" s="167">
        <f t="shared" si="7"/>
        <v>6.55933343459109E-2</v>
      </c>
      <c r="I40" s="33"/>
      <c r="O40" s="557" t="s">
        <v>54</v>
      </c>
      <c r="P40" s="557"/>
      <c r="W40" s="124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87">
        <v>6367500</v>
      </c>
      <c r="AC40" s="10">
        <v>109.49</v>
      </c>
      <c r="AD40" s="2">
        <f t="shared" si="0"/>
        <v>0.84999999999999432</v>
      </c>
      <c r="AE40" s="128">
        <f t="shared" si="1"/>
        <v>4.4954128440366503E-3</v>
      </c>
    </row>
    <row r="41" spans="2:31" ht="15.75" thickTop="1" x14ac:dyDescent="0.25">
      <c r="B41" s="152">
        <v>42575</v>
      </c>
      <c r="C41" s="10">
        <v>15</v>
      </c>
      <c r="D41" s="33">
        <v>92.174000000000007</v>
      </c>
      <c r="E41" s="33">
        <v>97.71</v>
      </c>
      <c r="F41" s="33">
        <f t="shared" si="5"/>
        <v>83.039999999999807</v>
      </c>
      <c r="G41" s="33">
        <f t="shared" si="6"/>
        <v>1382.6100000000001</v>
      </c>
      <c r="H41" s="167">
        <f t="shared" si="7"/>
        <v>6.0060320697810518E-2</v>
      </c>
      <c r="I41" s="33"/>
      <c r="O41" s="75">
        <v>1.1000000000000001</v>
      </c>
      <c r="P41" s="75">
        <f>O41*$Q$4</f>
        <v>0</v>
      </c>
      <c r="Q41" s="2"/>
      <c r="W41" s="124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87">
        <v>13611500</v>
      </c>
      <c r="AC41" s="10">
        <v>109</v>
      </c>
      <c r="AD41" s="2">
        <f t="shared" si="0"/>
        <v>2.4399999999999977</v>
      </c>
      <c r="AE41" s="128">
        <f t="shared" si="1"/>
        <v>0</v>
      </c>
    </row>
    <row r="42" spans="2:31" ht="20.25" thickBot="1" x14ac:dyDescent="0.35">
      <c r="B42" s="152">
        <v>42576</v>
      </c>
      <c r="C42" s="10">
        <v>15</v>
      </c>
      <c r="D42" s="33">
        <v>92.174000000000007</v>
      </c>
      <c r="E42" s="33">
        <v>97.39</v>
      </c>
      <c r="F42" s="33">
        <f t="shared" si="5"/>
        <v>78.23999999999991</v>
      </c>
      <c r="G42" s="33">
        <f t="shared" si="6"/>
        <v>1382.6100000000001</v>
      </c>
      <c r="H42" s="167">
        <f t="shared" si="7"/>
        <v>5.6588625859786856E-2</v>
      </c>
      <c r="I42" s="33"/>
      <c r="O42" s="75">
        <v>1.0900000000000001</v>
      </c>
      <c r="P42" s="75">
        <f t="shared" ref="P42:P61" si="8">O42*$Q$4</f>
        <v>0</v>
      </c>
      <c r="Q42" s="2"/>
      <c r="T42" s="83" t="s">
        <v>84</v>
      </c>
      <c r="W42" s="124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87">
        <v>9574800</v>
      </c>
      <c r="AC42" s="10">
        <v>109</v>
      </c>
      <c r="AD42" s="2">
        <f t="shared" si="0"/>
        <v>0.96000000000000796</v>
      </c>
      <c r="AE42" s="128">
        <f t="shared" si="1"/>
        <v>-5.2021538742356155E-3</v>
      </c>
    </row>
    <row r="43" spans="2:31" ht="15.75" thickTop="1" x14ac:dyDescent="0.25">
      <c r="B43" s="152">
        <v>42577</v>
      </c>
      <c r="C43" s="10">
        <v>15</v>
      </c>
      <c r="D43" s="33">
        <v>92.174000000000007</v>
      </c>
      <c r="E43" s="33">
        <v>96.69</v>
      </c>
      <c r="F43" s="33">
        <f t="shared" ref="F43:F65" si="9">C43*(E43-D43)</f>
        <v>67.739999999999867</v>
      </c>
      <c r="G43" s="33">
        <f t="shared" ref="G43:G65" si="10">D43*C43</f>
        <v>1382.6100000000001</v>
      </c>
      <c r="H43" s="167">
        <f t="shared" ref="H43:H65" si="11">(E43-D43)/D43</f>
        <v>4.8994293401609899E-2</v>
      </c>
      <c r="I43" s="33"/>
      <c r="O43" s="75">
        <v>1.08</v>
      </c>
      <c r="P43" s="75">
        <f t="shared" si="8"/>
        <v>0</v>
      </c>
      <c r="Q43" s="2"/>
      <c r="T43" s="119" t="s">
        <v>69</v>
      </c>
      <c r="U43" s="90">
        <v>113.04</v>
      </c>
      <c r="W43" s="124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87">
        <v>6822600</v>
      </c>
      <c r="AC43" s="10">
        <v>109.57</v>
      </c>
      <c r="AD43" s="2">
        <f t="shared" si="0"/>
        <v>0.85000000000000853</v>
      </c>
      <c r="AE43" s="128">
        <f t="shared" si="1"/>
        <v>-6.6183136899365946E-3</v>
      </c>
    </row>
    <row r="44" spans="2:31" x14ac:dyDescent="0.25">
      <c r="B44" s="152">
        <v>42579</v>
      </c>
      <c r="C44" s="173">
        <v>15</v>
      </c>
      <c r="D44" s="174">
        <v>91.463999999999999</v>
      </c>
      <c r="E44" s="33">
        <v>95.91</v>
      </c>
      <c r="F44" s="33">
        <f t="shared" si="9"/>
        <v>66.689999999999969</v>
      </c>
      <c r="G44" s="33">
        <f t="shared" si="10"/>
        <v>1371.96</v>
      </c>
      <c r="H44" s="167">
        <f t="shared" si="11"/>
        <v>4.8609288900551016E-2</v>
      </c>
      <c r="I44" s="33" t="s">
        <v>140</v>
      </c>
      <c r="O44" s="75">
        <v>1.07</v>
      </c>
      <c r="P44" s="75">
        <f t="shared" si="8"/>
        <v>0</v>
      </c>
      <c r="Q44" s="2"/>
      <c r="T44" s="85" t="s">
        <v>70</v>
      </c>
      <c r="U44" s="80">
        <v>113.58</v>
      </c>
      <c r="W44" s="124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87">
        <v>7917700</v>
      </c>
      <c r="AC44" s="10">
        <v>110.3</v>
      </c>
      <c r="AD44" s="2">
        <f t="shared" si="0"/>
        <v>0.94000000000001194</v>
      </c>
      <c r="AE44" s="128">
        <f t="shared" si="1"/>
        <v>-2.8026399059759566E-3</v>
      </c>
    </row>
    <row r="45" spans="2:31" x14ac:dyDescent="0.25">
      <c r="B45" s="152">
        <v>42586</v>
      </c>
      <c r="C45" s="10">
        <v>30</v>
      </c>
      <c r="D45" s="33">
        <v>93.171999999999997</v>
      </c>
      <c r="E45" s="33">
        <v>95.16</v>
      </c>
      <c r="F45" s="33">
        <f t="shared" si="9"/>
        <v>59.639999999999986</v>
      </c>
      <c r="G45" s="33">
        <f t="shared" si="10"/>
        <v>2795.16</v>
      </c>
      <c r="H45" s="167">
        <f t="shared" si="11"/>
        <v>2.1336882325162062E-2</v>
      </c>
      <c r="I45" s="33"/>
      <c r="O45" s="75">
        <v>1.06</v>
      </c>
      <c r="P45" s="75">
        <f t="shared" si="8"/>
        <v>0</v>
      </c>
      <c r="Q45" s="2"/>
      <c r="T45" s="85" t="s">
        <v>71</v>
      </c>
      <c r="U45" s="80" t="s">
        <v>100</v>
      </c>
      <c r="W45" s="124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87">
        <v>6501200</v>
      </c>
      <c r="AC45" s="10">
        <v>110.61</v>
      </c>
      <c r="AD45" s="2">
        <f t="shared" si="0"/>
        <v>0.99000000000000909</v>
      </c>
      <c r="AE45" s="128">
        <f t="shared" si="1"/>
        <v>-6.1994609164420789E-3</v>
      </c>
    </row>
    <row r="46" spans="2:31" x14ac:dyDescent="0.25">
      <c r="B46" s="152">
        <v>42593</v>
      </c>
      <c r="C46" s="173">
        <v>15</v>
      </c>
      <c r="D46" s="174">
        <v>88.465999999999994</v>
      </c>
      <c r="E46" s="33">
        <v>97.86</v>
      </c>
      <c r="F46" s="33">
        <f t="shared" si="9"/>
        <v>140.91000000000008</v>
      </c>
      <c r="G46" s="33">
        <f t="shared" si="10"/>
        <v>1326.99</v>
      </c>
      <c r="H46" s="167">
        <f t="shared" si="11"/>
        <v>0.10618768792530471</v>
      </c>
      <c r="I46" s="33"/>
      <c r="O46" s="75">
        <v>1.05</v>
      </c>
      <c r="P46" s="75">
        <f t="shared" si="8"/>
        <v>0</v>
      </c>
      <c r="Q46" s="2"/>
      <c r="T46" s="85" t="s">
        <v>72</v>
      </c>
      <c r="U46" s="80" t="s">
        <v>100</v>
      </c>
      <c r="W46" s="124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87">
        <v>10489600</v>
      </c>
      <c r="AC46" s="10">
        <v>111.3</v>
      </c>
      <c r="AD46" s="2">
        <f t="shared" si="0"/>
        <v>1.3099999999999881</v>
      </c>
      <c r="AE46" s="128">
        <f t="shared" si="1"/>
        <v>5.8743786714865465E-3</v>
      </c>
    </row>
    <row r="47" spans="2:31" x14ac:dyDescent="0.25">
      <c r="B47" s="152">
        <v>42597</v>
      </c>
      <c r="C47" s="10">
        <v>30</v>
      </c>
      <c r="D47" s="33">
        <v>92.658000000000001</v>
      </c>
      <c r="E47" s="33">
        <v>97.1</v>
      </c>
      <c r="F47" s="33">
        <f t="shared" si="9"/>
        <v>133.25999999999979</v>
      </c>
      <c r="G47" s="33">
        <f t="shared" si="10"/>
        <v>2779.7400000000002</v>
      </c>
      <c r="H47" s="167">
        <f t="shared" si="11"/>
        <v>4.7939735370933899E-2</v>
      </c>
      <c r="I47" s="33"/>
      <c r="O47" s="75">
        <v>1.04</v>
      </c>
      <c r="P47" s="75">
        <f t="shared" si="8"/>
        <v>0</v>
      </c>
      <c r="Q47" s="2"/>
      <c r="T47" s="85" t="s">
        <v>73</v>
      </c>
      <c r="U47" s="80">
        <v>117.65</v>
      </c>
      <c r="W47" s="124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87">
        <v>8395300</v>
      </c>
      <c r="AC47" s="10">
        <v>110.65</v>
      </c>
      <c r="AD47" s="2">
        <f t="shared" si="0"/>
        <v>0.81999999999999318</v>
      </c>
      <c r="AE47" s="128">
        <f t="shared" si="1"/>
        <v>-2.614025599423031E-3</v>
      </c>
    </row>
    <row r="48" spans="2:31" x14ac:dyDescent="0.25">
      <c r="B48" s="152">
        <v>42600</v>
      </c>
      <c r="C48" s="10">
        <v>30</v>
      </c>
      <c r="D48" s="33">
        <v>92.658000000000001</v>
      </c>
      <c r="E48" s="33">
        <v>96.65</v>
      </c>
      <c r="F48" s="33">
        <f t="shared" si="9"/>
        <v>119.76000000000013</v>
      </c>
      <c r="G48" s="33">
        <f t="shared" si="10"/>
        <v>2779.7400000000002</v>
      </c>
      <c r="H48" s="167">
        <f t="shared" si="11"/>
        <v>4.3083166051501268E-2</v>
      </c>
      <c r="I48" s="33"/>
      <c r="O48" s="75">
        <v>1.03</v>
      </c>
      <c r="P48" s="75">
        <f t="shared" si="8"/>
        <v>0</v>
      </c>
      <c r="Q48" s="2"/>
      <c r="T48" s="85" t="s">
        <v>74</v>
      </c>
      <c r="U48" s="80">
        <v>1.32412</v>
      </c>
      <c r="W48" s="124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87">
        <v>13765200</v>
      </c>
      <c r="AC48" s="10">
        <v>110.94</v>
      </c>
      <c r="AD48" s="2">
        <f t="shared" si="0"/>
        <v>2.0900000000000034</v>
      </c>
      <c r="AE48" s="128">
        <f t="shared" si="1"/>
        <v>1.5004574565416373E-2</v>
      </c>
    </row>
    <row r="49" spans="2:31" x14ac:dyDescent="0.25">
      <c r="B49" s="152">
        <v>42604</v>
      </c>
      <c r="C49" s="10">
        <v>30</v>
      </c>
      <c r="D49" s="33">
        <v>92.658000000000001</v>
      </c>
      <c r="E49" s="33">
        <v>95.87</v>
      </c>
      <c r="F49" s="33">
        <f t="shared" si="9"/>
        <v>96.360000000000099</v>
      </c>
      <c r="G49" s="33">
        <f t="shared" si="10"/>
        <v>2779.7400000000002</v>
      </c>
      <c r="H49" s="167">
        <f t="shared" si="11"/>
        <v>3.4665112564484485E-2</v>
      </c>
      <c r="I49" s="33"/>
      <c r="O49" s="75">
        <v>1.02</v>
      </c>
      <c r="P49" s="75">
        <f t="shared" si="8"/>
        <v>0</v>
      </c>
      <c r="Q49" s="2"/>
      <c r="T49" s="85" t="s">
        <v>75</v>
      </c>
      <c r="U49" s="80" t="s">
        <v>432</v>
      </c>
      <c r="W49" s="124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87">
        <v>5534500</v>
      </c>
      <c r="AC49" s="10">
        <v>109.3</v>
      </c>
      <c r="AD49" s="2">
        <f t="shared" si="0"/>
        <v>1.25</v>
      </c>
      <c r="AE49" s="128">
        <f t="shared" si="1"/>
        <v>1.1475106422357939E-2</v>
      </c>
    </row>
    <row r="50" spans="2:31" x14ac:dyDescent="0.25">
      <c r="B50" s="152">
        <v>42607</v>
      </c>
      <c r="C50" s="10">
        <v>30</v>
      </c>
      <c r="D50" s="33">
        <v>92.658000000000001</v>
      </c>
      <c r="E50" s="33">
        <v>95.55</v>
      </c>
      <c r="F50" s="33">
        <f t="shared" si="9"/>
        <v>86.759999999999877</v>
      </c>
      <c r="G50" s="33">
        <f t="shared" si="10"/>
        <v>2779.7400000000002</v>
      </c>
      <c r="H50" s="167">
        <f t="shared" si="11"/>
        <v>3.1211552159554446E-2</v>
      </c>
      <c r="I50" s="33"/>
      <c r="O50" s="75">
        <v>1.01</v>
      </c>
      <c r="P50" s="75">
        <f t="shared" si="8"/>
        <v>0</v>
      </c>
      <c r="Q50" s="2"/>
      <c r="T50" s="85"/>
      <c r="U50" s="80"/>
      <c r="W50" s="124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87">
        <v>6079100</v>
      </c>
      <c r="AC50" s="10">
        <v>108.06</v>
      </c>
      <c r="AD50" s="2">
        <f t="shared" si="0"/>
        <v>0.64000000000000057</v>
      </c>
      <c r="AE50" s="128">
        <f t="shared" si="1"/>
        <v>1.8511662347275859E-4</v>
      </c>
    </row>
    <row r="51" spans="2:31" x14ac:dyDescent="0.25">
      <c r="B51" s="152">
        <v>42611</v>
      </c>
      <c r="C51" s="7">
        <v>55</v>
      </c>
      <c r="D51" s="37">
        <v>93.531599999999997</v>
      </c>
      <c r="E51" s="33">
        <v>94.87</v>
      </c>
      <c r="F51" s="33">
        <f t="shared" si="9"/>
        <v>73.612000000000393</v>
      </c>
      <c r="G51" s="33">
        <f t="shared" si="10"/>
        <v>5144.2380000000003</v>
      </c>
      <c r="H51" s="167">
        <f t="shared" si="11"/>
        <v>1.4309602316222615E-2</v>
      </c>
      <c r="I51" s="33"/>
      <c r="O51" s="75">
        <v>1</v>
      </c>
      <c r="P51" s="75">
        <f t="shared" si="8"/>
        <v>0</v>
      </c>
      <c r="Q51" s="2"/>
      <c r="T51" s="85" t="s">
        <v>76</v>
      </c>
      <c r="U51" s="80" t="s">
        <v>581</v>
      </c>
      <c r="W51" s="124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87">
        <v>6169400</v>
      </c>
      <c r="AC51" s="10">
        <v>108.04</v>
      </c>
      <c r="AD51" s="2">
        <f t="shared" si="0"/>
        <v>0.42000000000000171</v>
      </c>
      <c r="AE51" s="128">
        <f t="shared" si="1"/>
        <v>1.2974976830397722E-3</v>
      </c>
    </row>
    <row r="52" spans="2:31" x14ac:dyDescent="0.25">
      <c r="B52" s="152">
        <v>42615</v>
      </c>
      <c r="C52" s="10">
        <v>55</v>
      </c>
      <c r="D52" s="33">
        <v>93.531599999999997</v>
      </c>
      <c r="E52" s="33">
        <v>94.42</v>
      </c>
      <c r="F52" s="33">
        <f t="shared" si="9"/>
        <v>48.862000000000236</v>
      </c>
      <c r="G52" s="33">
        <f t="shared" si="10"/>
        <v>5144.2380000000003</v>
      </c>
      <c r="H52" s="167">
        <f t="shared" si="11"/>
        <v>9.4983941256217615E-3</v>
      </c>
      <c r="I52" s="33"/>
      <c r="O52" s="75">
        <v>0.99</v>
      </c>
      <c r="P52" s="75">
        <f t="shared" si="8"/>
        <v>0</v>
      </c>
      <c r="Q52" s="2"/>
      <c r="T52" s="85" t="s">
        <v>77</v>
      </c>
      <c r="U52" s="80" t="s">
        <v>582</v>
      </c>
      <c r="W52" s="124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87">
        <v>5435800</v>
      </c>
      <c r="AC52" s="10">
        <v>107.9</v>
      </c>
      <c r="AD52" s="2">
        <f t="shared" si="0"/>
        <v>0.98000000000000398</v>
      </c>
      <c r="AE52" s="128">
        <f t="shared" si="1"/>
        <v>7.2815533980583602E-3</v>
      </c>
    </row>
    <row r="53" spans="2:31" x14ac:dyDescent="0.25">
      <c r="B53" s="152">
        <v>42619</v>
      </c>
      <c r="C53" s="10">
        <v>55</v>
      </c>
      <c r="D53" s="33">
        <v>93.531599999999997</v>
      </c>
      <c r="E53" s="33">
        <v>93.8</v>
      </c>
      <c r="F53" s="33">
        <f t="shared" si="9"/>
        <v>14.761999999999986</v>
      </c>
      <c r="G53" s="33">
        <f t="shared" si="10"/>
        <v>5144.2380000000003</v>
      </c>
      <c r="H53" s="167">
        <f t="shared" si="11"/>
        <v>2.8696183963494663E-3</v>
      </c>
      <c r="I53" s="33"/>
      <c r="O53" s="75">
        <v>0.98</v>
      </c>
      <c r="P53" s="75">
        <f t="shared" si="8"/>
        <v>0</v>
      </c>
      <c r="Q53" s="2"/>
      <c r="T53" s="85" t="s">
        <v>78</v>
      </c>
      <c r="U53" s="82">
        <v>4795081</v>
      </c>
      <c r="W53" s="124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87">
        <v>5666600</v>
      </c>
      <c r="AC53" s="10">
        <v>107.12</v>
      </c>
      <c r="AD53" s="2">
        <f t="shared" si="0"/>
        <v>1.1100000000000136</v>
      </c>
      <c r="AE53" s="128">
        <f t="shared" si="1"/>
        <v>-5.0157904514210871E-3</v>
      </c>
    </row>
    <row r="54" spans="2:31" x14ac:dyDescent="0.25">
      <c r="B54" s="152">
        <v>42620</v>
      </c>
      <c r="C54" s="10">
        <v>55</v>
      </c>
      <c r="D54" s="33">
        <v>93.531599999999997</v>
      </c>
      <c r="E54" s="33">
        <v>93.71</v>
      </c>
      <c r="F54" s="33">
        <f t="shared" si="9"/>
        <v>9.8119999999997987</v>
      </c>
      <c r="G54" s="33">
        <f t="shared" si="10"/>
        <v>5144.2380000000003</v>
      </c>
      <c r="H54" s="167">
        <f t="shared" si="11"/>
        <v>1.9073767582292653E-3</v>
      </c>
      <c r="I54" s="33"/>
      <c r="O54" s="75">
        <v>0.97</v>
      </c>
      <c r="P54" s="75">
        <f t="shared" si="8"/>
        <v>0</v>
      </c>
      <c r="T54" s="85" t="s">
        <v>81</v>
      </c>
      <c r="U54" s="82">
        <v>6370320</v>
      </c>
      <c r="W54" s="124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87">
        <v>5534800</v>
      </c>
      <c r="AC54" s="10">
        <v>107.66</v>
      </c>
      <c r="AD54" s="2">
        <f t="shared" si="0"/>
        <v>0.63999999999998636</v>
      </c>
      <c r="AE54" s="128">
        <f t="shared" si="1"/>
        <v>3.5421327367635147E-3</v>
      </c>
    </row>
    <row r="55" spans="2:31" x14ac:dyDescent="0.25">
      <c r="B55" s="152">
        <v>42621</v>
      </c>
      <c r="C55" s="10">
        <v>55</v>
      </c>
      <c r="D55" s="33">
        <v>93.531599999999997</v>
      </c>
      <c r="E55" s="33">
        <v>94.09</v>
      </c>
      <c r="F55" s="33">
        <f t="shared" si="9"/>
        <v>30.71200000000033</v>
      </c>
      <c r="G55" s="33">
        <f t="shared" si="10"/>
        <v>5144.2380000000003</v>
      </c>
      <c r="H55" s="167">
        <f t="shared" si="11"/>
        <v>5.9701747858478416E-3</v>
      </c>
      <c r="I55" s="33"/>
      <c r="O55" s="75">
        <v>0.96</v>
      </c>
      <c r="P55" s="75">
        <f t="shared" si="8"/>
        <v>0</v>
      </c>
      <c r="T55" s="85" t="s">
        <v>79</v>
      </c>
      <c r="U55" s="80" t="s">
        <v>583</v>
      </c>
      <c r="W55" s="124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87">
        <v>5348900</v>
      </c>
      <c r="AC55" s="10">
        <v>107.28</v>
      </c>
      <c r="AD55" s="2">
        <f t="shared" si="0"/>
        <v>0.93000000000000682</v>
      </c>
      <c r="AE55" s="128">
        <f t="shared" si="1"/>
        <v>-8.1360946745561158E-3</v>
      </c>
    </row>
    <row r="56" spans="2:31" x14ac:dyDescent="0.25">
      <c r="B56" s="152">
        <v>42622</v>
      </c>
      <c r="C56" s="10">
        <v>70</v>
      </c>
      <c r="D56" s="33">
        <v>93.310599999999994</v>
      </c>
      <c r="E56" s="33">
        <v>92.42</v>
      </c>
      <c r="F56" s="33">
        <f t="shared" si="9"/>
        <v>-62.341999999999445</v>
      </c>
      <c r="G56" s="33">
        <f t="shared" si="10"/>
        <v>6531.7419999999993</v>
      </c>
      <c r="H56" s="167">
        <f t="shared" si="11"/>
        <v>-9.5444676167551392E-3</v>
      </c>
      <c r="I56" s="33"/>
      <c r="O56" s="75">
        <v>0.95</v>
      </c>
      <c r="P56" s="75">
        <f t="shared" si="8"/>
        <v>0</v>
      </c>
      <c r="T56" s="85" t="s">
        <v>82</v>
      </c>
      <c r="U56" s="80">
        <v>20.399999999999999</v>
      </c>
      <c r="W56" s="124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87">
        <v>7162000</v>
      </c>
      <c r="AC56" s="10">
        <v>108.16</v>
      </c>
      <c r="AD56" s="2">
        <f t="shared" si="0"/>
        <v>1.5900000000000034</v>
      </c>
      <c r="AE56" s="128">
        <f t="shared" si="1"/>
        <v>1.7597480781699204E-3</v>
      </c>
    </row>
    <row r="57" spans="2:31" x14ac:dyDescent="0.25">
      <c r="B57" s="152">
        <v>42627</v>
      </c>
      <c r="C57" s="10">
        <v>70</v>
      </c>
      <c r="D57" s="33">
        <v>93.310599999999994</v>
      </c>
      <c r="E57" s="33">
        <v>92.26</v>
      </c>
      <c r="F57" s="33">
        <f t="shared" si="9"/>
        <v>-73.541999999999206</v>
      </c>
      <c r="G57" s="33">
        <f t="shared" si="10"/>
        <v>6531.7419999999993</v>
      </c>
      <c r="H57" s="167">
        <f t="shared" si="11"/>
        <v>-1.1259170983789502E-2</v>
      </c>
      <c r="I57" s="33"/>
      <c r="O57" s="75">
        <v>0.94</v>
      </c>
      <c r="P57" s="75">
        <f t="shared" si="8"/>
        <v>0</v>
      </c>
      <c r="T57" s="85" t="s">
        <v>83</v>
      </c>
      <c r="U57" s="80">
        <v>5.54</v>
      </c>
      <c r="W57" s="124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87">
        <v>7583100</v>
      </c>
      <c r="AC57" s="10">
        <v>107.97</v>
      </c>
      <c r="AD57" s="2">
        <f t="shared" si="0"/>
        <v>1.2800000000000011</v>
      </c>
      <c r="AE57" s="128">
        <f t="shared" si="1"/>
        <v>-8.3287062742920526E-4</v>
      </c>
    </row>
    <row r="58" spans="2:31" x14ac:dyDescent="0.25">
      <c r="B58" s="152">
        <v>42635</v>
      </c>
      <c r="C58" s="10">
        <v>70</v>
      </c>
      <c r="D58" s="33">
        <v>93.310599999999994</v>
      </c>
      <c r="E58" s="33">
        <v>93.41</v>
      </c>
      <c r="F58" s="33">
        <f t="shared" si="9"/>
        <v>6.9580000000001974</v>
      </c>
      <c r="G58" s="33">
        <f t="shared" si="10"/>
        <v>6531.7419999999993</v>
      </c>
      <c r="H58" s="167">
        <f t="shared" si="11"/>
        <v>1.0652594667701508E-3</v>
      </c>
      <c r="I58" s="33"/>
      <c r="O58" s="75">
        <v>0.93</v>
      </c>
      <c r="P58" s="75">
        <f t="shared" si="8"/>
        <v>0</v>
      </c>
      <c r="T58" s="85" t="s">
        <v>80</v>
      </c>
      <c r="U58" s="80" t="s">
        <v>455</v>
      </c>
      <c r="W58" s="124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87">
        <v>6467200</v>
      </c>
      <c r="AC58" s="10">
        <v>108.06</v>
      </c>
      <c r="AD58" s="2">
        <f t="shared" si="0"/>
        <v>1.4499999999999886</v>
      </c>
      <c r="AE58" s="128">
        <f t="shared" si="1"/>
        <v>4.9288570631451645E-3</v>
      </c>
    </row>
    <row r="59" spans="2:31" x14ac:dyDescent="0.25">
      <c r="B59" s="152">
        <v>42639</v>
      </c>
      <c r="C59" s="10">
        <v>70</v>
      </c>
      <c r="D59" s="33">
        <v>93.310599999999994</v>
      </c>
      <c r="E59" s="33">
        <v>91.96</v>
      </c>
      <c r="F59" s="33">
        <f t="shared" si="9"/>
        <v>-94.542000000000002</v>
      </c>
      <c r="G59" s="33">
        <f t="shared" si="10"/>
        <v>6531.7419999999993</v>
      </c>
      <c r="H59" s="167">
        <f t="shared" si="11"/>
        <v>-1.4474239796979123E-2</v>
      </c>
      <c r="I59" s="33"/>
      <c r="O59" s="75">
        <v>0.92</v>
      </c>
      <c r="P59" s="75">
        <f t="shared" si="8"/>
        <v>0</v>
      </c>
      <c r="W59" s="124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87">
        <v>8201600</v>
      </c>
      <c r="AC59" s="10">
        <v>107.53</v>
      </c>
      <c r="AD59" s="2">
        <f t="shared" si="0"/>
        <v>1.5699999999999932</v>
      </c>
      <c r="AE59" s="128">
        <f t="shared" si="1"/>
        <v>-1.74524853801169E-2</v>
      </c>
    </row>
    <row r="60" spans="2:31" x14ac:dyDescent="0.25">
      <c r="B60" s="152">
        <v>42640</v>
      </c>
      <c r="C60" s="10">
        <v>70</v>
      </c>
      <c r="D60" s="33">
        <v>93.310599999999994</v>
      </c>
      <c r="E60" s="33">
        <v>91.72</v>
      </c>
      <c r="F60" s="33">
        <f t="shared" si="9"/>
        <v>-111.34199999999964</v>
      </c>
      <c r="G60" s="33">
        <f t="shared" si="10"/>
        <v>6531.7419999999993</v>
      </c>
      <c r="H60" s="167">
        <f t="shared" si="11"/>
        <v>-1.7046294847530667E-2</v>
      </c>
      <c r="I60" s="33"/>
      <c r="O60" s="75">
        <v>0.91</v>
      </c>
      <c r="P60" s="75">
        <f t="shared" si="8"/>
        <v>0</v>
      </c>
      <c r="W60" s="124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87">
        <v>7590400</v>
      </c>
      <c r="AC60" s="10">
        <v>109.44</v>
      </c>
      <c r="AD60" s="2">
        <f t="shared" si="0"/>
        <v>1.1099999999999994</v>
      </c>
      <c r="AE60" s="128">
        <f t="shared" si="1"/>
        <v>9.7804022882450603E-3</v>
      </c>
    </row>
    <row r="61" spans="2:31" x14ac:dyDescent="0.25">
      <c r="B61" s="152">
        <v>42641</v>
      </c>
      <c r="C61" s="10">
        <v>70</v>
      </c>
      <c r="D61" s="33">
        <v>93.310599999999994</v>
      </c>
      <c r="E61" s="33">
        <v>92.2</v>
      </c>
      <c r="F61" s="33">
        <f t="shared" si="9"/>
        <v>-77.741999999999365</v>
      </c>
      <c r="G61" s="33">
        <f t="shared" si="10"/>
        <v>6531.7419999999993</v>
      </c>
      <c r="H61" s="167">
        <f t="shared" si="11"/>
        <v>-1.1902184746427426E-2</v>
      </c>
      <c r="I61" s="33"/>
      <c r="O61" s="75">
        <v>0.9</v>
      </c>
      <c r="P61" s="75">
        <f t="shared" si="8"/>
        <v>0</v>
      </c>
      <c r="W61" s="124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87">
        <v>7893600</v>
      </c>
      <c r="AC61" s="10">
        <v>108.38</v>
      </c>
      <c r="AD61" s="2">
        <f t="shared" si="0"/>
        <v>1.4699999999999989</v>
      </c>
      <c r="AE61" s="128">
        <f t="shared" si="1"/>
        <v>1.8456995201177051E-4</v>
      </c>
    </row>
    <row r="62" spans="2:31" x14ac:dyDescent="0.25">
      <c r="B62" s="152">
        <v>42642</v>
      </c>
      <c r="C62" s="10">
        <v>70</v>
      </c>
      <c r="D62" s="33">
        <v>93.310599999999994</v>
      </c>
      <c r="E62" s="33">
        <v>92.86</v>
      </c>
      <c r="F62" s="33">
        <f t="shared" si="9"/>
        <v>-31.541999999999604</v>
      </c>
      <c r="G62" s="33">
        <f t="shared" si="10"/>
        <v>6531.7419999999993</v>
      </c>
      <c r="H62" s="167">
        <f t="shared" si="11"/>
        <v>-4.8290333574105664E-3</v>
      </c>
      <c r="I62" s="33"/>
      <c r="W62" s="124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87">
        <v>6193400</v>
      </c>
      <c r="AC62" s="10">
        <v>108.36</v>
      </c>
      <c r="AD62" s="2">
        <f t="shared" si="0"/>
        <v>0.71999999999999886</v>
      </c>
      <c r="AE62" s="128">
        <f t="shared" si="1"/>
        <v>-5.6891172692237202E-3</v>
      </c>
    </row>
    <row r="63" spans="2:31" x14ac:dyDescent="0.25">
      <c r="B63" s="152">
        <v>42651</v>
      </c>
      <c r="C63" s="10">
        <v>70</v>
      </c>
      <c r="D63" s="33">
        <v>93.310599999999994</v>
      </c>
      <c r="E63" s="33">
        <v>92.49</v>
      </c>
      <c r="F63" s="33">
        <f t="shared" si="9"/>
        <v>-57.441999999999922</v>
      </c>
      <c r="G63" s="33">
        <f t="shared" si="10"/>
        <v>6531.7419999999993</v>
      </c>
      <c r="H63" s="167">
        <f t="shared" si="11"/>
        <v>-8.7942848936776626E-3</v>
      </c>
      <c r="I63" s="33"/>
      <c r="W63" s="124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87">
        <v>9263300</v>
      </c>
      <c r="AC63" s="10">
        <v>108.98</v>
      </c>
      <c r="AD63" s="2">
        <f t="shared" si="0"/>
        <v>1.5999999999999943</v>
      </c>
      <c r="AE63" s="128">
        <f t="shared" si="1"/>
        <v>1.4900353883404716E-2</v>
      </c>
    </row>
    <row r="64" spans="2:31" x14ac:dyDescent="0.25">
      <c r="B64" s="152">
        <v>42664</v>
      </c>
      <c r="C64" s="10">
        <v>70</v>
      </c>
      <c r="D64" s="33">
        <v>93.310599999999994</v>
      </c>
      <c r="E64" s="33">
        <v>93.03</v>
      </c>
      <c r="F64" s="33">
        <f t="shared" si="9"/>
        <v>-19.641999999999484</v>
      </c>
      <c r="G64" s="33">
        <f t="shared" si="10"/>
        <v>6531.7419999999993</v>
      </c>
      <c r="H64" s="167">
        <f t="shared" si="11"/>
        <v>-3.0071610299364985E-3</v>
      </c>
      <c r="I64" s="33"/>
      <c r="W64" s="124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87">
        <v>6292500</v>
      </c>
      <c r="AC64" s="10">
        <v>107.38</v>
      </c>
      <c r="AD64" s="2">
        <f t="shared" si="0"/>
        <v>0.82999999999999829</v>
      </c>
      <c r="AE64" s="128">
        <f t="shared" si="1"/>
        <v>-5.5845122859277119E-4</v>
      </c>
    </row>
    <row r="65" spans="2:31" x14ac:dyDescent="0.25">
      <c r="B65" s="152">
        <v>42674</v>
      </c>
      <c r="C65" s="10">
        <v>70</v>
      </c>
      <c r="D65" s="33">
        <v>93.310599999999994</v>
      </c>
      <c r="E65" s="33">
        <v>92.69</v>
      </c>
      <c r="F65" s="33">
        <f t="shared" si="9"/>
        <v>-43.441999999999723</v>
      </c>
      <c r="G65" s="33">
        <f t="shared" si="10"/>
        <v>6531.7419999999993</v>
      </c>
      <c r="H65" s="167">
        <f t="shared" si="11"/>
        <v>-6.6509056848846337E-3</v>
      </c>
      <c r="I65" s="33"/>
      <c r="W65" s="124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87">
        <v>8231900</v>
      </c>
      <c r="AC65" s="10">
        <v>107.44</v>
      </c>
      <c r="AD65" s="2">
        <f t="shared" si="0"/>
        <v>1.25</v>
      </c>
      <c r="AE65" s="128">
        <f t="shared" si="1"/>
        <v>1.2820512820512775E-2</v>
      </c>
    </row>
    <row r="66" spans="2:31" x14ac:dyDescent="0.25">
      <c r="B66" s="152">
        <v>42701</v>
      </c>
      <c r="C66" s="10">
        <v>0</v>
      </c>
      <c r="D66" s="33"/>
      <c r="E66" s="33"/>
      <c r="F66" s="33">
        <v>257.31</v>
      </c>
      <c r="G66" s="33"/>
      <c r="H66" s="167"/>
      <c r="I66" s="33"/>
      <c r="W66" s="124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87">
        <v>8872900</v>
      </c>
      <c r="AC66" s="10">
        <v>106.08</v>
      </c>
      <c r="AD66" s="2">
        <f t="shared" si="0"/>
        <v>1.6900000000000119</v>
      </c>
      <c r="AE66" s="128">
        <f t="shared" si="1"/>
        <v>1.7846862406447839E-2</v>
      </c>
    </row>
    <row r="67" spans="2:31" x14ac:dyDescent="0.25">
      <c r="B67" s="152"/>
      <c r="C67" s="10"/>
      <c r="D67" s="33"/>
      <c r="E67" s="33"/>
      <c r="F67" s="33"/>
      <c r="G67" s="33"/>
      <c r="H67" s="167"/>
      <c r="I67" s="33"/>
      <c r="W67" s="124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87">
        <v>6629500</v>
      </c>
      <c r="AC67" s="10">
        <v>104.22</v>
      </c>
      <c r="AD67" s="2">
        <f>Y67-Z67</f>
        <v>1.0400000000000063</v>
      </c>
      <c r="AE67" s="128" t="e">
        <f>AC67/#REF!-1</f>
        <v>#REF!</v>
      </c>
    </row>
    <row r="68" spans="2:31" x14ac:dyDescent="0.25">
      <c r="B68" s="152"/>
      <c r="C68" s="10"/>
      <c r="D68" s="33"/>
      <c r="E68" s="33"/>
      <c r="F68" s="33"/>
      <c r="G68" s="33"/>
      <c r="H68" s="167"/>
      <c r="I68" s="33"/>
      <c r="W68" s="124" t="s">
        <v>92</v>
      </c>
      <c r="X68" s="10"/>
      <c r="Y68" s="10"/>
      <c r="Z68" s="10"/>
      <c r="AA68" s="10"/>
      <c r="AB68" s="87"/>
      <c r="AC68" s="10"/>
      <c r="AD68" s="2" t="e">
        <f>#REF!-#REF!</f>
        <v>#REF!</v>
      </c>
      <c r="AE68" s="128" t="e">
        <f>#REF!/AC68-1</f>
        <v>#REF!</v>
      </c>
    </row>
    <row r="69" spans="2:31" x14ac:dyDescent="0.25">
      <c r="B69" s="152"/>
      <c r="C69" s="10"/>
      <c r="D69" s="33"/>
      <c r="E69" s="33"/>
      <c r="F69" s="33"/>
      <c r="G69" s="33"/>
      <c r="H69" s="167"/>
      <c r="I69" s="33"/>
      <c r="AD69" s="2">
        <f>Y68-Z68</f>
        <v>0</v>
      </c>
      <c r="AE69" s="128" t="e">
        <f>AC68/AC69-1</f>
        <v>#DIV/0!</v>
      </c>
    </row>
    <row r="70" spans="2:31" x14ac:dyDescent="0.25">
      <c r="B70" s="152"/>
      <c r="C70" s="10"/>
      <c r="D70" s="33"/>
      <c r="E70" s="33"/>
      <c r="F70" s="33"/>
      <c r="G70" s="33"/>
      <c r="H70" s="167"/>
      <c r="I70" s="33"/>
    </row>
    <row r="81" spans="1:13" x14ac:dyDescent="0.25">
      <c r="L81" t="s">
        <v>43</v>
      </c>
      <c r="M81" s="2">
        <f>M99+K99-F99</f>
        <v>257.30999999999949</v>
      </c>
    </row>
    <row r="82" spans="1:13" x14ac:dyDescent="0.25">
      <c r="A82" s="382" t="s">
        <v>1</v>
      </c>
      <c r="B82" s="382" t="s">
        <v>2</v>
      </c>
      <c r="C82" s="382" t="s">
        <v>4</v>
      </c>
      <c r="D82" s="383" t="s">
        <v>5</v>
      </c>
      <c r="E82" s="383" t="s">
        <v>67</v>
      </c>
      <c r="F82" s="383" t="s">
        <v>38</v>
      </c>
      <c r="G82" s="382" t="s">
        <v>3</v>
      </c>
      <c r="H82" s="382" t="s">
        <v>6</v>
      </c>
      <c r="I82" s="383" t="s">
        <v>7</v>
      </c>
      <c r="J82" s="383" t="s">
        <v>68</v>
      </c>
      <c r="K82" s="383" t="s">
        <v>39</v>
      </c>
      <c r="L82" s="382" t="s">
        <v>21</v>
      </c>
      <c r="M82" s="382" t="s">
        <v>22</v>
      </c>
    </row>
    <row r="83" spans="1:13" x14ac:dyDescent="0.25">
      <c r="A83" s="384" t="s">
        <v>41</v>
      </c>
      <c r="B83" s="381">
        <v>42226</v>
      </c>
      <c r="C83" s="385">
        <v>10</v>
      </c>
      <c r="D83" s="386">
        <v>113.72</v>
      </c>
      <c r="E83" s="386">
        <v>0</v>
      </c>
      <c r="F83" s="386">
        <f t="shared" ref="F83:F92" si="12">C83*D83</f>
        <v>1137.2</v>
      </c>
      <c r="G83" s="381">
        <v>42304</v>
      </c>
      <c r="H83" s="387">
        <v>30</v>
      </c>
      <c r="I83" s="386">
        <v>111.35</v>
      </c>
      <c r="J83" s="386">
        <v>0.06</v>
      </c>
      <c r="K83" s="386">
        <f t="shared" ref="K83:K88" si="13">I83*H83-J83</f>
        <v>3340.44</v>
      </c>
      <c r="L83" s="381">
        <v>42580</v>
      </c>
      <c r="M83" s="386">
        <v>10.65</v>
      </c>
    </row>
    <row r="84" spans="1:13" x14ac:dyDescent="0.25">
      <c r="A84" s="388" t="s">
        <v>48</v>
      </c>
      <c r="B84" s="381">
        <v>42226</v>
      </c>
      <c r="C84" s="385">
        <v>5</v>
      </c>
      <c r="D84" s="386">
        <v>112.2</v>
      </c>
      <c r="E84" s="386">
        <v>0</v>
      </c>
      <c r="F84" s="386">
        <f t="shared" si="12"/>
        <v>561</v>
      </c>
      <c r="G84" s="381">
        <v>42416</v>
      </c>
      <c r="H84" s="387">
        <v>15</v>
      </c>
      <c r="I84" s="386">
        <v>92.85</v>
      </c>
      <c r="J84" s="386">
        <v>0.03</v>
      </c>
      <c r="K84" s="386">
        <f t="shared" si="13"/>
        <v>1392.72</v>
      </c>
      <c r="L84" s="385"/>
      <c r="M84" s="385"/>
    </row>
    <row r="85" spans="1:13" x14ac:dyDescent="0.25">
      <c r="A85" s="385"/>
      <c r="B85" s="381">
        <v>42226</v>
      </c>
      <c r="C85" s="385">
        <v>5</v>
      </c>
      <c r="D85" s="386">
        <v>110.93</v>
      </c>
      <c r="E85" s="386">
        <v>0</v>
      </c>
      <c r="F85" s="386">
        <f t="shared" si="12"/>
        <v>554.65000000000009</v>
      </c>
      <c r="G85" s="381">
        <v>42482</v>
      </c>
      <c r="H85" s="387">
        <v>10</v>
      </c>
      <c r="I85" s="386">
        <v>103.71</v>
      </c>
      <c r="J85" s="386">
        <v>0.02</v>
      </c>
      <c r="K85" s="386">
        <f t="shared" si="13"/>
        <v>1037.08</v>
      </c>
      <c r="L85" s="385"/>
      <c r="M85" s="385"/>
    </row>
    <row r="86" spans="1:13" x14ac:dyDescent="0.25">
      <c r="A86" s="385"/>
      <c r="B86" s="381">
        <v>42227</v>
      </c>
      <c r="C86" s="385">
        <v>10</v>
      </c>
      <c r="D86" s="386">
        <v>105</v>
      </c>
      <c r="E86" s="386">
        <v>0</v>
      </c>
      <c r="F86" s="386">
        <f t="shared" si="12"/>
        <v>1050</v>
      </c>
      <c r="G86" s="381">
        <v>42592</v>
      </c>
      <c r="H86" s="387">
        <v>15</v>
      </c>
      <c r="I86" s="386">
        <v>97.88</v>
      </c>
      <c r="J86" s="386">
        <v>0.03</v>
      </c>
      <c r="K86" s="386">
        <f t="shared" si="13"/>
        <v>1468.1699999999998</v>
      </c>
      <c r="L86" s="385"/>
      <c r="M86" s="385"/>
    </row>
    <row r="87" spans="1:13" x14ac:dyDescent="0.25">
      <c r="A87" s="385"/>
      <c r="B87" s="381">
        <v>42374</v>
      </c>
      <c r="C87" s="385">
        <v>25</v>
      </c>
      <c r="D87" s="386">
        <v>100.9</v>
      </c>
      <c r="E87" s="386">
        <v>0</v>
      </c>
      <c r="F87" s="386">
        <f t="shared" si="12"/>
        <v>2522.5</v>
      </c>
      <c r="G87" s="381">
        <v>42684</v>
      </c>
      <c r="H87" s="387">
        <v>50</v>
      </c>
      <c r="I87" s="386">
        <v>97.5</v>
      </c>
      <c r="J87" s="386">
        <v>0.11</v>
      </c>
      <c r="K87" s="386">
        <f t="shared" si="13"/>
        <v>4874.8900000000003</v>
      </c>
      <c r="L87" s="385"/>
      <c r="M87" s="385"/>
    </row>
    <row r="88" spans="1:13" x14ac:dyDescent="0.25">
      <c r="A88" s="385"/>
      <c r="B88" s="381">
        <v>42409</v>
      </c>
      <c r="C88" s="385">
        <v>15</v>
      </c>
      <c r="D88" s="386">
        <v>88.5</v>
      </c>
      <c r="E88" s="386">
        <v>0</v>
      </c>
      <c r="F88" s="386">
        <f t="shared" si="12"/>
        <v>1327.5</v>
      </c>
      <c r="G88" s="381">
        <v>42684</v>
      </c>
      <c r="H88" s="387">
        <v>20</v>
      </c>
      <c r="I88" s="386">
        <v>95.71</v>
      </c>
      <c r="J88" s="386">
        <v>0.04</v>
      </c>
      <c r="K88" s="386">
        <f t="shared" si="13"/>
        <v>1914.1599999999999</v>
      </c>
      <c r="L88" s="385"/>
      <c r="M88" s="385"/>
    </row>
    <row r="89" spans="1:13" x14ac:dyDescent="0.25">
      <c r="A89" s="385"/>
      <c r="B89" s="381">
        <v>42586</v>
      </c>
      <c r="C89" s="385">
        <v>15</v>
      </c>
      <c r="D89" s="386">
        <v>94.88</v>
      </c>
      <c r="E89" s="386">
        <v>0</v>
      </c>
      <c r="F89" s="386">
        <f t="shared" si="12"/>
        <v>1423.1999999999998</v>
      </c>
      <c r="G89" s="385"/>
      <c r="H89" s="387"/>
      <c r="I89" s="386"/>
      <c r="J89" s="386"/>
      <c r="K89" s="386"/>
      <c r="L89" s="385"/>
      <c r="M89" s="385"/>
    </row>
    <row r="90" spans="1:13" x14ac:dyDescent="0.25">
      <c r="A90" s="385"/>
      <c r="B90" s="381">
        <v>42594</v>
      </c>
      <c r="C90" s="385">
        <v>15</v>
      </c>
      <c r="D90" s="386">
        <v>96.85</v>
      </c>
      <c r="E90" s="386">
        <v>0</v>
      </c>
      <c r="F90" s="386">
        <f t="shared" si="12"/>
        <v>1452.75</v>
      </c>
      <c r="G90" s="385"/>
      <c r="H90" s="387"/>
      <c r="I90" s="386"/>
      <c r="J90" s="386"/>
      <c r="K90" s="386"/>
      <c r="L90" s="385"/>
      <c r="M90" s="385"/>
    </row>
    <row r="91" spans="1:13" x14ac:dyDescent="0.25">
      <c r="A91" s="385"/>
      <c r="B91" s="381">
        <v>42611</v>
      </c>
      <c r="C91" s="385">
        <v>25</v>
      </c>
      <c r="D91" s="386">
        <v>94.58</v>
      </c>
      <c r="E91" s="386">
        <v>0</v>
      </c>
      <c r="F91" s="386">
        <f t="shared" si="12"/>
        <v>2364.5</v>
      </c>
      <c r="G91" s="385"/>
      <c r="H91" s="385"/>
      <c r="I91" s="386"/>
      <c r="J91" s="386"/>
      <c r="K91" s="386"/>
      <c r="L91" s="385"/>
      <c r="M91" s="385"/>
    </row>
    <row r="92" spans="1:13" x14ac:dyDescent="0.25">
      <c r="A92" s="385"/>
      <c r="B92" s="381">
        <v>42622</v>
      </c>
      <c r="C92" s="385">
        <v>15</v>
      </c>
      <c r="D92" s="386">
        <v>92.5</v>
      </c>
      <c r="E92" s="386">
        <v>0</v>
      </c>
      <c r="F92" s="386">
        <f t="shared" si="12"/>
        <v>1387.5</v>
      </c>
      <c r="G92" s="385"/>
      <c r="H92" s="385"/>
      <c r="I92" s="386"/>
      <c r="J92" s="386"/>
      <c r="K92" s="386"/>
      <c r="L92" s="385"/>
      <c r="M92" s="385"/>
    </row>
    <row r="93" spans="1:13" x14ac:dyDescent="0.25">
      <c r="A93" s="385"/>
      <c r="B93" s="385"/>
      <c r="C93" s="385"/>
      <c r="D93" s="386"/>
      <c r="E93" s="386"/>
      <c r="F93" s="386"/>
      <c r="G93" s="385"/>
      <c r="H93" s="385"/>
      <c r="I93" s="386"/>
      <c r="J93" s="386"/>
      <c r="K93" s="386"/>
      <c r="L93" s="385"/>
      <c r="M93" s="385"/>
    </row>
    <row r="94" spans="1:13" x14ac:dyDescent="0.25">
      <c r="A94" s="385"/>
      <c r="B94" s="385"/>
      <c r="C94" s="385"/>
      <c r="D94" s="386"/>
      <c r="E94" s="386"/>
      <c r="F94" s="386"/>
      <c r="G94" s="385"/>
      <c r="H94" s="385"/>
      <c r="I94" s="386"/>
      <c r="J94" s="386"/>
      <c r="K94" s="386"/>
      <c r="L94" s="385"/>
      <c r="M94" s="385"/>
    </row>
    <row r="95" spans="1:13" x14ac:dyDescent="0.25">
      <c r="A95" s="385"/>
      <c r="B95" s="385"/>
      <c r="C95" s="385"/>
      <c r="D95" s="386"/>
      <c r="E95" s="386"/>
      <c r="F95" s="386"/>
      <c r="G95" s="385"/>
      <c r="H95" s="385"/>
      <c r="I95" s="386"/>
      <c r="J95" s="386"/>
      <c r="K95" s="386"/>
      <c r="L95" s="385"/>
      <c r="M95" s="385"/>
    </row>
    <row r="96" spans="1:13" x14ac:dyDescent="0.25">
      <c r="A96" s="385"/>
      <c r="B96" s="385"/>
      <c r="C96" s="385"/>
      <c r="D96" s="386"/>
      <c r="E96" s="386"/>
      <c r="F96" s="386"/>
      <c r="G96" s="385"/>
      <c r="H96" s="385"/>
      <c r="I96" s="386"/>
      <c r="J96" s="386"/>
      <c r="K96" s="386"/>
      <c r="L96" s="385"/>
      <c r="M96" s="385"/>
    </row>
    <row r="97" spans="1:13" x14ac:dyDescent="0.25">
      <c r="A97" s="385"/>
      <c r="B97" s="385"/>
      <c r="C97" s="385"/>
      <c r="D97" s="386"/>
      <c r="E97" s="386"/>
      <c r="F97" s="386"/>
      <c r="G97" s="385"/>
      <c r="H97" s="385"/>
      <c r="I97" s="386"/>
      <c r="J97" s="386"/>
      <c r="K97" s="386"/>
      <c r="L97" s="385"/>
      <c r="M97" s="385"/>
    </row>
    <row r="98" spans="1:13" x14ac:dyDescent="0.25">
      <c r="A98" s="385"/>
      <c r="B98" s="385"/>
      <c r="C98" s="385"/>
      <c r="D98" s="386"/>
      <c r="E98" s="386"/>
      <c r="F98" s="386"/>
      <c r="G98" s="385"/>
      <c r="H98" s="385"/>
      <c r="I98" s="386"/>
      <c r="J98" s="386"/>
      <c r="K98" s="386"/>
      <c r="L98" s="385"/>
      <c r="M98" s="385"/>
    </row>
    <row r="99" spans="1:13" x14ac:dyDescent="0.25">
      <c r="A99" s="389" t="s">
        <v>57</v>
      </c>
      <c r="B99" s="390"/>
      <c r="C99" s="390">
        <f>SUM(C83:C92)</f>
        <v>140</v>
      </c>
      <c r="D99" s="391"/>
      <c r="E99" s="391"/>
      <c r="F99" s="391">
        <f>SUM(F83:F92)</f>
        <v>13780.8</v>
      </c>
      <c r="G99" s="390"/>
      <c r="H99" s="392">
        <f>SUM(H83:H88)</f>
        <v>140</v>
      </c>
      <c r="I99" s="391"/>
      <c r="J99" s="391"/>
      <c r="K99" s="391">
        <f>SUM(K83:K88)</f>
        <v>14027.46</v>
      </c>
      <c r="L99" s="390"/>
      <c r="M99" s="391">
        <f>SUM(M83:M86)</f>
        <v>10.65</v>
      </c>
    </row>
    <row r="100" spans="1:13" ht="15.75" thickBot="1" x14ac:dyDescent="0.3">
      <c r="A100" s="393" t="s">
        <v>143</v>
      </c>
      <c r="B100" s="394"/>
      <c r="C100" s="395">
        <f>SumByColor($A$19,C83:C98)</f>
        <v>0</v>
      </c>
      <c r="D100" s="395"/>
      <c r="E100" s="395"/>
      <c r="F100" s="396">
        <f>SumByColor($A$19,F83:F98)</f>
        <v>0</v>
      </c>
      <c r="G100" s="395"/>
      <c r="H100" s="395">
        <f>SumByColor($A$19,H83:H98)</f>
        <v>0</v>
      </c>
      <c r="I100" s="395"/>
      <c r="J100" s="395"/>
      <c r="K100" s="396">
        <f>SumByColor($A$19,K83:K98)</f>
        <v>0</v>
      </c>
      <c r="L100" s="395"/>
      <c r="M100" s="39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78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70" t="s">
        <v>7</v>
      </c>
      <c r="J1" s="20" t="s">
        <v>68</v>
      </c>
      <c r="K1" s="20" t="s">
        <v>39</v>
      </c>
      <c r="L1" s="11" t="s">
        <v>21</v>
      </c>
      <c r="M1" s="11" t="s">
        <v>22</v>
      </c>
      <c r="T1" s="11" t="s">
        <v>47</v>
      </c>
      <c r="U1" s="76"/>
    </row>
    <row r="2" spans="1:21" x14ac:dyDescent="0.25">
      <c r="A2" s="6" t="s">
        <v>9</v>
      </c>
      <c r="B2" s="337">
        <v>42629</v>
      </c>
      <c r="C2" s="7">
        <v>400</v>
      </c>
      <c r="D2" s="37">
        <v>4.28</v>
      </c>
      <c r="E2" s="37">
        <v>0</v>
      </c>
      <c r="F2" s="37">
        <f t="shared" ref="F2:F12" si="0">C2*D2+E2</f>
        <v>1712</v>
      </c>
      <c r="G2" s="337">
        <v>42634</v>
      </c>
      <c r="H2" s="7">
        <v>400</v>
      </c>
      <c r="I2" s="71">
        <v>4.2</v>
      </c>
      <c r="J2" s="37">
        <v>0.04</v>
      </c>
      <c r="K2" s="37">
        <f>H2*I2-J2</f>
        <v>1679.96</v>
      </c>
      <c r="L2" s="1">
        <v>43099</v>
      </c>
      <c r="M2" s="37">
        <v>115.5</v>
      </c>
      <c r="O2" s="11" t="s">
        <v>35</v>
      </c>
      <c r="Q2">
        <f xml:space="preserve"> _xlfn.FLOOR.MATH((C29-H29)/U2)</f>
        <v>0</v>
      </c>
      <c r="T2" s="1" t="s">
        <v>621</v>
      </c>
      <c r="U2" s="78">
        <v>15</v>
      </c>
    </row>
    <row r="3" spans="1:21" x14ac:dyDescent="0.25">
      <c r="A3" s="22" t="s">
        <v>48</v>
      </c>
      <c r="B3" s="337">
        <v>42634</v>
      </c>
      <c r="C3" s="7">
        <v>400</v>
      </c>
      <c r="D3" s="37">
        <v>4.08</v>
      </c>
      <c r="E3" s="37">
        <v>0</v>
      </c>
      <c r="F3" s="37">
        <f t="shared" si="0"/>
        <v>1632</v>
      </c>
      <c r="G3" s="337">
        <v>42670</v>
      </c>
      <c r="H3" s="74">
        <v>200</v>
      </c>
      <c r="I3" s="71">
        <v>4.18</v>
      </c>
      <c r="J3" s="37">
        <v>0.02</v>
      </c>
      <c r="K3" s="37">
        <f t="shared" ref="K3:K14" si="1">H3*I3-J3</f>
        <v>835.98</v>
      </c>
      <c r="L3" s="1">
        <v>42825</v>
      </c>
      <c r="M3" s="37">
        <v>210</v>
      </c>
      <c r="O3" s="11" t="s">
        <v>36</v>
      </c>
      <c r="Q3" s="328">
        <f>IF(Q2=0, Q4, (F29-M29-K29)/Q2)</f>
        <v>0</v>
      </c>
      <c r="T3" s="1"/>
    </row>
    <row r="4" spans="1:21" x14ac:dyDescent="0.25">
      <c r="B4" s="337">
        <v>42648</v>
      </c>
      <c r="C4" s="7">
        <v>400</v>
      </c>
      <c r="D4" s="37">
        <v>4.0199999999999996</v>
      </c>
      <c r="E4" s="37">
        <v>0</v>
      </c>
      <c r="F4" s="37">
        <f t="shared" si="0"/>
        <v>1607.9999999999998</v>
      </c>
      <c r="G4" s="337">
        <v>42670</v>
      </c>
      <c r="H4" s="74">
        <v>200</v>
      </c>
      <c r="I4" s="71">
        <v>4.22</v>
      </c>
      <c r="J4" s="37">
        <v>0.02</v>
      </c>
      <c r="K4" s="37">
        <f t="shared" si="1"/>
        <v>843.98</v>
      </c>
      <c r="L4" s="1">
        <v>42916</v>
      </c>
      <c r="M4" s="7">
        <v>160</v>
      </c>
      <c r="O4" s="11" t="s">
        <v>44</v>
      </c>
      <c r="Q4" s="160">
        <v>0</v>
      </c>
      <c r="R4" s="336">
        <v>0</v>
      </c>
      <c r="T4" s="143"/>
    </row>
    <row r="5" spans="1:21" x14ac:dyDescent="0.25">
      <c r="B5" s="337">
        <v>42674</v>
      </c>
      <c r="C5" s="7">
        <v>400</v>
      </c>
      <c r="D5" s="37">
        <v>4.0199999999999996</v>
      </c>
      <c r="E5" s="37">
        <v>0</v>
      </c>
      <c r="F5" s="37">
        <f t="shared" si="0"/>
        <v>1607.9999999999998</v>
      </c>
      <c r="G5" s="337">
        <v>42697</v>
      </c>
      <c r="H5" s="74">
        <v>400</v>
      </c>
      <c r="I5" s="71">
        <v>3.62</v>
      </c>
      <c r="J5" s="37">
        <v>0.03</v>
      </c>
      <c r="K5" s="37">
        <f t="shared" si="1"/>
        <v>1447.97</v>
      </c>
      <c r="L5" t="s">
        <v>621</v>
      </c>
      <c r="M5">
        <v>9.1300000000000008</v>
      </c>
      <c r="O5" s="11" t="s">
        <v>45</v>
      </c>
      <c r="Q5" s="3">
        <f>Q4*Q2</f>
        <v>0</v>
      </c>
    </row>
    <row r="6" spans="1:21" x14ac:dyDescent="0.25">
      <c r="B6" s="337">
        <v>42676</v>
      </c>
      <c r="C6" s="7">
        <v>300</v>
      </c>
      <c r="D6" s="37">
        <v>3.59</v>
      </c>
      <c r="E6" s="37">
        <v>0</v>
      </c>
      <c r="F6" s="37">
        <f t="shared" si="0"/>
        <v>1077</v>
      </c>
      <c r="G6" s="337">
        <v>42702</v>
      </c>
      <c r="H6" s="74">
        <v>400</v>
      </c>
      <c r="I6" s="71">
        <v>3.75</v>
      </c>
      <c r="J6" s="37">
        <v>0.03</v>
      </c>
      <c r="K6" s="37">
        <f t="shared" si="1"/>
        <v>1499.97</v>
      </c>
      <c r="L6" s="1">
        <v>43007</v>
      </c>
      <c r="M6" s="2">
        <v>159.6</v>
      </c>
      <c r="O6" s="11" t="s">
        <v>42</v>
      </c>
      <c r="Q6" s="2">
        <f>Q3*Q2</f>
        <v>0</v>
      </c>
    </row>
    <row r="7" spans="1:21" x14ac:dyDescent="0.25">
      <c r="B7" s="337">
        <v>42678</v>
      </c>
      <c r="C7" s="7">
        <v>400</v>
      </c>
      <c r="D7" s="37">
        <v>3.13</v>
      </c>
      <c r="E7" s="37">
        <v>0</v>
      </c>
      <c r="F7" s="37">
        <f t="shared" si="0"/>
        <v>1252</v>
      </c>
      <c r="G7" s="337">
        <v>42738</v>
      </c>
      <c r="H7" s="74">
        <v>700</v>
      </c>
      <c r="I7" s="71">
        <v>3.55</v>
      </c>
      <c r="J7" s="37">
        <v>0.05</v>
      </c>
      <c r="K7" s="37">
        <f t="shared" si="1"/>
        <v>2484.9499999999998</v>
      </c>
      <c r="O7" s="11" t="s">
        <v>136</v>
      </c>
      <c r="Q7" s="2">
        <f>Q10+Q8</f>
        <v>-7897.1833333333343</v>
      </c>
      <c r="R7">
        <v>0</v>
      </c>
    </row>
    <row r="8" spans="1:21" x14ac:dyDescent="0.25">
      <c r="B8" s="337">
        <v>42716</v>
      </c>
      <c r="C8" s="7">
        <v>400</v>
      </c>
      <c r="D8" s="37">
        <v>3.56</v>
      </c>
      <c r="E8" s="37">
        <v>0</v>
      </c>
      <c r="F8" s="37">
        <f t="shared" si="0"/>
        <v>1424</v>
      </c>
      <c r="G8" s="337">
        <v>42760</v>
      </c>
      <c r="H8" s="74">
        <v>400</v>
      </c>
      <c r="I8" s="71">
        <v>3.45</v>
      </c>
      <c r="J8" s="37">
        <v>-0.46</v>
      </c>
      <c r="K8" s="37">
        <f t="shared" si="1"/>
        <v>1380.46</v>
      </c>
      <c r="O8" s="11" t="s">
        <v>137</v>
      </c>
      <c r="P8" s="27"/>
      <c r="Q8" s="2">
        <f>K29+M29-F29+Q2*Q4</f>
        <v>-8332.1133333333346</v>
      </c>
    </row>
    <row r="9" spans="1:21" x14ac:dyDescent="0.25">
      <c r="B9" s="337">
        <v>42725</v>
      </c>
      <c r="C9" s="7">
        <v>700</v>
      </c>
      <c r="D9" s="37">
        <v>3.33</v>
      </c>
      <c r="E9" s="37">
        <v>0</v>
      </c>
      <c r="F9" s="37">
        <f t="shared" si="0"/>
        <v>2331</v>
      </c>
      <c r="G9" s="337">
        <v>42790</v>
      </c>
      <c r="H9" s="74">
        <v>700</v>
      </c>
      <c r="I9" s="71">
        <v>3.42</v>
      </c>
      <c r="J9" s="37">
        <v>0.05</v>
      </c>
      <c r="K9" s="37">
        <f t="shared" si="1"/>
        <v>2393.9499999999998</v>
      </c>
      <c r="O9" s="11" t="s">
        <v>156</v>
      </c>
      <c r="Q9" s="128">
        <f>IF(Q2=0, 0, Q8/Q6)</f>
        <v>0</v>
      </c>
    </row>
    <row r="10" spans="1:21" x14ac:dyDescent="0.25">
      <c r="B10" s="337">
        <v>42754</v>
      </c>
      <c r="C10" s="7">
        <v>400</v>
      </c>
      <c r="D10" s="37">
        <v>3.42</v>
      </c>
      <c r="E10" s="37">
        <v>0</v>
      </c>
      <c r="F10" s="37">
        <f t="shared" si="0"/>
        <v>1368</v>
      </c>
      <c r="G10" s="337">
        <v>42809</v>
      </c>
      <c r="H10" s="74">
        <v>1000</v>
      </c>
      <c r="I10" s="71">
        <v>2.3849999999999998</v>
      </c>
      <c r="J10" s="37">
        <v>0.05</v>
      </c>
      <c r="K10" s="37">
        <f t="shared" si="1"/>
        <v>2384.9499999999998</v>
      </c>
      <c r="O10" s="11" t="s">
        <v>155</v>
      </c>
      <c r="P10" s="27"/>
      <c r="Q10" s="2">
        <f>M102</f>
        <v>434.93000000000029</v>
      </c>
    </row>
    <row r="11" spans="1:21" x14ac:dyDescent="0.25">
      <c r="B11" s="337">
        <v>42760</v>
      </c>
      <c r="C11" s="7">
        <v>300</v>
      </c>
      <c r="D11" s="37">
        <v>3.4</v>
      </c>
      <c r="E11" s="37">
        <v>0</v>
      </c>
      <c r="F11" s="37">
        <f t="shared" si="0"/>
        <v>1020</v>
      </c>
      <c r="G11" s="337">
        <v>42810</v>
      </c>
      <c r="H11" s="74">
        <v>400</v>
      </c>
      <c r="I11" s="71">
        <v>2.52</v>
      </c>
      <c r="J11" s="37">
        <v>0.02</v>
      </c>
      <c r="K11" s="37">
        <f t="shared" si="1"/>
        <v>1007.98</v>
      </c>
      <c r="O11" s="11" t="s">
        <v>133</v>
      </c>
      <c r="P11" s="27"/>
      <c r="Q11" s="128">
        <v>0.04</v>
      </c>
    </row>
    <row r="12" spans="1:21" x14ac:dyDescent="0.25">
      <c r="B12" s="337">
        <v>42772</v>
      </c>
      <c r="C12" s="7">
        <v>600</v>
      </c>
      <c r="D12" s="37">
        <v>3.3</v>
      </c>
      <c r="E12" s="37">
        <v>0</v>
      </c>
      <c r="F12" s="37">
        <f t="shared" si="0"/>
        <v>1980</v>
      </c>
      <c r="G12" s="337">
        <v>42874</v>
      </c>
      <c r="H12" s="74">
        <v>2000</v>
      </c>
      <c r="I12" s="71">
        <v>1.4550000000000001</v>
      </c>
      <c r="J12" s="37">
        <v>0.06</v>
      </c>
      <c r="K12" s="37">
        <f t="shared" si="1"/>
        <v>2909.94</v>
      </c>
    </row>
    <row r="13" spans="1:21" x14ac:dyDescent="0.25">
      <c r="B13" s="301">
        <v>42793</v>
      </c>
      <c r="C13" s="7">
        <v>100</v>
      </c>
      <c r="D13" s="37">
        <v>3.18</v>
      </c>
      <c r="E13" s="37">
        <v>0</v>
      </c>
      <c r="F13" s="37">
        <f t="shared" ref="F13:F21" si="2">C13*D13+E13</f>
        <v>318</v>
      </c>
      <c r="G13" s="337">
        <v>42943</v>
      </c>
      <c r="H13" s="74">
        <f>15*100</f>
        <v>1500</v>
      </c>
      <c r="I13" s="71">
        <f>15.5/15</f>
        <v>1.0333333333333334</v>
      </c>
      <c r="J13" s="37">
        <v>0.04</v>
      </c>
      <c r="K13" s="37">
        <f t="shared" si="1"/>
        <v>1549.9600000000003</v>
      </c>
    </row>
    <row r="14" spans="1:21" x14ac:dyDescent="0.25">
      <c r="B14" s="301">
        <v>42793</v>
      </c>
      <c r="C14" s="7">
        <v>600</v>
      </c>
      <c r="D14" s="37">
        <v>3.18</v>
      </c>
      <c r="E14" s="37">
        <v>0</v>
      </c>
      <c r="F14" s="37">
        <f t="shared" si="2"/>
        <v>1908</v>
      </c>
      <c r="G14" s="337">
        <v>43048</v>
      </c>
      <c r="H14" s="74">
        <v>1500</v>
      </c>
      <c r="I14" s="71">
        <f>7.96/15</f>
        <v>0.53066666666666662</v>
      </c>
      <c r="J14" s="37">
        <v>0.02</v>
      </c>
      <c r="K14" s="37">
        <f t="shared" si="1"/>
        <v>795.9799999999999</v>
      </c>
    </row>
    <row r="15" spans="1:21" x14ac:dyDescent="0.25">
      <c r="B15" s="301">
        <v>42808</v>
      </c>
      <c r="C15" s="7">
        <v>1000</v>
      </c>
      <c r="D15" s="37">
        <v>2.41</v>
      </c>
      <c r="E15" s="37">
        <v>0</v>
      </c>
      <c r="F15" s="37">
        <f t="shared" si="2"/>
        <v>2410</v>
      </c>
      <c r="G15" s="337">
        <v>43059</v>
      </c>
      <c r="H15" s="74">
        <v>4000</v>
      </c>
      <c r="I15" s="71">
        <f>7.48/15</f>
        <v>0.4986666666666667</v>
      </c>
      <c r="J15" s="37">
        <v>5.04</v>
      </c>
      <c r="K15" s="37">
        <f t="shared" ref="K15" si="3">H15*I15-J15</f>
        <v>1989.6266666666668</v>
      </c>
    </row>
    <row r="16" spans="1:21" x14ac:dyDescent="0.25">
      <c r="B16" s="301">
        <v>42809</v>
      </c>
      <c r="C16" s="7">
        <v>1000</v>
      </c>
      <c r="D16" s="37">
        <v>2.33</v>
      </c>
      <c r="E16" s="37">
        <v>0</v>
      </c>
      <c r="F16" s="37">
        <f t="shared" si="2"/>
        <v>2330</v>
      </c>
    </row>
    <row r="17" spans="1:13" x14ac:dyDescent="0.25">
      <c r="B17" s="301">
        <v>42811</v>
      </c>
      <c r="C17" s="7">
        <v>400</v>
      </c>
      <c r="D17" s="37">
        <v>2.4300000000000002</v>
      </c>
      <c r="E17" s="37">
        <v>0</v>
      </c>
      <c r="F17" s="37">
        <f t="shared" si="2"/>
        <v>972.00000000000011</v>
      </c>
    </row>
    <row r="18" spans="1:13" x14ac:dyDescent="0.25">
      <c r="B18" s="301">
        <v>42816</v>
      </c>
      <c r="C18" s="7">
        <v>1000</v>
      </c>
      <c r="D18" s="37">
        <v>2.16</v>
      </c>
      <c r="E18" s="37">
        <v>0</v>
      </c>
      <c r="F18" s="37">
        <f t="shared" si="2"/>
        <v>2160</v>
      </c>
    </row>
    <row r="19" spans="1:13" x14ac:dyDescent="0.25">
      <c r="B19" s="301">
        <v>42879</v>
      </c>
      <c r="C19" s="7">
        <v>2000</v>
      </c>
      <c r="D19" s="37">
        <v>1.37</v>
      </c>
      <c r="E19" s="37">
        <v>0</v>
      </c>
      <c r="F19" s="37">
        <f t="shared" si="2"/>
        <v>2740</v>
      </c>
    </row>
    <row r="20" spans="1:13" x14ac:dyDescent="0.25">
      <c r="B20" s="301">
        <v>42962</v>
      </c>
      <c r="C20" s="7">
        <f>15*100</f>
        <v>1500</v>
      </c>
      <c r="D20" s="37">
        <f>14.37/15</f>
        <v>0.95799999999999996</v>
      </c>
      <c r="E20" s="37">
        <v>-3</v>
      </c>
      <c r="F20" s="37">
        <f t="shared" si="2"/>
        <v>1434</v>
      </c>
    </row>
    <row r="21" spans="1:13" x14ac:dyDescent="0.25">
      <c r="B21" s="301">
        <v>43040</v>
      </c>
      <c r="C21" s="7">
        <f>100*15</f>
        <v>1500</v>
      </c>
      <c r="D21" s="37">
        <f>9.08/15</f>
        <v>0.60533333333333339</v>
      </c>
      <c r="E21" s="37">
        <v>0</v>
      </c>
      <c r="F21" s="37">
        <f t="shared" si="2"/>
        <v>908.00000000000011</v>
      </c>
      <c r="G21" s="23"/>
      <c r="I21" s="72"/>
    </row>
    <row r="28" spans="1:13" x14ac:dyDescent="0.25">
      <c r="G28" s="23"/>
      <c r="H28" s="64"/>
      <c r="I28" s="72"/>
    </row>
    <row r="29" spans="1:13" x14ac:dyDescent="0.25">
      <c r="A29" s="25" t="s">
        <v>57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14" t="s">
        <v>143</v>
      </c>
      <c r="B30" s="215"/>
      <c r="C30" s="216">
        <f>SumByColor($A$30,C2:C28)</f>
        <v>13800</v>
      </c>
      <c r="D30" s="216"/>
      <c r="E30" s="216"/>
      <c r="F30" s="217">
        <f>SumByColor($A$30,F2:F28)</f>
        <v>32192</v>
      </c>
      <c r="G30" s="216"/>
      <c r="H30" s="216">
        <f>SumByColor($A$30,H2:H28)</f>
        <v>13800</v>
      </c>
      <c r="I30" s="216"/>
      <c r="J30" s="216"/>
      <c r="K30" s="217">
        <f>SumByColor($A$30,K2:K28)</f>
        <v>23206</v>
      </c>
      <c r="L30" s="216"/>
      <c r="M30" s="408">
        <f>SumByColor($A$30,M2:M28)</f>
        <v>486</v>
      </c>
    </row>
    <row r="34" spans="2:21" x14ac:dyDescent="0.25">
      <c r="B34" s="152"/>
      <c r="C34" s="10"/>
      <c r="D34" s="161"/>
      <c r="E34" s="33"/>
      <c r="F34" s="172"/>
      <c r="G34" s="33"/>
      <c r="H34" s="168"/>
      <c r="I34" s="33"/>
      <c r="J34" s="33"/>
      <c r="K34" s="33"/>
    </row>
    <row r="35" spans="2:21" x14ac:dyDescent="0.25">
      <c r="B35" s="150" t="s">
        <v>85</v>
      </c>
      <c r="C35" s="150" t="s">
        <v>106</v>
      </c>
      <c r="D35" s="151" t="s">
        <v>105</v>
      </c>
      <c r="E35" s="153" t="s">
        <v>107</v>
      </c>
      <c r="F35" s="154" t="s">
        <v>43</v>
      </c>
      <c r="G35" s="165" t="s">
        <v>110</v>
      </c>
      <c r="H35" s="154" t="s">
        <v>61</v>
      </c>
      <c r="I35" s="165" t="s">
        <v>111</v>
      </c>
      <c r="J35" s="165" t="s">
        <v>413</v>
      </c>
      <c r="K35" s="165" t="s">
        <v>109</v>
      </c>
    </row>
    <row r="36" spans="2:21" x14ac:dyDescent="0.25">
      <c r="B36" s="152">
        <v>42629</v>
      </c>
      <c r="C36" s="173">
        <v>400</v>
      </c>
      <c r="D36" s="367">
        <v>4.28</v>
      </c>
      <c r="E36" s="33">
        <v>4.28</v>
      </c>
      <c r="F36" s="33">
        <f t="shared" ref="F36:F42" si="4">C36*(E36-D36)</f>
        <v>0</v>
      </c>
      <c r="G36" s="33">
        <f t="shared" ref="G36:G42" si="5">D36*C36</f>
        <v>1712</v>
      </c>
      <c r="H36" s="168">
        <f t="shared" ref="H36:H42" si="6">(E36-D36)/D36</f>
        <v>0</v>
      </c>
      <c r="I36" s="33"/>
      <c r="J36" s="33"/>
      <c r="K36" s="33"/>
    </row>
    <row r="37" spans="2:21" x14ac:dyDescent="0.25">
      <c r="B37" s="152">
        <v>42632</v>
      </c>
      <c r="C37" s="10">
        <v>400</v>
      </c>
      <c r="D37" s="161">
        <v>4.28</v>
      </c>
      <c r="E37" s="33">
        <v>4.3</v>
      </c>
      <c r="F37" s="33">
        <f t="shared" si="4"/>
        <v>7.9999999999998295</v>
      </c>
      <c r="G37" s="33">
        <f t="shared" si="5"/>
        <v>1712</v>
      </c>
      <c r="H37" s="168">
        <f t="shared" si="6"/>
        <v>4.6728971962615821E-3</v>
      </c>
      <c r="I37" s="33"/>
      <c r="J37" s="33"/>
      <c r="K37" s="33"/>
    </row>
    <row r="38" spans="2:21" x14ac:dyDescent="0.25">
      <c r="B38" s="152">
        <v>42633</v>
      </c>
      <c r="C38" s="10">
        <v>400</v>
      </c>
      <c r="D38" s="161">
        <v>4.28</v>
      </c>
      <c r="E38" s="33">
        <v>4.21</v>
      </c>
      <c r="F38" s="33">
        <f t="shared" si="4"/>
        <v>-28.000000000000114</v>
      </c>
      <c r="G38" s="33">
        <f t="shared" si="5"/>
        <v>1712</v>
      </c>
      <c r="H38" s="168">
        <f t="shared" si="6"/>
        <v>-1.6355140186915952E-2</v>
      </c>
      <c r="I38" s="33"/>
      <c r="J38" s="33"/>
      <c r="K38" s="33"/>
    </row>
    <row r="39" spans="2:21" x14ac:dyDescent="0.25">
      <c r="B39" s="152">
        <v>42634</v>
      </c>
      <c r="C39" s="7">
        <v>800</v>
      </c>
      <c r="D39" s="366">
        <v>4.18</v>
      </c>
      <c r="E39" s="33">
        <v>4.13</v>
      </c>
      <c r="F39" s="33">
        <f t="shared" si="4"/>
        <v>-39.999999999999858</v>
      </c>
      <c r="G39" s="33">
        <f t="shared" si="5"/>
        <v>3344</v>
      </c>
      <c r="H39" s="168">
        <f t="shared" si="6"/>
        <v>-1.1961722488038236E-2</v>
      </c>
      <c r="I39" s="33"/>
      <c r="J39" s="33"/>
      <c r="K39" s="33"/>
    </row>
    <row r="40" spans="2:21" ht="20.25" thickBot="1" x14ac:dyDescent="0.35">
      <c r="B40" s="152">
        <v>42635</v>
      </c>
      <c r="C40" s="10">
        <v>400</v>
      </c>
      <c r="D40" s="161">
        <v>4.1600999999999999</v>
      </c>
      <c r="E40" s="33">
        <v>4.33</v>
      </c>
      <c r="F40" s="172">
        <f t="shared" si="4"/>
        <v>67.960000000000065</v>
      </c>
      <c r="G40" s="33">
        <f t="shared" si="5"/>
        <v>1664.04</v>
      </c>
      <c r="H40" s="168">
        <f t="shared" si="6"/>
        <v>4.0840364414317001E-2</v>
      </c>
      <c r="I40" s="33"/>
      <c r="J40" s="33"/>
      <c r="K40" s="33"/>
      <c r="O40" s="557" t="s">
        <v>54</v>
      </c>
      <c r="P40" s="557"/>
    </row>
    <row r="41" spans="2:21" ht="15.75" thickTop="1" x14ac:dyDescent="0.25">
      <c r="B41" s="152">
        <v>42643</v>
      </c>
      <c r="C41" s="10">
        <v>400</v>
      </c>
      <c r="D41" s="161">
        <v>4.1600999999999999</v>
      </c>
      <c r="E41" s="33">
        <v>4.16</v>
      </c>
      <c r="F41" s="172">
        <f t="shared" si="4"/>
        <v>-3.9999999999906777E-2</v>
      </c>
      <c r="G41" s="33">
        <f t="shared" si="5"/>
        <v>1664.04</v>
      </c>
      <c r="H41" s="168">
        <f t="shared" si="6"/>
        <v>-2.4037883704662615E-5</v>
      </c>
      <c r="I41" s="33"/>
      <c r="J41" s="33"/>
      <c r="K41" s="33"/>
      <c r="O41" s="75">
        <v>1.1000000000000001</v>
      </c>
      <c r="P41" s="75">
        <f>O41*$Q$4</f>
        <v>0</v>
      </c>
      <c r="Q41" s="2"/>
    </row>
    <row r="42" spans="2:21" ht="20.25" thickBot="1" x14ac:dyDescent="0.35">
      <c r="B42" s="152">
        <v>42648</v>
      </c>
      <c r="C42" s="7">
        <v>800</v>
      </c>
      <c r="D42" s="366">
        <v>4.0900499999999997</v>
      </c>
      <c r="E42" s="33">
        <v>4.03</v>
      </c>
      <c r="F42" s="172">
        <f t="shared" si="4"/>
        <v>-48.039999999999594</v>
      </c>
      <c r="G42" s="33">
        <f t="shared" si="5"/>
        <v>3272.04</v>
      </c>
      <c r="H42" s="168">
        <f t="shared" si="6"/>
        <v>-1.4681972103030402E-2</v>
      </c>
      <c r="I42" s="366">
        <v>4</v>
      </c>
      <c r="J42" s="33"/>
      <c r="K42" s="33"/>
      <c r="O42" s="75">
        <v>1.0900000000000001</v>
      </c>
      <c r="P42" s="75">
        <f t="shared" ref="P42:P61" si="7">O42*$Q$4</f>
        <v>0</v>
      </c>
      <c r="Q42" s="2"/>
      <c r="T42" s="83" t="s">
        <v>84</v>
      </c>
    </row>
    <row r="43" spans="2:21" ht="15.75" thickTop="1" x14ac:dyDescent="0.25">
      <c r="B43" s="152">
        <v>42649</v>
      </c>
      <c r="C43" s="10">
        <v>800</v>
      </c>
      <c r="D43" s="161">
        <v>4.0900499999999997</v>
      </c>
      <c r="E43" s="33">
        <v>3.99</v>
      </c>
      <c r="F43" s="172">
        <f>C43*(E43-D43)</f>
        <v>-80.039999999999623</v>
      </c>
      <c r="G43" s="33">
        <f>D43*C43</f>
        <v>3272.04</v>
      </c>
      <c r="H43" s="168">
        <f>(E43-D43)/D43</f>
        <v>-2.4461803645432094E-2</v>
      </c>
      <c r="I43" s="33"/>
      <c r="J43" s="33"/>
      <c r="K43" s="33"/>
      <c r="O43" s="75">
        <v>1.08</v>
      </c>
      <c r="P43" s="75">
        <f t="shared" si="7"/>
        <v>0</v>
      </c>
      <c r="Q43" s="2"/>
      <c r="T43" s="119" t="s">
        <v>69</v>
      </c>
      <c r="U43" s="90">
        <v>2.13</v>
      </c>
    </row>
    <row r="44" spans="2:21" x14ac:dyDescent="0.25">
      <c r="B44" s="152">
        <v>42650</v>
      </c>
      <c r="C44" s="10">
        <v>800</v>
      </c>
      <c r="D44" s="161">
        <v>4.0900499999999997</v>
      </c>
      <c r="E44" s="33">
        <v>4.2300000000000004</v>
      </c>
      <c r="F44" s="172">
        <f>C44*(E44-D44)</f>
        <v>111.96000000000055</v>
      </c>
      <c r="G44" s="33">
        <f>D44*C44</f>
        <v>3272.04</v>
      </c>
      <c r="H44" s="168">
        <f>(E44-D44)/D44</f>
        <v>3.4217185608978053E-2</v>
      </c>
      <c r="I44" s="161" t="s">
        <v>221</v>
      </c>
      <c r="J44" s="33"/>
      <c r="K44" s="33"/>
      <c r="O44" s="75">
        <v>1.07</v>
      </c>
      <c r="P44" s="75">
        <f t="shared" si="7"/>
        <v>0</v>
      </c>
      <c r="Q44" s="2"/>
      <c r="T44" s="85" t="s">
        <v>70</v>
      </c>
      <c r="U44" s="80">
        <v>2.15</v>
      </c>
    </row>
    <row r="45" spans="2:21" x14ac:dyDescent="0.25">
      <c r="B45" s="152">
        <v>42661</v>
      </c>
      <c r="C45" s="10">
        <v>800</v>
      </c>
      <c r="D45" s="161">
        <v>4.0900499999999997</v>
      </c>
      <c r="E45" s="33">
        <v>4.08</v>
      </c>
      <c r="F45" s="172">
        <f t="shared" ref="F45:F51" si="8">C45*(E45-D45)</f>
        <v>-8.0399999999997362</v>
      </c>
      <c r="G45" s="33">
        <f t="shared" ref="G45:G51" si="9">D45*C45</f>
        <v>3272.04</v>
      </c>
      <c r="H45" s="168">
        <f t="shared" ref="H45:H51" si="10">(E45-D45)/D45</f>
        <v>-2.4571826750283423E-3</v>
      </c>
      <c r="I45" s="33"/>
      <c r="J45" s="33"/>
      <c r="K45" s="33"/>
      <c r="O45" s="75">
        <v>1.06</v>
      </c>
      <c r="P45" s="75">
        <f t="shared" si="7"/>
        <v>0</v>
      </c>
      <c r="Q45" s="2"/>
      <c r="T45" s="85" t="s">
        <v>71</v>
      </c>
      <c r="U45" s="80" t="s">
        <v>584</v>
      </c>
    </row>
    <row r="46" spans="2:21" x14ac:dyDescent="0.25">
      <c r="B46" s="152">
        <v>42670</v>
      </c>
      <c r="C46" s="173">
        <v>400</v>
      </c>
      <c r="D46" s="367">
        <v>3.9802</v>
      </c>
      <c r="E46" s="33">
        <v>4.17</v>
      </c>
      <c r="F46" s="172">
        <f t="shared" si="8"/>
        <v>75.919999999999987</v>
      </c>
      <c r="G46" s="33">
        <f t="shared" si="9"/>
        <v>1592.08</v>
      </c>
      <c r="H46" s="168">
        <f t="shared" si="10"/>
        <v>4.7686045927340326E-2</v>
      </c>
      <c r="I46" s="367">
        <v>3.9</v>
      </c>
      <c r="J46" s="33"/>
      <c r="K46" s="33"/>
      <c r="O46" s="75">
        <v>1.05</v>
      </c>
      <c r="P46" s="75">
        <f t="shared" si="7"/>
        <v>0</v>
      </c>
      <c r="Q46" s="2"/>
      <c r="T46" s="85" t="s">
        <v>72</v>
      </c>
      <c r="U46" s="80" t="s">
        <v>585</v>
      </c>
    </row>
    <row r="47" spans="2:21" x14ac:dyDescent="0.25">
      <c r="B47" s="152">
        <v>42674</v>
      </c>
      <c r="C47" s="7">
        <v>800</v>
      </c>
      <c r="D47" s="366">
        <v>4.0000999999999998</v>
      </c>
      <c r="E47" s="33">
        <v>4.0199999999999996</v>
      </c>
      <c r="F47" s="172">
        <f t="shared" si="8"/>
        <v>15.919999999999845</v>
      </c>
      <c r="G47" s="33">
        <f t="shared" si="9"/>
        <v>3200.08</v>
      </c>
      <c r="H47" s="168">
        <f t="shared" si="10"/>
        <v>4.9748756281092496E-3</v>
      </c>
      <c r="I47" s="366" t="s">
        <v>228</v>
      </c>
      <c r="J47" s="33"/>
      <c r="K47" s="33"/>
      <c r="O47" s="75">
        <v>1.04</v>
      </c>
      <c r="P47" s="75">
        <f t="shared" si="7"/>
        <v>0</v>
      </c>
      <c r="Q47" s="2"/>
      <c r="T47" s="85" t="s">
        <v>73</v>
      </c>
      <c r="U47" s="80">
        <v>3.22</v>
      </c>
    </row>
    <row r="48" spans="2:21" x14ac:dyDescent="0.25">
      <c r="B48" s="152">
        <v>42676</v>
      </c>
      <c r="C48" s="10">
        <v>1100</v>
      </c>
      <c r="D48" s="161">
        <v>3.8882500000000002</v>
      </c>
      <c r="E48" s="33">
        <v>3.39</v>
      </c>
      <c r="F48" s="172">
        <f t="shared" si="8"/>
        <v>-548.07500000000005</v>
      </c>
      <c r="G48" s="33">
        <f t="shared" si="9"/>
        <v>4277.0749999999998</v>
      </c>
      <c r="H48" s="168">
        <f t="shared" si="10"/>
        <v>-0.12814248055037614</v>
      </c>
      <c r="I48" s="33"/>
      <c r="J48" s="33"/>
      <c r="K48" s="33"/>
      <c r="O48" s="75">
        <v>1.03</v>
      </c>
      <c r="P48" s="75">
        <f t="shared" si="7"/>
        <v>0</v>
      </c>
      <c r="Q48" s="2"/>
      <c r="T48" s="85" t="s">
        <v>74</v>
      </c>
      <c r="U48" s="80">
        <v>0.447965</v>
      </c>
    </row>
    <row r="49" spans="1:21" x14ac:dyDescent="0.25">
      <c r="B49" s="152">
        <v>42678</v>
      </c>
      <c r="C49" s="409">
        <v>1500</v>
      </c>
      <c r="D49" s="410">
        <v>3.6860499999999998</v>
      </c>
      <c r="E49" s="33">
        <v>3.12</v>
      </c>
      <c r="F49" s="172">
        <f t="shared" si="8"/>
        <v>-849.07499999999959</v>
      </c>
      <c r="G49" s="33">
        <f t="shared" si="9"/>
        <v>5529.0749999999998</v>
      </c>
      <c r="H49" s="168">
        <f t="shared" si="10"/>
        <v>-0.15356546981185815</v>
      </c>
      <c r="I49" s="33"/>
      <c r="J49" s="33"/>
      <c r="K49" s="33"/>
      <c r="O49" s="75">
        <v>1.02</v>
      </c>
      <c r="P49" s="75">
        <f t="shared" si="7"/>
        <v>0</v>
      </c>
      <c r="Q49" s="2"/>
      <c r="T49" s="85" t="s">
        <v>93</v>
      </c>
      <c r="U49" s="80" t="s">
        <v>340</v>
      </c>
    </row>
    <row r="50" spans="1:21" x14ac:dyDescent="0.25">
      <c r="B50" s="152">
        <v>42701</v>
      </c>
      <c r="C50" s="10">
        <v>1100</v>
      </c>
      <c r="D50" s="161">
        <v>3.7101000000000002</v>
      </c>
      <c r="E50" s="33">
        <v>3.69</v>
      </c>
      <c r="F50" s="172">
        <f t="shared" si="8"/>
        <v>-22.110000000000252</v>
      </c>
      <c r="G50" s="33">
        <f t="shared" si="9"/>
        <v>4081.11</v>
      </c>
      <c r="H50" s="168">
        <f t="shared" si="10"/>
        <v>-5.4176437292795957E-3</v>
      </c>
      <c r="I50" s="33"/>
      <c r="J50" s="33"/>
      <c r="K50" s="33"/>
      <c r="O50" s="75">
        <v>1.01</v>
      </c>
      <c r="P50" s="75">
        <f t="shared" si="7"/>
        <v>0</v>
      </c>
      <c r="Q50" s="2"/>
      <c r="T50" s="85"/>
      <c r="U50" s="80"/>
    </row>
    <row r="51" spans="1:21" x14ac:dyDescent="0.25">
      <c r="B51" s="152">
        <v>42702</v>
      </c>
      <c r="C51" s="10">
        <v>700</v>
      </c>
      <c r="D51" s="161">
        <v>3.6873399999999998</v>
      </c>
      <c r="E51" s="33">
        <v>3.74</v>
      </c>
      <c r="F51" s="172">
        <f t="shared" si="8"/>
        <v>36.862000000000265</v>
      </c>
      <c r="G51" s="33">
        <f t="shared" si="9"/>
        <v>2581.1379999999999</v>
      </c>
      <c r="H51" s="168">
        <f t="shared" si="10"/>
        <v>1.4281297629185369E-2</v>
      </c>
      <c r="I51" s="33"/>
      <c r="J51" s="33"/>
      <c r="K51" s="33"/>
      <c r="O51" s="75">
        <v>1</v>
      </c>
      <c r="P51" s="75">
        <f t="shared" si="7"/>
        <v>0</v>
      </c>
      <c r="Q51" s="2"/>
      <c r="T51" s="85" t="s">
        <v>76</v>
      </c>
      <c r="U51" s="80" t="s">
        <v>586</v>
      </c>
    </row>
    <row r="52" spans="1:21" x14ac:dyDescent="0.25">
      <c r="B52" s="152">
        <v>42705</v>
      </c>
      <c r="C52" s="10">
        <v>700</v>
      </c>
      <c r="D52" s="161">
        <v>3.6873399999999998</v>
      </c>
      <c r="E52" s="33">
        <v>3.51</v>
      </c>
      <c r="F52" s="172">
        <f t="shared" ref="F52:F65" si="11">C52*(E52-D52)</f>
        <v>-124.13800000000003</v>
      </c>
      <c r="G52" s="33">
        <f t="shared" ref="G52:G65" si="12">D52*C52</f>
        <v>2581.1379999999999</v>
      </c>
      <c r="H52" s="168">
        <f t="shared" ref="H52:H65" si="13">(E52-D52)/D52</f>
        <v>-4.809429019293042E-2</v>
      </c>
      <c r="I52" s="33"/>
      <c r="J52" s="33"/>
      <c r="K52" s="33"/>
      <c r="O52" s="75">
        <v>0.99</v>
      </c>
      <c r="P52" s="75">
        <f t="shared" si="7"/>
        <v>0</v>
      </c>
      <c r="Q52" s="2"/>
      <c r="T52" s="85" t="s">
        <v>77</v>
      </c>
      <c r="U52" s="80" t="s">
        <v>437</v>
      </c>
    </row>
    <row r="53" spans="1:21" x14ac:dyDescent="0.25">
      <c r="B53" s="152">
        <v>42713</v>
      </c>
      <c r="C53" s="10">
        <v>700</v>
      </c>
      <c r="D53" s="161">
        <v>3.6873399999999998</v>
      </c>
      <c r="E53" s="33">
        <v>3.67</v>
      </c>
      <c r="F53" s="172">
        <f t="shared" si="11"/>
        <v>-12.137999999999938</v>
      </c>
      <c r="G53" s="33">
        <f t="shared" si="12"/>
        <v>2581.1379999999999</v>
      </c>
      <c r="H53" s="168">
        <f t="shared" si="13"/>
        <v>-4.7025769253716534E-3</v>
      </c>
      <c r="I53" s="33"/>
      <c r="J53" s="33"/>
      <c r="K53" s="33"/>
      <c r="O53" s="75">
        <v>0.98</v>
      </c>
      <c r="P53" s="75">
        <f t="shared" si="7"/>
        <v>0</v>
      </c>
      <c r="Q53" s="2"/>
      <c r="T53" s="85" t="s">
        <v>78</v>
      </c>
      <c r="U53" s="82">
        <v>80683646</v>
      </c>
    </row>
    <row r="54" spans="1:21" x14ac:dyDescent="0.25">
      <c r="B54" s="152">
        <v>42716</v>
      </c>
      <c r="C54" s="10">
        <v>1100</v>
      </c>
      <c r="D54" s="161">
        <v>3.641</v>
      </c>
      <c r="E54" s="33">
        <v>3.49</v>
      </c>
      <c r="F54" s="172">
        <f t="shared" si="11"/>
        <v>-166.0999999999998</v>
      </c>
      <c r="G54" s="33">
        <f t="shared" si="12"/>
        <v>4005.1</v>
      </c>
      <c r="H54" s="168">
        <f t="shared" si="13"/>
        <v>-4.1472123043119966E-2</v>
      </c>
      <c r="I54" s="33"/>
      <c r="J54" s="33"/>
      <c r="K54" s="33"/>
      <c r="O54" s="75">
        <v>0.97</v>
      </c>
      <c r="P54" s="75">
        <f t="shared" si="7"/>
        <v>0</v>
      </c>
      <c r="T54" s="85" t="s">
        <v>81</v>
      </c>
      <c r="U54" s="82">
        <v>41241800</v>
      </c>
    </row>
    <row r="55" spans="1:21" x14ac:dyDescent="0.25">
      <c r="B55" s="152">
        <v>42725</v>
      </c>
      <c r="C55" s="10">
        <v>1800</v>
      </c>
      <c r="D55" s="161">
        <v>3.5200800000000001</v>
      </c>
      <c r="E55" s="33">
        <v>3.29</v>
      </c>
      <c r="F55" s="172">
        <f t="shared" si="11"/>
        <v>-414.14400000000012</v>
      </c>
      <c r="G55" s="33">
        <f t="shared" si="12"/>
        <v>6336.1440000000002</v>
      </c>
      <c r="H55" s="168">
        <f t="shared" si="13"/>
        <v>-6.5362150860207732E-2</v>
      </c>
      <c r="I55" s="33"/>
      <c r="J55" s="33"/>
      <c r="K55" s="33"/>
      <c r="O55" s="75">
        <v>0.96</v>
      </c>
      <c r="P55" s="75">
        <f t="shared" si="7"/>
        <v>0</v>
      </c>
      <c r="T55" s="85" t="s">
        <v>79</v>
      </c>
      <c r="U55" s="80" t="s">
        <v>587</v>
      </c>
    </row>
    <row r="56" spans="1:21" x14ac:dyDescent="0.25">
      <c r="B56" s="152">
        <v>42729</v>
      </c>
      <c r="C56" s="10">
        <v>1800</v>
      </c>
      <c r="D56" s="161">
        <v>3.5200800000000001</v>
      </c>
      <c r="E56" s="33">
        <v>3.42</v>
      </c>
      <c r="F56" s="172">
        <f t="shared" si="11"/>
        <v>-180.14400000000029</v>
      </c>
      <c r="G56" s="33">
        <f t="shared" si="12"/>
        <v>6336.1440000000002</v>
      </c>
      <c r="H56" s="168">
        <f t="shared" si="13"/>
        <v>-2.8431172018817803E-2</v>
      </c>
      <c r="I56" s="33"/>
      <c r="J56" s="33"/>
      <c r="K56" s="33"/>
      <c r="O56" s="75">
        <v>0.95</v>
      </c>
      <c r="P56" s="75">
        <f t="shared" si="7"/>
        <v>0</v>
      </c>
      <c r="T56" s="85" t="s">
        <v>82</v>
      </c>
      <c r="U56" s="80" t="s">
        <v>100</v>
      </c>
    </row>
    <row r="57" spans="1:21" x14ac:dyDescent="0.25">
      <c r="B57" s="152">
        <v>42736</v>
      </c>
      <c r="C57" s="10">
        <v>1800</v>
      </c>
      <c r="D57" s="161">
        <v>3.4559099999999998</v>
      </c>
      <c r="E57" s="33">
        <v>3.3650000000000002</v>
      </c>
      <c r="F57" s="172">
        <f t="shared" si="11"/>
        <v>-163.63799999999929</v>
      </c>
      <c r="G57" s="33">
        <f t="shared" si="12"/>
        <v>6220.6379999999999</v>
      </c>
      <c r="H57" s="168">
        <f t="shared" si="13"/>
        <v>-2.6305661895130256E-2</v>
      </c>
      <c r="I57" s="33" t="s">
        <v>140</v>
      </c>
      <c r="J57" s="33"/>
      <c r="K57" s="33"/>
      <c r="O57" s="75">
        <v>0.94</v>
      </c>
      <c r="P57" s="75">
        <f t="shared" si="7"/>
        <v>0</v>
      </c>
      <c r="T57" s="85" t="s">
        <v>83</v>
      </c>
      <c r="U57" s="80">
        <v>-0.51</v>
      </c>
    </row>
    <row r="58" spans="1:21" x14ac:dyDescent="0.25">
      <c r="B58" s="152">
        <v>42738</v>
      </c>
      <c r="C58" s="10">
        <v>1100</v>
      </c>
      <c r="D58" s="161">
        <v>3.3961100000000002</v>
      </c>
      <c r="E58" s="33">
        <v>3.58</v>
      </c>
      <c r="F58" s="172">
        <f t="shared" si="11"/>
        <v>202.27899999999988</v>
      </c>
      <c r="G58" s="33">
        <f t="shared" si="12"/>
        <v>3735.721</v>
      </c>
      <c r="H58" s="168">
        <f t="shared" si="13"/>
        <v>5.4147244936118055E-2</v>
      </c>
      <c r="I58" s="33"/>
      <c r="J58" s="33"/>
      <c r="K58" s="33"/>
      <c r="O58" s="75">
        <v>0.93</v>
      </c>
      <c r="P58" s="75">
        <f t="shared" si="7"/>
        <v>0</v>
      </c>
      <c r="T58" s="85" t="s">
        <v>80</v>
      </c>
      <c r="U58" s="80" t="s">
        <v>476</v>
      </c>
    </row>
    <row r="59" spans="1:21" x14ac:dyDescent="0.25">
      <c r="B59" s="152">
        <v>42739</v>
      </c>
      <c r="C59" s="10">
        <v>1100</v>
      </c>
      <c r="D59" s="161">
        <v>3.39608</v>
      </c>
      <c r="E59" s="33">
        <v>3.67</v>
      </c>
      <c r="F59" s="172">
        <f t="shared" si="11"/>
        <v>301.31199999999995</v>
      </c>
      <c r="G59" s="33">
        <f t="shared" si="12"/>
        <v>3735.6880000000001</v>
      </c>
      <c r="H59" s="168">
        <f t="shared" si="13"/>
        <v>8.0657699465265825E-2</v>
      </c>
      <c r="I59" s="33"/>
      <c r="J59" s="33"/>
      <c r="K59" s="33"/>
      <c r="O59" s="75">
        <v>0.92</v>
      </c>
      <c r="P59" s="75">
        <f t="shared" si="7"/>
        <v>0</v>
      </c>
    </row>
    <row r="60" spans="1:21" x14ac:dyDescent="0.25">
      <c r="B60" s="152">
        <v>42745</v>
      </c>
      <c r="C60" s="10">
        <v>1100</v>
      </c>
      <c r="D60" s="161">
        <v>3.39608</v>
      </c>
      <c r="E60" s="33">
        <v>3.63</v>
      </c>
      <c r="F60" s="172">
        <f t="shared" si="11"/>
        <v>257.3119999999999</v>
      </c>
      <c r="G60" s="33">
        <f t="shared" si="12"/>
        <v>3735.6880000000001</v>
      </c>
      <c r="H60" s="168">
        <f t="shared" si="13"/>
        <v>6.8879413912510873E-2</v>
      </c>
      <c r="I60" s="33"/>
      <c r="J60" s="33"/>
      <c r="K60" s="33"/>
      <c r="O60" s="75">
        <v>0.91</v>
      </c>
      <c r="P60" s="75">
        <f t="shared" si="7"/>
        <v>0</v>
      </c>
    </row>
    <row r="61" spans="1:21" x14ac:dyDescent="0.25">
      <c r="A61" t="s">
        <v>276</v>
      </c>
      <c r="B61" s="152">
        <v>42754</v>
      </c>
      <c r="C61" s="409">
        <v>1500</v>
      </c>
      <c r="D61" s="410">
        <v>3.40246</v>
      </c>
      <c r="E61" s="33">
        <v>3.48</v>
      </c>
      <c r="F61" s="172">
        <f t="shared" si="11"/>
        <v>116.30999999999992</v>
      </c>
      <c r="G61" s="33">
        <f t="shared" si="12"/>
        <v>5103.6900000000005</v>
      </c>
      <c r="H61" s="168">
        <f t="shared" si="13"/>
        <v>2.2789393556426802E-2</v>
      </c>
      <c r="I61" s="33"/>
      <c r="J61" s="33"/>
      <c r="K61" s="33"/>
      <c r="O61" s="75">
        <v>0.9</v>
      </c>
      <c r="P61" s="75">
        <f t="shared" si="7"/>
        <v>0</v>
      </c>
    </row>
    <row r="62" spans="1:21" x14ac:dyDescent="0.25">
      <c r="A62" t="s">
        <v>283</v>
      </c>
      <c r="B62" s="152">
        <v>42760</v>
      </c>
      <c r="C62" s="10">
        <v>1800</v>
      </c>
      <c r="D62" s="161">
        <v>3.40205</v>
      </c>
      <c r="E62" s="33">
        <v>3.43</v>
      </c>
      <c r="F62" s="172">
        <f t="shared" si="11"/>
        <v>50.310000000000258</v>
      </c>
      <c r="G62" s="33">
        <f t="shared" si="12"/>
        <v>6123.69</v>
      </c>
      <c r="H62" s="168">
        <f t="shared" si="13"/>
        <v>8.2156346908482062E-3</v>
      </c>
      <c r="I62" s="33"/>
      <c r="J62" s="33"/>
      <c r="K62" s="33"/>
    </row>
    <row r="63" spans="1:21" x14ac:dyDescent="0.25">
      <c r="A63" t="s">
        <v>284</v>
      </c>
      <c r="B63" s="152">
        <v>42760</v>
      </c>
      <c r="C63" s="10">
        <v>1400</v>
      </c>
      <c r="D63" s="161">
        <v>3.38801</v>
      </c>
      <c r="E63" s="33">
        <v>3.44</v>
      </c>
      <c r="F63" s="172">
        <f t="shared" si="11"/>
        <v>72.785999999999973</v>
      </c>
      <c r="G63" s="33">
        <f t="shared" si="12"/>
        <v>4743.2139999999999</v>
      </c>
      <c r="H63" s="168">
        <f t="shared" si="13"/>
        <v>1.5345291188632849E-2</v>
      </c>
      <c r="I63" s="33"/>
      <c r="J63" s="33"/>
      <c r="K63" s="33"/>
    </row>
    <row r="64" spans="1:21" x14ac:dyDescent="0.25">
      <c r="A64" t="s">
        <v>316</v>
      </c>
      <c r="B64" s="152">
        <v>42771</v>
      </c>
      <c r="C64" s="10">
        <v>1400</v>
      </c>
      <c r="D64" s="161">
        <v>3.38801</v>
      </c>
      <c r="E64" s="33">
        <v>3.42</v>
      </c>
      <c r="F64" s="172">
        <f t="shared" si="11"/>
        <v>44.785999999999945</v>
      </c>
      <c r="G64" s="33">
        <f t="shared" si="12"/>
        <v>4743.2139999999999</v>
      </c>
      <c r="H64" s="168">
        <f t="shared" si="13"/>
        <v>9.4421208910245146E-3</v>
      </c>
      <c r="I64" s="33"/>
      <c r="J64" s="33"/>
      <c r="K64" s="33"/>
    </row>
    <row r="65" spans="1:13" x14ac:dyDescent="0.25">
      <c r="A65" t="s">
        <v>319</v>
      </c>
      <c r="B65" s="152">
        <v>42772</v>
      </c>
      <c r="C65" s="10">
        <v>2000</v>
      </c>
      <c r="D65" s="161">
        <v>3.3616199999999998</v>
      </c>
      <c r="E65" s="33">
        <v>3.33</v>
      </c>
      <c r="F65" s="172">
        <f t="shared" si="11"/>
        <v>-63.239999999999519</v>
      </c>
      <c r="G65" s="33">
        <f t="shared" si="12"/>
        <v>6723.24</v>
      </c>
      <c r="H65" s="168">
        <f t="shared" si="13"/>
        <v>-9.4061791636174709E-3</v>
      </c>
      <c r="I65" s="33"/>
      <c r="J65" s="33"/>
      <c r="K65" s="172"/>
    </row>
    <row r="66" spans="1:13" x14ac:dyDescent="0.25">
      <c r="A66" t="s">
        <v>357</v>
      </c>
      <c r="B66" s="152">
        <v>42788</v>
      </c>
      <c r="C66" s="10">
        <v>2000</v>
      </c>
      <c r="D66" s="161">
        <v>3.3616199999999998</v>
      </c>
      <c r="E66" s="33">
        <v>3.35</v>
      </c>
      <c r="F66" s="172">
        <f t="shared" ref="F66:F68" si="14">C66*(E66-D66)</f>
        <v>-23.239999999999483</v>
      </c>
      <c r="G66" s="33">
        <f t="shared" ref="G66:G68" si="15">D66*C66</f>
        <v>6723.24</v>
      </c>
      <c r="H66" s="168">
        <f t="shared" ref="H66:H68" si="16">(E66-D66)/D66</f>
        <v>-3.4566667261617143E-3</v>
      </c>
      <c r="I66" s="33"/>
      <c r="J66" s="33"/>
      <c r="K66" s="172"/>
    </row>
    <row r="67" spans="1:13" x14ac:dyDescent="0.25">
      <c r="A67" t="s">
        <v>361</v>
      </c>
      <c r="B67" s="152">
        <v>42790</v>
      </c>
      <c r="C67" s="10">
        <v>1300</v>
      </c>
      <c r="D67" s="177">
        <v>3.33</v>
      </c>
      <c r="E67" s="33">
        <v>3.37</v>
      </c>
      <c r="F67" s="172">
        <f t="shared" si="14"/>
        <v>52.000000000000043</v>
      </c>
      <c r="G67" s="33">
        <f t="shared" si="15"/>
        <v>4329</v>
      </c>
      <c r="H67" s="168">
        <f t="shared" si="16"/>
        <v>1.2012012012012022E-2</v>
      </c>
      <c r="I67" s="33"/>
      <c r="J67" s="33"/>
      <c r="K67" s="172"/>
    </row>
    <row r="68" spans="1:13" x14ac:dyDescent="0.25">
      <c r="A68" t="s">
        <v>374</v>
      </c>
      <c r="B68" s="152">
        <v>42793</v>
      </c>
      <c r="C68" s="10">
        <v>2000</v>
      </c>
      <c r="D68" s="177">
        <v>3.2776399999999999</v>
      </c>
      <c r="E68" s="33">
        <v>3.29</v>
      </c>
      <c r="F68" s="172">
        <f t="shared" si="14"/>
        <v>24.720000000000297</v>
      </c>
      <c r="G68" s="33">
        <f t="shared" si="15"/>
        <v>6555.28</v>
      </c>
      <c r="H68" s="168">
        <f t="shared" si="16"/>
        <v>3.7710059677085188E-3</v>
      </c>
      <c r="I68" s="33" t="s">
        <v>375</v>
      </c>
      <c r="J68" s="33"/>
      <c r="K68" s="172"/>
    </row>
    <row r="69" spans="1:13" x14ac:dyDescent="0.25">
      <c r="A69">
        <v>700</v>
      </c>
      <c r="B69" s="152">
        <v>42800</v>
      </c>
      <c r="C69" s="10">
        <v>2000</v>
      </c>
      <c r="D69" s="177">
        <v>3.2776399999999999</v>
      </c>
      <c r="E69" s="33">
        <v>2.76</v>
      </c>
      <c r="F69" s="172">
        <f t="shared" ref="F69" si="17">C69*(E69-D69)</f>
        <v>-1035.2800000000002</v>
      </c>
      <c r="G69" s="33">
        <f t="shared" ref="G69" si="18">D69*C69</f>
        <v>6555.28</v>
      </c>
      <c r="H69" s="168">
        <f t="shared" ref="H69" si="19">(E69-D69)/D69</f>
        <v>-0.15793070623985553</v>
      </c>
      <c r="I69" s="33"/>
      <c r="J69" s="33"/>
      <c r="K69" s="172"/>
      <c r="M69" s="201"/>
    </row>
    <row r="70" spans="1:13" x14ac:dyDescent="0.25">
      <c r="A70">
        <v>1300</v>
      </c>
      <c r="B70" s="152">
        <v>42808</v>
      </c>
      <c r="C70" s="10">
        <v>3000</v>
      </c>
      <c r="D70" s="177">
        <v>2.988</v>
      </c>
      <c r="E70" s="33">
        <v>2.41</v>
      </c>
      <c r="F70" s="172">
        <f t="shared" ref="F70:F72" si="20">C70*(E70-D70)</f>
        <v>-1733.9999999999995</v>
      </c>
      <c r="G70" s="33">
        <f t="shared" ref="G70:G72" si="21">D70*C70</f>
        <v>8964</v>
      </c>
      <c r="H70" s="168">
        <f t="shared" ref="H70:H72" si="22">(E70-D70)/D70</f>
        <v>-0.19344042838018738</v>
      </c>
      <c r="I70" s="33"/>
      <c r="J70" s="33"/>
      <c r="K70" s="172"/>
    </row>
    <row r="71" spans="1:13" x14ac:dyDescent="0.25">
      <c r="A71">
        <v>300</v>
      </c>
      <c r="B71" s="152">
        <v>42809</v>
      </c>
      <c r="C71" s="10">
        <v>3000</v>
      </c>
      <c r="D71" s="177">
        <v>2.97</v>
      </c>
      <c r="E71" s="33">
        <v>2.41</v>
      </c>
      <c r="F71" s="172">
        <f t="shared" si="20"/>
        <v>-1680.0000000000002</v>
      </c>
      <c r="G71" s="33">
        <f t="shared" si="21"/>
        <v>8910</v>
      </c>
      <c r="H71" s="168">
        <f t="shared" si="22"/>
        <v>-0.18855218855218855</v>
      </c>
      <c r="I71" s="33"/>
      <c r="J71" s="33"/>
      <c r="K71" s="172"/>
    </row>
    <row r="72" spans="1:13" x14ac:dyDescent="0.25">
      <c r="A72">
        <v>0</v>
      </c>
      <c r="B72" s="152">
        <v>42810</v>
      </c>
      <c r="C72" s="10">
        <v>2600</v>
      </c>
      <c r="D72" s="177">
        <v>3.0394000000000001</v>
      </c>
      <c r="E72" s="33">
        <v>2.5099999999999998</v>
      </c>
      <c r="F72" s="172">
        <f t="shared" si="20"/>
        <v>-1376.4400000000007</v>
      </c>
      <c r="G72" s="33">
        <f t="shared" si="21"/>
        <v>7902.4400000000005</v>
      </c>
      <c r="H72" s="168">
        <f t="shared" si="22"/>
        <v>-0.17417911429887487</v>
      </c>
      <c r="I72" s="33"/>
      <c r="J72" s="33"/>
      <c r="K72" s="172">
        <v>-941</v>
      </c>
    </row>
    <row r="73" spans="1:13" x14ac:dyDescent="0.25">
      <c r="A73">
        <v>0</v>
      </c>
      <c r="B73" s="152">
        <v>42811</v>
      </c>
      <c r="C73" s="10">
        <v>3000</v>
      </c>
      <c r="D73" s="177">
        <v>2.9581200000000001</v>
      </c>
      <c r="E73" s="33">
        <v>2.4700000000000002</v>
      </c>
      <c r="F73" s="172">
        <f t="shared" ref="F73" si="23">C73*(E73-D73)</f>
        <v>-1464.3599999999997</v>
      </c>
      <c r="G73" s="33">
        <f t="shared" ref="G73" si="24">D73*C73</f>
        <v>8874.36</v>
      </c>
      <c r="H73" s="168">
        <f t="shared" ref="H73" si="25">(E73-D73)/D73</f>
        <v>-0.16501020918691597</v>
      </c>
      <c r="I73" s="33"/>
      <c r="J73" s="33"/>
      <c r="K73" s="172">
        <v>-1029</v>
      </c>
    </row>
    <row r="74" spans="1:13" x14ac:dyDescent="0.25">
      <c r="A74">
        <v>0</v>
      </c>
      <c r="B74" s="152">
        <v>42816</v>
      </c>
      <c r="C74" s="10">
        <v>4000</v>
      </c>
      <c r="D74" s="177">
        <v>2.7585999999999999</v>
      </c>
      <c r="E74" s="33">
        <v>2.11</v>
      </c>
      <c r="F74" s="172">
        <f t="shared" ref="F74" si="26">C74*(E74-D74)</f>
        <v>-2594.4</v>
      </c>
      <c r="G74" s="33">
        <f t="shared" ref="G74" si="27">D74*C74</f>
        <v>11034.4</v>
      </c>
      <c r="H74" s="168">
        <f t="shared" ref="H74" si="28">(E74-D74)/D74</f>
        <v>-0.23511926339447548</v>
      </c>
      <c r="I74" s="33"/>
      <c r="J74" s="33"/>
      <c r="K74" s="172">
        <v>-2159</v>
      </c>
    </row>
    <row r="75" spans="1:13" x14ac:dyDescent="0.25">
      <c r="A75">
        <v>0</v>
      </c>
      <c r="B75" s="152">
        <v>42821</v>
      </c>
      <c r="C75" s="10">
        <v>4000</v>
      </c>
      <c r="D75" s="177">
        <v>2.7585999999999999</v>
      </c>
      <c r="E75" s="33">
        <v>2.02</v>
      </c>
      <c r="F75" s="172">
        <f t="shared" ref="F75" si="29">C75*(E75-D75)</f>
        <v>-2954.3999999999996</v>
      </c>
      <c r="G75" s="33">
        <f t="shared" ref="G75" si="30">D75*C75</f>
        <v>11034.4</v>
      </c>
      <c r="H75" s="168">
        <f t="shared" ref="H75" si="31">(E75-D75)/D75</f>
        <v>-0.26774450808381062</v>
      </c>
      <c r="I75" s="33"/>
      <c r="J75" s="33"/>
      <c r="K75" s="172">
        <v>-2519</v>
      </c>
    </row>
    <row r="76" spans="1:13" x14ac:dyDescent="0.25">
      <c r="A76">
        <v>600</v>
      </c>
      <c r="B76" s="152">
        <v>42824</v>
      </c>
      <c r="C76" s="10">
        <v>4000</v>
      </c>
      <c r="D76" s="177">
        <v>2.7585999999999999</v>
      </c>
      <c r="E76" s="33">
        <v>2.13</v>
      </c>
      <c r="F76" s="172">
        <f t="shared" ref="F76" si="32">C76*(E76-D76)</f>
        <v>-2514.4</v>
      </c>
      <c r="G76" s="33">
        <f t="shared" ref="G76" si="33">D76*C76</f>
        <v>11034.4</v>
      </c>
      <c r="H76" s="168">
        <f t="shared" ref="H76" si="34">(E76-D76)/D76</f>
        <v>-0.22786920901906765</v>
      </c>
      <c r="I76" s="33"/>
      <c r="J76" s="33"/>
      <c r="K76" s="172">
        <v>-2079</v>
      </c>
    </row>
    <row r="77" spans="1:13" x14ac:dyDescent="0.25">
      <c r="A77">
        <v>4000</v>
      </c>
      <c r="B77" s="152">
        <v>42862</v>
      </c>
      <c r="C77" s="10">
        <v>4000</v>
      </c>
      <c r="D77" s="177">
        <v>2.7585999999999999</v>
      </c>
      <c r="E77" s="33">
        <v>1.46</v>
      </c>
      <c r="F77" s="172">
        <f t="shared" ref="F77:F79" si="35">C77*(E77-D77)</f>
        <v>-5194.3999999999996</v>
      </c>
      <c r="G77" s="33">
        <f t="shared" ref="G77:G79" si="36">D77*C77</f>
        <v>11034.4</v>
      </c>
      <c r="H77" s="168">
        <f t="shared" ref="H77:H79" si="37">(E77-D77)/D77</f>
        <v>-0.47074603059522946</v>
      </c>
      <c r="I77" s="33"/>
      <c r="J77" s="33"/>
      <c r="K77" s="172">
        <v>-4549</v>
      </c>
    </row>
    <row r="78" spans="1:13" x14ac:dyDescent="0.25">
      <c r="B78" s="152">
        <v>42879</v>
      </c>
      <c r="C78" s="10">
        <v>4000</v>
      </c>
      <c r="D78" s="177">
        <v>2.6636000000000002</v>
      </c>
      <c r="E78" s="33"/>
      <c r="F78" s="172"/>
      <c r="G78" s="33">
        <f t="shared" si="36"/>
        <v>10654.400000000001</v>
      </c>
      <c r="H78" s="168"/>
      <c r="I78" s="33"/>
      <c r="J78" s="33"/>
      <c r="K78" s="172"/>
    </row>
    <row r="79" spans="1:13" x14ac:dyDescent="0.25">
      <c r="A79">
        <v>4000</v>
      </c>
      <c r="B79" s="152">
        <v>42917</v>
      </c>
      <c r="C79" s="10">
        <v>4000</v>
      </c>
      <c r="D79" s="177">
        <v>2.6240000000000001</v>
      </c>
      <c r="E79" s="33">
        <v>1.1599999999999999</v>
      </c>
      <c r="F79" s="172">
        <f t="shared" si="35"/>
        <v>-5856.0000000000009</v>
      </c>
      <c r="G79" s="33">
        <f t="shared" si="36"/>
        <v>10496</v>
      </c>
      <c r="H79" s="168">
        <f t="shared" si="37"/>
        <v>-0.55792682926829273</v>
      </c>
      <c r="I79" s="33"/>
      <c r="J79" s="33"/>
      <c r="K79" s="172">
        <v>-5420</v>
      </c>
    </row>
    <row r="80" spans="1:13" x14ac:dyDescent="0.25">
      <c r="B80" s="152"/>
      <c r="C80" s="10"/>
      <c r="D80" s="177"/>
      <c r="E80" s="33"/>
      <c r="F80" s="172"/>
      <c r="G80" s="33"/>
      <c r="H80" s="168"/>
      <c r="I80" s="33"/>
      <c r="J80" s="33"/>
      <c r="K80" s="172"/>
    </row>
    <row r="81" spans="1:11" x14ac:dyDescent="0.25">
      <c r="A81">
        <v>166</v>
      </c>
      <c r="B81" s="152">
        <v>42942</v>
      </c>
      <c r="C81" s="10">
        <v>166</v>
      </c>
      <c r="D81" s="177">
        <v>53.826999999999998</v>
      </c>
      <c r="E81" s="33">
        <v>15.75</v>
      </c>
      <c r="F81" s="172">
        <f t="shared" ref="F81" si="38">C81*(E81-D81)</f>
        <v>-6320.7819999999992</v>
      </c>
      <c r="G81" s="33">
        <f t="shared" ref="G81" si="39">D81*C81</f>
        <v>8935.2819999999992</v>
      </c>
      <c r="H81" s="168">
        <f t="shared" ref="H81" si="40">(E81-D81)/D81</f>
        <v>-0.70739591654745759</v>
      </c>
      <c r="I81" s="33"/>
      <c r="J81" s="33"/>
      <c r="K81" s="172">
        <v>-5885</v>
      </c>
    </row>
    <row r="82" spans="1:11" x14ac:dyDescent="0.25">
      <c r="A82">
        <v>166</v>
      </c>
      <c r="B82" s="152">
        <v>42962</v>
      </c>
      <c r="C82" s="10">
        <v>266</v>
      </c>
      <c r="D82" s="177">
        <v>38.979999999999997</v>
      </c>
      <c r="E82" s="33">
        <v>14.34</v>
      </c>
      <c r="F82" s="172">
        <f t="shared" ref="F82" si="41">C82*(E82-D82)</f>
        <v>-6554.2399999999989</v>
      </c>
      <c r="G82" s="33">
        <f t="shared" ref="G82" si="42">D82*C82</f>
        <v>10368.679999999998</v>
      </c>
      <c r="H82" s="168">
        <f t="shared" ref="H82" si="43">(E82-D82)/D82</f>
        <v>-0.63211903540277059</v>
      </c>
      <c r="I82" s="33"/>
      <c r="J82" s="33"/>
      <c r="K82" s="172">
        <v>-6120</v>
      </c>
    </row>
    <row r="83" spans="1:11" x14ac:dyDescent="0.25">
      <c r="B83" s="152">
        <v>42983</v>
      </c>
      <c r="C83" s="10">
        <v>266</v>
      </c>
      <c r="D83" s="177">
        <v>38.979999999999997</v>
      </c>
      <c r="E83" s="33">
        <v>13.77</v>
      </c>
      <c r="F83" s="172">
        <f t="shared" ref="F83:F87" si="44">C83*(E83-D83)</f>
        <v>-6705.86</v>
      </c>
      <c r="G83" s="33">
        <f t="shared" ref="G83:G87" si="45">D83*C83</f>
        <v>10368.679999999998</v>
      </c>
      <c r="H83" s="168">
        <f t="shared" ref="H83:H87" si="46">(E83-D83)/D83</f>
        <v>-0.64674191893278599</v>
      </c>
      <c r="I83" s="33"/>
      <c r="J83" s="33"/>
      <c r="K83" s="172">
        <v>-6271</v>
      </c>
    </row>
    <row r="84" spans="1:11" x14ac:dyDescent="0.25">
      <c r="B84" s="152">
        <v>42999</v>
      </c>
      <c r="C84" s="10">
        <v>266</v>
      </c>
      <c r="D84" s="177">
        <v>38.979999999999997</v>
      </c>
      <c r="E84" s="33">
        <v>11.69</v>
      </c>
      <c r="F84" s="172">
        <f t="shared" si="44"/>
        <v>-7259.1399999999994</v>
      </c>
      <c r="G84" s="33">
        <f t="shared" si="45"/>
        <v>10368.679999999998</v>
      </c>
      <c r="H84" s="168">
        <f t="shared" si="46"/>
        <v>-0.70010261672652641</v>
      </c>
      <c r="I84" s="33"/>
      <c r="J84" s="33"/>
      <c r="K84" s="172">
        <v>-6825</v>
      </c>
    </row>
    <row r="85" spans="1:11" x14ac:dyDescent="0.25">
      <c r="A85">
        <v>266</v>
      </c>
      <c r="B85" s="152">
        <v>43010</v>
      </c>
      <c r="C85" s="10">
        <v>266</v>
      </c>
      <c r="D85" s="177">
        <v>38.380000000000003</v>
      </c>
      <c r="E85" s="33">
        <v>12.17</v>
      </c>
      <c r="F85" s="172">
        <f t="shared" si="44"/>
        <v>-6971.8600000000006</v>
      </c>
      <c r="G85" s="33">
        <f t="shared" si="45"/>
        <v>10209.08</v>
      </c>
      <c r="H85" s="168">
        <f t="shared" si="46"/>
        <v>-0.6829077644606566</v>
      </c>
      <c r="I85" s="33"/>
      <c r="J85" s="33"/>
      <c r="K85" s="172">
        <v>-6538</v>
      </c>
    </row>
    <row r="86" spans="1:11" x14ac:dyDescent="0.25">
      <c r="A86">
        <v>266</v>
      </c>
      <c r="B86" s="152">
        <v>43040</v>
      </c>
      <c r="C86" s="10">
        <v>366</v>
      </c>
      <c r="D86" s="177">
        <v>30.376300000000001</v>
      </c>
      <c r="E86" s="33">
        <v>8.86</v>
      </c>
      <c r="F86" s="172">
        <f t="shared" si="44"/>
        <v>-7874.9657999999999</v>
      </c>
      <c r="G86" s="33">
        <f t="shared" si="45"/>
        <v>11117.7258</v>
      </c>
      <c r="H86" s="168">
        <f t="shared" si="46"/>
        <v>-0.7083252404012339</v>
      </c>
      <c r="I86" s="33"/>
      <c r="J86" s="33"/>
      <c r="K86" s="172">
        <v>-7440</v>
      </c>
    </row>
    <row r="87" spans="1:11" x14ac:dyDescent="0.25">
      <c r="B87" s="152">
        <v>43044</v>
      </c>
      <c r="C87" s="10">
        <v>366</v>
      </c>
      <c r="D87" s="177">
        <v>30.376000000000001</v>
      </c>
      <c r="E87" s="33">
        <v>7.41</v>
      </c>
      <c r="F87" s="172">
        <f t="shared" si="44"/>
        <v>-8405.5560000000005</v>
      </c>
      <c r="G87" s="33">
        <f t="shared" si="45"/>
        <v>11117.616</v>
      </c>
      <c r="H87" s="168">
        <f t="shared" si="46"/>
        <v>-0.75605741374769553</v>
      </c>
      <c r="I87" s="33"/>
      <c r="J87" s="33"/>
      <c r="K87" s="172">
        <v>-7971</v>
      </c>
    </row>
    <row r="88" spans="1:11" x14ac:dyDescent="0.25">
      <c r="A88">
        <v>166</v>
      </c>
      <c r="B88" s="152">
        <v>43048</v>
      </c>
      <c r="C88" s="10">
        <v>266</v>
      </c>
      <c r="D88" s="177">
        <v>38.799999999999997</v>
      </c>
      <c r="E88" s="33">
        <v>7.96</v>
      </c>
      <c r="F88" s="172">
        <f t="shared" ref="F88" si="47">C88*(E88-D88)</f>
        <v>-8203.4399999999987</v>
      </c>
      <c r="G88" s="33">
        <f t="shared" ref="G88" si="48">D88*C88</f>
        <v>10320.799999999999</v>
      </c>
      <c r="H88" s="168">
        <f t="shared" ref="H88" si="49">(E88-D88)/D88</f>
        <v>-0.79484536082474222</v>
      </c>
      <c r="I88" s="33"/>
      <c r="J88" s="33"/>
      <c r="K88" s="172">
        <v>-7769</v>
      </c>
    </row>
    <row r="89" spans="1:11" x14ac:dyDescent="0.25">
      <c r="B89" s="152"/>
      <c r="C89" s="10">
        <v>0</v>
      </c>
      <c r="D89" s="177"/>
      <c r="E89" s="33"/>
      <c r="F89" s="172"/>
      <c r="G89" s="33"/>
      <c r="H89" s="168"/>
      <c r="I89" s="33"/>
      <c r="J89" s="33"/>
      <c r="K89" s="172">
        <v>-7897.18</v>
      </c>
    </row>
    <row r="90" spans="1:11" x14ac:dyDescent="0.25">
      <c r="B90" s="152"/>
      <c r="C90" s="10"/>
      <c r="D90" s="177"/>
      <c r="E90" s="33"/>
      <c r="F90" s="172"/>
      <c r="G90" s="33"/>
      <c r="H90" s="168"/>
      <c r="I90" s="33"/>
      <c r="J90" s="33"/>
      <c r="K90" s="172"/>
    </row>
    <row r="91" spans="1:11" x14ac:dyDescent="0.25">
      <c r="B91" s="152"/>
      <c r="C91" s="10"/>
      <c r="D91" s="177"/>
      <c r="E91" s="33"/>
      <c r="F91" s="172"/>
      <c r="G91" s="33"/>
      <c r="H91" s="168"/>
      <c r="I91" s="33"/>
      <c r="J91" s="33"/>
      <c r="K91" s="172"/>
    </row>
    <row r="92" spans="1:11" x14ac:dyDescent="0.25">
      <c r="B92" s="152"/>
      <c r="C92" s="10"/>
      <c r="D92" s="177"/>
      <c r="E92" s="33"/>
      <c r="F92" s="172"/>
      <c r="G92" s="33"/>
      <c r="H92" s="168"/>
      <c r="I92" s="33"/>
      <c r="J92" s="33"/>
      <c r="K92" s="172"/>
    </row>
    <row r="93" spans="1:11" x14ac:dyDescent="0.25">
      <c r="B93" s="152"/>
      <c r="C93" s="10"/>
      <c r="D93" s="177"/>
      <c r="E93" s="33"/>
      <c r="F93" s="172"/>
      <c r="G93" s="33"/>
      <c r="H93" s="168"/>
      <c r="I93" s="33"/>
      <c r="J93" s="33"/>
      <c r="K93" s="172"/>
    </row>
    <row r="94" spans="1:11" x14ac:dyDescent="0.25">
      <c r="B94" s="152"/>
      <c r="C94" s="10"/>
      <c r="D94" s="177"/>
      <c r="E94" s="33"/>
      <c r="F94" s="172"/>
      <c r="G94" s="33"/>
      <c r="H94" s="168"/>
      <c r="I94" s="33"/>
      <c r="J94" s="33"/>
      <c r="K94" s="172"/>
    </row>
    <row r="95" spans="1:11" x14ac:dyDescent="0.25">
      <c r="B95" s="152"/>
      <c r="C95" s="10"/>
      <c r="D95" s="177"/>
      <c r="E95" s="33"/>
      <c r="F95" s="172"/>
      <c r="G95" s="33"/>
      <c r="H95" s="168"/>
      <c r="I95" s="33"/>
      <c r="J95" s="33"/>
      <c r="K95" s="172"/>
    </row>
    <row r="96" spans="1:11" x14ac:dyDescent="0.25">
      <c r="B96" s="152"/>
      <c r="C96" s="10"/>
      <c r="D96" s="177"/>
      <c r="E96" s="33"/>
      <c r="F96" s="172"/>
      <c r="G96" s="33"/>
      <c r="H96" s="168"/>
      <c r="I96" s="33"/>
      <c r="J96" s="33"/>
      <c r="K96" s="172"/>
    </row>
    <row r="97" spans="1:13" x14ac:dyDescent="0.25">
      <c r="B97" s="152"/>
      <c r="C97" s="10"/>
      <c r="D97" s="177"/>
      <c r="E97" s="33"/>
      <c r="F97" s="172"/>
      <c r="G97" s="33"/>
      <c r="H97" s="168"/>
      <c r="I97" s="33"/>
      <c r="J97" s="33"/>
      <c r="K97" s="172"/>
    </row>
    <row r="98" spans="1:13" x14ac:dyDescent="0.25">
      <c r="B98" s="152"/>
      <c r="C98" s="10"/>
      <c r="D98" s="177"/>
      <c r="E98" s="33"/>
      <c r="F98" s="172"/>
      <c r="G98" s="33"/>
      <c r="H98" s="168"/>
      <c r="I98" s="33"/>
      <c r="J98" s="33"/>
      <c r="K98" s="172"/>
    </row>
    <row r="99" spans="1:13" x14ac:dyDescent="0.25">
      <c r="B99" s="152"/>
      <c r="C99" s="10"/>
      <c r="D99" s="177"/>
      <c r="E99" s="33"/>
      <c r="F99" s="172"/>
      <c r="G99" s="33"/>
      <c r="H99" s="168"/>
      <c r="I99" s="33"/>
      <c r="J99" s="33"/>
      <c r="K99" s="172"/>
    </row>
    <row r="102" spans="1:13" x14ac:dyDescent="0.25">
      <c r="L102" t="s">
        <v>155</v>
      </c>
      <c r="M102" s="2">
        <f>K120+M120-F120</f>
        <v>434.93000000000029</v>
      </c>
    </row>
    <row r="103" spans="1:13" x14ac:dyDescent="0.25">
      <c r="A103" s="242" t="s">
        <v>1</v>
      </c>
      <c r="B103" s="242" t="s">
        <v>2</v>
      </c>
      <c r="C103" s="242" t="s">
        <v>4</v>
      </c>
      <c r="D103" s="244" t="s">
        <v>5</v>
      </c>
      <c r="E103" s="244" t="s">
        <v>67</v>
      </c>
      <c r="F103" s="244" t="s">
        <v>38</v>
      </c>
      <c r="G103" s="242" t="s">
        <v>3</v>
      </c>
      <c r="H103" s="242" t="s">
        <v>6</v>
      </c>
      <c r="I103" s="244" t="s">
        <v>7</v>
      </c>
      <c r="J103" s="244" t="s">
        <v>68</v>
      </c>
      <c r="K103" s="244" t="s">
        <v>39</v>
      </c>
      <c r="L103" s="242" t="s">
        <v>21</v>
      </c>
      <c r="M103" s="242" t="s">
        <v>22</v>
      </c>
    </row>
    <row r="104" spans="1:13" x14ac:dyDescent="0.25">
      <c r="A104" s="245" t="s">
        <v>9</v>
      </c>
      <c r="B104" s="235">
        <v>42356</v>
      </c>
      <c r="C104" s="236">
        <v>250</v>
      </c>
      <c r="D104" s="237">
        <v>4.45</v>
      </c>
      <c r="E104" s="237">
        <v>0</v>
      </c>
      <c r="F104" s="237">
        <f>C104*D104+E104</f>
        <v>1112.5</v>
      </c>
      <c r="G104" s="235">
        <v>42398</v>
      </c>
      <c r="H104" s="240">
        <v>250</v>
      </c>
      <c r="I104" s="237">
        <v>4.5199999999999996</v>
      </c>
      <c r="J104" s="237">
        <v>0.02</v>
      </c>
      <c r="K104" s="237">
        <f>H104*I104-J104</f>
        <v>1129.98</v>
      </c>
      <c r="L104" s="236"/>
      <c r="M104" s="236"/>
    </row>
    <row r="105" spans="1:13" x14ac:dyDescent="0.25">
      <c r="A105" s="246"/>
      <c r="B105" s="235">
        <v>42382</v>
      </c>
      <c r="C105" s="236">
        <v>250</v>
      </c>
      <c r="D105" s="237">
        <v>4.25</v>
      </c>
      <c r="E105" s="237">
        <v>0</v>
      </c>
      <c r="F105" s="237">
        <f>C105*D105+E105</f>
        <v>1062.5</v>
      </c>
      <c r="G105" s="235">
        <v>42418</v>
      </c>
      <c r="H105" s="240">
        <v>250</v>
      </c>
      <c r="I105" s="237">
        <v>4.45</v>
      </c>
      <c r="J105" s="237">
        <v>0.02</v>
      </c>
      <c r="K105" s="237">
        <f>H105*I105-J105</f>
        <v>1112.48</v>
      </c>
      <c r="L105" s="236"/>
      <c r="M105" s="236"/>
    </row>
    <row r="106" spans="1:13" x14ac:dyDescent="0.25">
      <c r="A106" s="236"/>
      <c r="B106" s="235">
        <v>42402</v>
      </c>
      <c r="C106" s="236">
        <v>250</v>
      </c>
      <c r="D106" s="237">
        <v>4.3600000000000003</v>
      </c>
      <c r="E106" s="237">
        <v>0</v>
      </c>
      <c r="F106" s="237">
        <f>C106*D106+E106</f>
        <v>1090</v>
      </c>
      <c r="G106" s="235">
        <v>42436</v>
      </c>
      <c r="H106" s="240">
        <v>250</v>
      </c>
      <c r="I106" s="237">
        <v>5.83</v>
      </c>
      <c r="J106" s="237">
        <v>0.03</v>
      </c>
      <c r="K106" s="237">
        <f>H106*I106-J106</f>
        <v>1457.47</v>
      </c>
      <c r="L106" s="236"/>
      <c r="M106" s="236"/>
    </row>
    <row r="107" spans="1:13" x14ac:dyDescent="0.25">
      <c r="A107" s="236"/>
      <c r="B107" s="235"/>
      <c r="C107" s="236"/>
      <c r="D107" s="237"/>
      <c r="E107" s="237"/>
      <c r="F107" s="237"/>
      <c r="G107" s="236"/>
      <c r="H107" s="240"/>
      <c r="I107" s="237"/>
      <c r="J107" s="237"/>
      <c r="K107" s="237"/>
      <c r="L107" s="236"/>
      <c r="M107" s="236"/>
    </row>
    <row r="108" spans="1:13" x14ac:dyDescent="0.25">
      <c r="A108" s="236"/>
      <c r="B108" s="236"/>
      <c r="C108" s="236"/>
      <c r="D108" s="237"/>
      <c r="E108" s="237"/>
      <c r="F108" s="237"/>
      <c r="G108" s="236"/>
      <c r="H108" s="240"/>
      <c r="I108" s="237"/>
      <c r="J108" s="237"/>
      <c r="K108" s="237"/>
      <c r="L108" s="236"/>
      <c r="M108" s="236"/>
    </row>
    <row r="109" spans="1:13" x14ac:dyDescent="0.25">
      <c r="A109" s="236"/>
      <c r="B109" s="236"/>
      <c r="C109" s="236"/>
      <c r="D109" s="237"/>
      <c r="E109" s="237"/>
      <c r="F109" s="237"/>
      <c r="G109" s="236"/>
      <c r="H109" s="240"/>
      <c r="I109" s="237"/>
      <c r="J109" s="237"/>
      <c r="K109" s="237"/>
      <c r="L109" s="236"/>
      <c r="M109" s="236"/>
    </row>
    <row r="110" spans="1:13" x14ac:dyDescent="0.25">
      <c r="A110" s="236"/>
      <c r="B110" s="236"/>
      <c r="C110" s="236"/>
      <c r="D110" s="237"/>
      <c r="E110" s="237"/>
      <c r="F110" s="237"/>
      <c r="G110" s="236"/>
      <c r="H110" s="240"/>
      <c r="I110" s="237"/>
      <c r="J110" s="237"/>
      <c r="K110" s="237"/>
      <c r="L110" s="236"/>
      <c r="M110" s="236"/>
    </row>
    <row r="111" spans="1:13" x14ac:dyDescent="0.25">
      <c r="A111" s="236"/>
      <c r="B111" s="236"/>
      <c r="C111" s="236"/>
      <c r="D111" s="237"/>
      <c r="E111" s="237"/>
      <c r="F111" s="237"/>
      <c r="G111" s="236"/>
      <c r="H111" s="240"/>
      <c r="I111" s="237"/>
      <c r="J111" s="237"/>
      <c r="K111" s="237"/>
      <c r="L111" s="236"/>
      <c r="M111" s="236"/>
    </row>
    <row r="112" spans="1:13" x14ac:dyDescent="0.25">
      <c r="A112" s="236"/>
      <c r="B112" s="236"/>
      <c r="C112" s="236"/>
      <c r="D112" s="237"/>
      <c r="E112" s="237"/>
      <c r="F112" s="237"/>
      <c r="G112" s="236"/>
      <c r="H112" s="236"/>
      <c r="I112" s="237"/>
      <c r="J112" s="237"/>
      <c r="K112" s="237"/>
      <c r="L112" s="236"/>
      <c r="M112" s="236"/>
    </row>
    <row r="113" spans="1:13" x14ac:dyDescent="0.25">
      <c r="A113" s="236"/>
      <c r="B113" s="236"/>
      <c r="C113" s="236"/>
      <c r="D113" s="237"/>
      <c r="E113" s="237"/>
      <c r="F113" s="237"/>
      <c r="G113" s="236"/>
      <c r="H113" s="236"/>
      <c r="I113" s="237"/>
      <c r="J113" s="237"/>
      <c r="K113" s="237"/>
      <c r="L113" s="236"/>
      <c r="M113" s="236"/>
    </row>
    <row r="114" spans="1:13" x14ac:dyDescent="0.25">
      <c r="A114" s="236"/>
      <c r="B114" s="236"/>
      <c r="C114" s="236"/>
      <c r="D114" s="237"/>
      <c r="E114" s="237"/>
      <c r="F114" s="237"/>
      <c r="G114" s="236"/>
      <c r="H114" s="236"/>
      <c r="I114" s="237"/>
      <c r="J114" s="237"/>
      <c r="K114" s="237"/>
      <c r="L114" s="236"/>
      <c r="M114" s="236"/>
    </row>
    <row r="115" spans="1:13" x14ac:dyDescent="0.25">
      <c r="A115" s="236"/>
      <c r="B115" s="236"/>
      <c r="C115" s="236"/>
      <c r="D115" s="237"/>
      <c r="E115" s="237"/>
      <c r="F115" s="237"/>
      <c r="G115" s="236"/>
      <c r="H115" s="236"/>
      <c r="I115" s="237"/>
      <c r="J115" s="237"/>
      <c r="K115" s="237"/>
      <c r="L115" s="236"/>
      <c r="M115" s="236"/>
    </row>
    <row r="116" spans="1:13" x14ac:dyDescent="0.25">
      <c r="A116" s="236"/>
      <c r="B116" s="236"/>
      <c r="C116" s="236"/>
      <c r="D116" s="237"/>
      <c r="E116" s="237"/>
      <c r="F116" s="237"/>
      <c r="G116" s="236"/>
      <c r="H116" s="236"/>
      <c r="I116" s="237"/>
      <c r="J116" s="237"/>
      <c r="K116" s="237"/>
      <c r="L116" s="236"/>
      <c r="M116" s="236"/>
    </row>
    <row r="117" spans="1:13" x14ac:dyDescent="0.25">
      <c r="A117" s="236"/>
      <c r="B117" s="236"/>
      <c r="C117" s="236"/>
      <c r="D117" s="237"/>
      <c r="E117" s="237"/>
      <c r="F117" s="237"/>
      <c r="G117" s="236"/>
      <c r="H117" s="236"/>
      <c r="I117" s="237"/>
      <c r="J117" s="237"/>
      <c r="K117" s="237"/>
      <c r="L117" s="236"/>
      <c r="M117" s="236"/>
    </row>
    <row r="118" spans="1:13" x14ac:dyDescent="0.25">
      <c r="A118" s="236"/>
      <c r="B118" s="236"/>
      <c r="C118" s="236"/>
      <c r="D118" s="237"/>
      <c r="E118" s="237"/>
      <c r="F118" s="237"/>
      <c r="G118" s="236"/>
      <c r="H118" s="236"/>
      <c r="I118" s="237"/>
      <c r="J118" s="237"/>
      <c r="K118" s="237"/>
      <c r="L118" s="236"/>
      <c r="M118" s="236"/>
    </row>
    <row r="119" spans="1:13" x14ac:dyDescent="0.25">
      <c r="A119" s="236"/>
      <c r="B119" s="236"/>
      <c r="C119" s="236"/>
      <c r="D119" s="237"/>
      <c r="E119" s="237"/>
      <c r="F119" s="237"/>
      <c r="G119" s="236"/>
      <c r="H119" s="240"/>
      <c r="I119" s="237"/>
      <c r="J119" s="237"/>
      <c r="K119" s="237"/>
      <c r="L119" s="236"/>
      <c r="M119" s="236"/>
    </row>
    <row r="120" spans="1:13" x14ac:dyDescent="0.25">
      <c r="A120" s="21" t="s">
        <v>57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345" t="s">
        <v>85</v>
      </c>
      <c r="C123" s="345" t="s">
        <v>106</v>
      </c>
      <c r="D123" s="346" t="s">
        <v>105</v>
      </c>
      <c r="E123" s="347" t="s">
        <v>107</v>
      </c>
      <c r="F123" s="348" t="s">
        <v>43</v>
      </c>
      <c r="G123" s="349" t="s">
        <v>110</v>
      </c>
      <c r="H123" s="348" t="s">
        <v>61</v>
      </c>
      <c r="I123" s="349" t="s">
        <v>111</v>
      </c>
    </row>
    <row r="124" spans="1:13" x14ac:dyDescent="0.25">
      <c r="B124" s="235">
        <v>42353</v>
      </c>
      <c r="C124" s="236">
        <v>250</v>
      </c>
      <c r="D124" s="350">
        <v>4.45</v>
      </c>
      <c r="E124" s="237">
        <v>4.45</v>
      </c>
      <c r="F124" s="237">
        <f>C124*(E124-D124)</f>
        <v>0</v>
      </c>
      <c r="G124" s="237">
        <f>D124*C124</f>
        <v>1112.5</v>
      </c>
      <c r="H124" s="239">
        <f>(E124-D124)/D124</f>
        <v>0</v>
      </c>
      <c r="I124" s="237"/>
    </row>
    <row r="125" spans="1:13" x14ac:dyDescent="0.25">
      <c r="B125" s="235">
        <v>42356</v>
      </c>
      <c r="C125" s="236">
        <v>250</v>
      </c>
      <c r="D125" s="350">
        <v>4.45</v>
      </c>
      <c r="E125" s="237">
        <v>4.79</v>
      </c>
      <c r="F125" s="237">
        <f>C125*(E125-D125)</f>
        <v>84.999999999999972</v>
      </c>
      <c r="G125" s="237">
        <f>D125*C125</f>
        <v>1112.5</v>
      </c>
      <c r="H125" s="239">
        <f>(E125-D125)/D125</f>
        <v>7.6404494382022431E-2</v>
      </c>
      <c r="I125" s="237"/>
    </row>
    <row r="126" spans="1:13" x14ac:dyDescent="0.25">
      <c r="B126" s="235">
        <v>42382</v>
      </c>
      <c r="C126" s="236">
        <v>500</v>
      </c>
      <c r="D126" s="350">
        <v>4.3499999999999996</v>
      </c>
      <c r="E126" s="237">
        <v>4.17</v>
      </c>
      <c r="F126" s="237">
        <f t="shared" ref="F126:F134" si="50">C126*(E126-D126)</f>
        <v>-89.999999999999858</v>
      </c>
      <c r="G126" s="237">
        <f t="shared" ref="G126:G134" si="51">D126*C126</f>
        <v>2175</v>
      </c>
      <c r="H126" s="239">
        <f t="shared" ref="H126:H134" si="52">(E126-D126)/D126</f>
        <v>-4.1379310344827523E-2</v>
      </c>
      <c r="I126" s="237"/>
    </row>
    <row r="127" spans="1:13" x14ac:dyDescent="0.25">
      <c r="B127" s="235">
        <v>42398</v>
      </c>
      <c r="C127" s="236">
        <v>250</v>
      </c>
      <c r="D127" s="350">
        <v>4.18</v>
      </c>
      <c r="E127" s="237">
        <v>4.5199999999999996</v>
      </c>
      <c r="F127" s="237">
        <f t="shared" si="50"/>
        <v>84.999999999999972</v>
      </c>
      <c r="G127" s="237">
        <f t="shared" si="51"/>
        <v>1045</v>
      </c>
      <c r="H127" s="239">
        <f t="shared" si="52"/>
        <v>8.1339712918660254E-2</v>
      </c>
      <c r="I127" s="237"/>
    </row>
    <row r="128" spans="1:13" x14ac:dyDescent="0.25">
      <c r="B128" s="235">
        <v>42402</v>
      </c>
      <c r="C128" s="236">
        <v>500</v>
      </c>
      <c r="D128" s="350">
        <v>4.2699999999999996</v>
      </c>
      <c r="E128" s="237">
        <v>4.3499999999999996</v>
      </c>
      <c r="F128" s="237">
        <f t="shared" si="50"/>
        <v>40.000000000000036</v>
      </c>
      <c r="G128" s="237">
        <f t="shared" si="51"/>
        <v>2135</v>
      </c>
      <c r="H128" s="239">
        <f t="shared" si="52"/>
        <v>1.8735362997658097E-2</v>
      </c>
      <c r="I128" s="237"/>
    </row>
    <row r="129" spans="2:9" x14ac:dyDescent="0.25">
      <c r="B129" s="235">
        <v>42403</v>
      </c>
      <c r="C129" s="236">
        <v>500</v>
      </c>
      <c r="D129" s="350">
        <v>4.2699999999999996</v>
      </c>
      <c r="E129" s="237">
        <v>4.5999999999999996</v>
      </c>
      <c r="F129" s="237">
        <f t="shared" si="50"/>
        <v>165.00000000000003</v>
      </c>
      <c r="G129" s="237">
        <f t="shared" si="51"/>
        <v>2135</v>
      </c>
      <c r="H129" s="239">
        <f t="shared" si="52"/>
        <v>7.7283372365339609E-2</v>
      </c>
      <c r="I129" s="237"/>
    </row>
    <row r="130" spans="2:9" x14ac:dyDescent="0.25">
      <c r="B130" s="235">
        <v>42418</v>
      </c>
      <c r="C130" s="236">
        <v>250</v>
      </c>
      <c r="D130" s="350">
        <v>4.09</v>
      </c>
      <c r="E130" s="237">
        <v>4.25</v>
      </c>
      <c r="F130" s="237">
        <f t="shared" si="50"/>
        <v>40.000000000000036</v>
      </c>
      <c r="G130" s="237">
        <f t="shared" si="51"/>
        <v>1022.5</v>
      </c>
      <c r="H130" s="239">
        <f t="shared" si="52"/>
        <v>3.911980440097803E-2</v>
      </c>
      <c r="I130" s="237"/>
    </row>
    <row r="131" spans="2:9" x14ac:dyDescent="0.25">
      <c r="B131" s="235">
        <v>42421</v>
      </c>
      <c r="C131" s="236">
        <v>250</v>
      </c>
      <c r="D131" s="350">
        <v>4.09</v>
      </c>
      <c r="E131" s="237">
        <v>4.4400000000000004</v>
      </c>
      <c r="F131" s="237">
        <f t="shared" si="50"/>
        <v>87.500000000000128</v>
      </c>
      <c r="G131" s="237">
        <f t="shared" si="51"/>
        <v>1022.5</v>
      </c>
      <c r="H131" s="239">
        <f t="shared" si="52"/>
        <v>8.5574572127139495E-2</v>
      </c>
      <c r="I131" s="237"/>
    </row>
    <row r="132" spans="2:9" x14ac:dyDescent="0.25">
      <c r="B132" s="235">
        <v>42424</v>
      </c>
      <c r="C132" s="236">
        <v>250</v>
      </c>
      <c r="D132" s="350">
        <v>4.09</v>
      </c>
      <c r="E132" s="237">
        <v>5.3</v>
      </c>
      <c r="F132" s="237">
        <f t="shared" si="50"/>
        <v>302.5</v>
      </c>
      <c r="G132" s="237">
        <f t="shared" si="51"/>
        <v>1022.5</v>
      </c>
      <c r="H132" s="239">
        <f t="shared" si="52"/>
        <v>0.29584352078239606</v>
      </c>
      <c r="I132" s="237"/>
    </row>
    <row r="133" spans="2:9" x14ac:dyDescent="0.25">
      <c r="B133" s="235">
        <v>42430</v>
      </c>
      <c r="C133" s="236">
        <v>250</v>
      </c>
      <c r="D133" s="350">
        <v>4.09</v>
      </c>
      <c r="E133" s="237">
        <v>5.47</v>
      </c>
      <c r="F133" s="310">
        <f t="shared" si="50"/>
        <v>345</v>
      </c>
      <c r="G133" s="237">
        <f t="shared" si="51"/>
        <v>1022.5</v>
      </c>
      <c r="H133" s="239">
        <f t="shared" si="52"/>
        <v>0.33740831295843521</v>
      </c>
      <c r="I133" s="237"/>
    </row>
    <row r="134" spans="2:9" x14ac:dyDescent="0.25">
      <c r="B134" s="235">
        <v>42431</v>
      </c>
      <c r="C134" s="236">
        <v>250</v>
      </c>
      <c r="D134" s="350">
        <v>4.09</v>
      </c>
      <c r="E134" s="237">
        <v>5.63</v>
      </c>
      <c r="F134" s="310">
        <f t="shared" si="50"/>
        <v>385</v>
      </c>
      <c r="G134" s="237">
        <f t="shared" si="51"/>
        <v>1022.5</v>
      </c>
      <c r="H134" s="239">
        <f t="shared" si="52"/>
        <v>0.37652811735941322</v>
      </c>
      <c r="I134" s="237"/>
    </row>
    <row r="135" spans="2:9" x14ac:dyDescent="0.25">
      <c r="B135" s="235">
        <v>42436</v>
      </c>
      <c r="C135" s="236">
        <v>0</v>
      </c>
      <c r="D135" s="350"/>
      <c r="E135" s="237">
        <v>5.79</v>
      </c>
      <c r="F135" s="310">
        <v>434.93</v>
      </c>
      <c r="G135" s="237"/>
      <c r="H135" s="239"/>
      <c r="I135" s="237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21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85" t="s">
        <v>97</v>
      </c>
      <c r="AE1" s="85" t="s">
        <v>99</v>
      </c>
    </row>
    <row r="2" spans="1:40" ht="15.75" thickBot="1" x14ac:dyDescent="0.3">
      <c r="A2" s="6" t="s">
        <v>33</v>
      </c>
      <c r="B2" s="301">
        <v>42983</v>
      </c>
      <c r="C2" s="7">
        <v>50</v>
      </c>
      <c r="D2" s="37">
        <v>81.88</v>
      </c>
      <c r="E2" s="37">
        <v>0</v>
      </c>
      <c r="F2" s="37">
        <f>C2*D2 + E2</f>
        <v>4094</v>
      </c>
      <c r="G2" s="301">
        <v>43018</v>
      </c>
      <c r="H2" s="7">
        <v>50</v>
      </c>
      <c r="I2" s="37">
        <v>83.07</v>
      </c>
      <c r="J2" s="37">
        <v>0.1</v>
      </c>
      <c r="K2" s="37">
        <f>H2*I2   - J2</f>
        <v>4153.3999999999996</v>
      </c>
      <c r="L2" s="66">
        <v>43006</v>
      </c>
      <c r="M2" s="217">
        <v>26</v>
      </c>
      <c r="O2" s="11" t="s">
        <v>35</v>
      </c>
      <c r="Q2">
        <f>C24-H24</f>
        <v>100</v>
      </c>
      <c r="T2" s="1"/>
      <c r="W2" s="124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87">
        <v>7084700</v>
      </c>
      <c r="AC2" s="10">
        <v>66.47</v>
      </c>
      <c r="AD2" s="33">
        <f>Y2-Z2</f>
        <v>0.72999999999998977</v>
      </c>
      <c r="AE2" s="142">
        <f>AC2/AC3-1</f>
        <v>-7.6142131979696215E-3</v>
      </c>
    </row>
    <row r="3" spans="1:40" x14ac:dyDescent="0.25">
      <c r="A3" s="22" t="s">
        <v>48</v>
      </c>
      <c r="B3" s="301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301">
        <v>43035</v>
      </c>
      <c r="H3" s="74">
        <v>50</v>
      </c>
      <c r="I3" s="37">
        <v>76.28</v>
      </c>
      <c r="J3" s="37">
        <v>0.09</v>
      </c>
      <c r="K3" s="37">
        <f>H3*I3   - J3</f>
        <v>3813.91</v>
      </c>
      <c r="L3" s="66"/>
      <c r="M3" s="3"/>
      <c r="O3" s="11" t="s">
        <v>36</v>
      </c>
      <c r="Q3" s="166">
        <f>(F24-K24-M24)/Q2</f>
        <v>78.392800000000008</v>
      </c>
      <c r="W3" s="124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87">
        <v>5895000</v>
      </c>
      <c r="AC3" s="10">
        <v>66.98</v>
      </c>
      <c r="AD3" s="33">
        <f t="shared" ref="AD3:AD66" si="0">Y3-Z3</f>
        <v>0.48999999999999488</v>
      </c>
      <c r="AE3" s="142">
        <f t="shared" ref="AE3:AE66" si="1">AC3/AC4-1</f>
        <v>-1.788375558867239E-3</v>
      </c>
      <c r="AN3" s="170"/>
    </row>
    <row r="4" spans="1:40" x14ac:dyDescent="0.25">
      <c r="B4" s="301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301">
        <v>43068</v>
      </c>
      <c r="H4" s="74">
        <v>50</v>
      </c>
      <c r="I4" s="37">
        <v>74.180000000000007</v>
      </c>
      <c r="J4" s="37">
        <v>0.09</v>
      </c>
      <c r="K4" s="37">
        <f>H4*I4   - J4</f>
        <v>3708.9100000000003</v>
      </c>
      <c r="L4" s="66"/>
      <c r="M4" s="3"/>
      <c r="O4" s="11" t="s">
        <v>44</v>
      </c>
      <c r="Q4" s="284">
        <v>74.22</v>
      </c>
      <c r="R4" s="336">
        <v>0</v>
      </c>
      <c r="W4" s="124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87">
        <v>8446700</v>
      </c>
      <c r="AC4" s="10">
        <v>67.099999999999994</v>
      </c>
      <c r="AD4" s="33">
        <f t="shared" si="0"/>
        <v>1.269999999999996</v>
      </c>
      <c r="AE4" s="142">
        <f t="shared" si="1"/>
        <v>-1.2073027090695021E-2</v>
      </c>
    </row>
    <row r="5" spans="1:40" x14ac:dyDescent="0.25">
      <c r="B5" s="66">
        <v>43035</v>
      </c>
      <c r="C5" s="7">
        <v>50</v>
      </c>
      <c r="D5" s="37">
        <v>73.88</v>
      </c>
      <c r="E5" s="37">
        <v>0</v>
      </c>
      <c r="F5" s="37">
        <f>C5*D5 + E5</f>
        <v>3694</v>
      </c>
      <c r="G5" s="66"/>
      <c r="H5" s="149"/>
      <c r="I5" s="3"/>
      <c r="J5" s="3"/>
      <c r="K5" s="3"/>
      <c r="L5" s="66"/>
      <c r="M5" s="3"/>
      <c r="O5" s="11" t="s">
        <v>45</v>
      </c>
      <c r="Q5" s="3">
        <f>Q4*Q2</f>
        <v>7422</v>
      </c>
      <c r="T5" s="1"/>
      <c r="W5" s="124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87">
        <v>8876500</v>
      </c>
      <c r="AC5" s="10">
        <v>67.92</v>
      </c>
      <c r="AD5" s="33">
        <f t="shared" si="0"/>
        <v>0.95999999999999375</v>
      </c>
      <c r="AE5" s="142">
        <f t="shared" si="1"/>
        <v>5.7752110173256987E-3</v>
      </c>
      <c r="AK5" s="170"/>
      <c r="AN5" s="170"/>
    </row>
    <row r="6" spans="1:40" x14ac:dyDescent="0.25">
      <c r="B6" s="335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66"/>
      <c r="H6" s="149"/>
      <c r="I6" s="3"/>
      <c r="J6" s="3"/>
      <c r="K6" s="3"/>
      <c r="L6" s="66"/>
      <c r="M6" s="3"/>
      <c r="O6" s="11" t="s">
        <v>42</v>
      </c>
      <c r="Q6" s="2">
        <f>Q3*Q2</f>
        <v>7839.2800000000007</v>
      </c>
      <c r="W6" s="124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87">
        <v>5198700</v>
      </c>
      <c r="AC6" s="10">
        <v>67.53</v>
      </c>
      <c r="AD6" s="33">
        <f t="shared" si="0"/>
        <v>0.68000000000000682</v>
      </c>
      <c r="AE6" s="142">
        <f t="shared" si="1"/>
        <v>4.014272970561894E-3</v>
      </c>
    </row>
    <row r="7" spans="1:40" x14ac:dyDescent="0.25">
      <c r="A7" s="441"/>
      <c r="B7" s="441"/>
      <c r="C7" s="4"/>
      <c r="D7" s="3"/>
      <c r="E7" s="3"/>
      <c r="F7" s="3"/>
      <c r="G7" s="4"/>
      <c r="H7" s="4"/>
      <c r="I7" s="4"/>
      <c r="J7" s="4"/>
      <c r="K7" s="4"/>
      <c r="L7" s="66"/>
      <c r="M7" s="3"/>
      <c r="O7" s="11" t="s">
        <v>136</v>
      </c>
      <c r="Q7" s="2">
        <f>Q10+Q8</f>
        <v>241.3899999999976</v>
      </c>
      <c r="R7">
        <v>50</v>
      </c>
      <c r="W7" s="124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87">
        <v>7224700</v>
      </c>
      <c r="AC7" s="10">
        <v>67.260000000000005</v>
      </c>
      <c r="AD7" s="33">
        <f t="shared" si="0"/>
        <v>0.65999999999999659</v>
      </c>
      <c r="AE7" s="142">
        <f t="shared" si="1"/>
        <v>2.3845007451566147E-3</v>
      </c>
    </row>
    <row r="8" spans="1:40" x14ac:dyDescent="0.25">
      <c r="A8" s="441"/>
      <c r="B8" s="441"/>
      <c r="C8" s="4"/>
      <c r="D8" s="3"/>
      <c r="E8" s="3"/>
      <c r="F8" s="3"/>
      <c r="G8" s="4"/>
      <c r="H8" s="149"/>
      <c r="I8" s="4"/>
      <c r="J8" s="4"/>
      <c r="K8" s="4"/>
      <c r="L8" s="66"/>
      <c r="M8" s="3"/>
      <c r="O8" s="11" t="s">
        <v>137</v>
      </c>
      <c r="P8" s="27"/>
      <c r="Q8" s="2">
        <f>K24+M24-F24+Q2*Q4</f>
        <v>-417.28000000000065</v>
      </c>
      <c r="T8" s="1"/>
      <c r="W8" s="124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87">
        <v>8509100</v>
      </c>
      <c r="AC8" s="10">
        <v>67.099999999999994</v>
      </c>
      <c r="AD8" s="33">
        <f t="shared" si="0"/>
        <v>0.68000000000000682</v>
      </c>
      <c r="AE8" s="142">
        <f t="shared" si="1"/>
        <v>-5.9259259259260011E-3</v>
      </c>
    </row>
    <row r="9" spans="1:40" x14ac:dyDescent="0.25">
      <c r="A9" s="441"/>
      <c r="B9" s="441"/>
      <c r="C9" s="4"/>
      <c r="D9" s="3"/>
      <c r="E9" s="3"/>
      <c r="F9" s="3"/>
      <c r="G9" s="4"/>
      <c r="H9" s="4"/>
      <c r="I9" s="4"/>
      <c r="J9" s="4"/>
      <c r="K9" s="4"/>
      <c r="L9" s="66"/>
      <c r="M9" s="3"/>
      <c r="O9" s="11" t="s">
        <v>156</v>
      </c>
      <c r="Q9" s="128">
        <f>IF(Q2=0, 0, Q8/Q6)</f>
        <v>-5.3229378208202872E-2</v>
      </c>
      <c r="W9" s="124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87">
        <v>5455300</v>
      </c>
      <c r="AC9" s="10">
        <v>67.5</v>
      </c>
      <c r="AD9" s="33">
        <f t="shared" si="0"/>
        <v>0.84999999999999432</v>
      </c>
      <c r="AE9" s="142">
        <f t="shared" si="1"/>
        <v>-1.4812620352544492E-4</v>
      </c>
    </row>
    <row r="10" spans="1:40" x14ac:dyDescent="0.25">
      <c r="A10" s="441"/>
      <c r="B10" s="44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155</v>
      </c>
      <c r="P10" s="27"/>
      <c r="Q10" s="2">
        <f>M54</f>
        <v>658.66999999999825</v>
      </c>
      <c r="W10" s="124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87">
        <v>6037800</v>
      </c>
      <c r="AC10" s="10">
        <v>67.510000000000005</v>
      </c>
      <c r="AD10" s="33">
        <f t="shared" si="0"/>
        <v>0.67000000000000171</v>
      </c>
      <c r="AE10" s="142">
        <f t="shared" si="1"/>
        <v>2.9634019854807292E-4</v>
      </c>
    </row>
    <row r="11" spans="1:40" x14ac:dyDescent="0.25">
      <c r="A11" s="441"/>
      <c r="B11" s="441"/>
      <c r="C11" s="4"/>
      <c r="D11" s="3"/>
      <c r="E11" s="3"/>
      <c r="F11" s="3"/>
      <c r="G11" s="66"/>
      <c r="H11" s="149"/>
      <c r="I11" s="3"/>
      <c r="J11" s="3"/>
      <c r="K11" s="3"/>
      <c r="L11" s="4"/>
      <c r="M11" s="4"/>
      <c r="N11" s="5"/>
      <c r="O11" s="11" t="s">
        <v>133</v>
      </c>
      <c r="P11" s="27"/>
      <c r="Q11" s="128">
        <f>VALUE(TRIM(CLEAN(MID(U58, FIND("(", U58)+1, 5))))</f>
        <v>3.0599999999999999E-2</v>
      </c>
      <c r="W11" s="124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87">
        <v>6174900</v>
      </c>
      <c r="AC11" s="10">
        <v>67.489999999999995</v>
      </c>
      <c r="AD11" s="33">
        <f t="shared" si="0"/>
        <v>0.65999999999999659</v>
      </c>
      <c r="AE11" s="142">
        <f t="shared" si="1"/>
        <v>-5.0125313283208017E-3</v>
      </c>
    </row>
    <row r="12" spans="1:40" x14ac:dyDescent="0.25">
      <c r="A12" s="441"/>
      <c r="B12" s="441"/>
      <c r="C12" s="4"/>
      <c r="D12" s="3"/>
      <c r="E12" s="3"/>
      <c r="F12" s="3"/>
      <c r="G12" s="66"/>
      <c r="H12" s="149"/>
      <c r="I12" s="3"/>
      <c r="J12" s="3"/>
      <c r="K12" s="3"/>
      <c r="L12" s="4"/>
      <c r="M12" s="4"/>
      <c r="N12" s="5"/>
      <c r="W12" s="124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87">
        <v>5402800</v>
      </c>
      <c r="AC12" s="10">
        <v>67.83</v>
      </c>
      <c r="AD12" s="33">
        <f t="shared" si="0"/>
        <v>0.53999999999999204</v>
      </c>
      <c r="AE12" s="142">
        <f t="shared" si="1"/>
        <v>1.3286093888398298E-3</v>
      </c>
    </row>
    <row r="13" spans="1:40" x14ac:dyDescent="0.25">
      <c r="B13" s="66"/>
      <c r="C13" s="4"/>
      <c r="D13" s="3"/>
      <c r="E13" s="3"/>
      <c r="F13" s="3"/>
      <c r="G13" s="66"/>
      <c r="H13" s="149"/>
      <c r="I13" s="3"/>
      <c r="J13" s="3"/>
      <c r="K13" s="3"/>
      <c r="L13" s="4"/>
      <c r="M13" s="4"/>
      <c r="W13" s="124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87">
        <v>8691500</v>
      </c>
      <c r="AC13" s="10">
        <v>67.739999999999995</v>
      </c>
      <c r="AD13" s="33">
        <f t="shared" si="0"/>
        <v>1.6499999999999915</v>
      </c>
      <c r="AE13" s="142">
        <f t="shared" si="1"/>
        <v>-1.4117304613593396E-2</v>
      </c>
    </row>
    <row r="14" spans="1:40" x14ac:dyDescent="0.25">
      <c r="B14" s="66"/>
      <c r="C14" s="4"/>
      <c r="D14" s="3"/>
      <c r="E14" s="3"/>
      <c r="F14" s="3"/>
      <c r="G14" s="66"/>
      <c r="H14" s="149"/>
      <c r="I14" s="4"/>
      <c r="J14" s="4"/>
      <c r="K14" s="3"/>
      <c r="L14" s="4"/>
      <c r="M14" s="4"/>
      <c r="W14" s="124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87">
        <v>6287400</v>
      </c>
      <c r="AC14" s="10">
        <v>68.709999999999994</v>
      </c>
      <c r="AD14" s="33">
        <f t="shared" si="0"/>
        <v>0.56999999999999318</v>
      </c>
      <c r="AE14" s="142">
        <f t="shared" si="1"/>
        <v>-5.068056762235873E-3</v>
      </c>
    </row>
    <row r="15" spans="1:40" x14ac:dyDescent="0.25">
      <c r="B15" s="66"/>
      <c r="C15" s="4"/>
      <c r="D15" s="3"/>
      <c r="E15" s="3"/>
      <c r="F15" s="3"/>
      <c r="G15" s="66"/>
      <c r="H15" s="149"/>
      <c r="I15" s="3"/>
      <c r="J15" s="3"/>
      <c r="K15" s="3"/>
      <c r="L15" s="4"/>
      <c r="M15" s="4"/>
      <c r="W15" s="124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87">
        <v>18241000</v>
      </c>
      <c r="AC15" s="10">
        <v>69.06</v>
      </c>
      <c r="AD15" s="33">
        <f t="shared" si="0"/>
        <v>1.6299999999999955</v>
      </c>
      <c r="AE15" s="142">
        <f t="shared" si="1"/>
        <v>7.5868106215348785E-3</v>
      </c>
    </row>
    <row r="16" spans="1:40" x14ac:dyDescent="0.25">
      <c r="B16" s="66"/>
      <c r="C16" s="4"/>
      <c r="D16" s="3"/>
      <c r="E16" s="3"/>
      <c r="F16" s="3"/>
      <c r="G16" s="66"/>
      <c r="H16" s="149"/>
      <c r="I16" s="3"/>
      <c r="J16" s="3"/>
      <c r="K16" s="3"/>
      <c r="L16" s="4"/>
      <c r="M16" s="4"/>
      <c r="W16" s="124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87">
        <v>6855000</v>
      </c>
      <c r="AC16" s="10">
        <v>68.540000000000006</v>
      </c>
      <c r="AD16" s="33">
        <f t="shared" si="0"/>
        <v>0.57000000000000739</v>
      </c>
      <c r="AE16" s="142">
        <f t="shared" si="1"/>
        <v>1.0223455527968994E-3</v>
      </c>
    </row>
    <row r="17" spans="1:31" x14ac:dyDescent="0.25">
      <c r="B17" s="66"/>
      <c r="C17" s="4"/>
      <c r="D17" s="3"/>
      <c r="E17" s="3"/>
      <c r="F17" s="3"/>
      <c r="G17" s="66"/>
      <c r="H17" s="149"/>
      <c r="I17" s="3"/>
      <c r="J17" s="3"/>
      <c r="K17" s="3"/>
      <c r="L17" s="4"/>
      <c r="M17" s="4"/>
      <c r="W17" s="124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87">
        <v>8312600</v>
      </c>
      <c r="AC17" s="10">
        <v>68.47</v>
      </c>
      <c r="AD17" s="33">
        <f t="shared" si="0"/>
        <v>1.1700000000000017</v>
      </c>
      <c r="AE17" s="142">
        <f t="shared" si="1"/>
        <v>1.032905415375529E-2</v>
      </c>
    </row>
    <row r="18" spans="1:31" x14ac:dyDescent="0.25">
      <c r="B18" s="66"/>
      <c r="C18" s="4"/>
      <c r="D18" s="3"/>
      <c r="E18" s="3"/>
      <c r="F18" s="3"/>
      <c r="G18" s="66"/>
      <c r="H18" s="149"/>
      <c r="I18" s="3"/>
      <c r="J18" s="3"/>
      <c r="K18" s="3"/>
      <c r="L18" s="4"/>
      <c r="M18" s="4"/>
      <c r="W18" s="124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87">
        <v>6109500</v>
      </c>
      <c r="AC18" s="10">
        <v>67.77</v>
      </c>
      <c r="AD18" s="33">
        <f t="shared" si="0"/>
        <v>0.69999999999998863</v>
      </c>
      <c r="AE18" s="142" t="e">
        <f t="shared" si="1"/>
        <v>#DIV/0!</v>
      </c>
    </row>
    <row r="19" spans="1:31" x14ac:dyDescent="0.25">
      <c r="B19" s="66"/>
      <c r="C19" s="4"/>
      <c r="D19" s="3"/>
      <c r="E19" s="3"/>
      <c r="F19" s="3"/>
      <c r="G19" s="66"/>
      <c r="H19" s="149"/>
      <c r="I19" s="3"/>
      <c r="J19" s="3"/>
      <c r="K19" s="3"/>
      <c r="L19" s="4"/>
      <c r="M19" s="4"/>
      <c r="W19" s="124">
        <v>42808</v>
      </c>
      <c r="X19" s="10" t="s">
        <v>417</v>
      </c>
      <c r="Y19" s="10"/>
      <c r="Z19" s="10"/>
      <c r="AA19" s="10"/>
      <c r="AB19" s="87"/>
      <c r="AC19" s="10"/>
      <c r="AD19" s="33">
        <f t="shared" si="0"/>
        <v>0</v>
      </c>
      <c r="AE19" s="142">
        <f t="shared" si="1"/>
        <v>-1</v>
      </c>
    </row>
    <row r="20" spans="1:31" x14ac:dyDescent="0.25">
      <c r="B20" s="66"/>
      <c r="C20" s="4"/>
      <c r="D20" s="3"/>
      <c r="E20" s="3"/>
      <c r="F20" s="3"/>
      <c r="G20" s="66"/>
      <c r="H20" s="149"/>
      <c r="I20" s="3"/>
      <c r="J20" s="3"/>
      <c r="K20" s="3"/>
      <c r="L20" s="4"/>
      <c r="M20" s="4"/>
      <c r="W20" s="124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87">
        <v>8493500</v>
      </c>
      <c r="AC20" s="10">
        <v>67.58</v>
      </c>
      <c r="AD20" s="33">
        <f t="shared" si="0"/>
        <v>0.81999999999999318</v>
      </c>
      <c r="AE20" s="142">
        <f t="shared" si="1"/>
        <v>-1.329983744643215E-3</v>
      </c>
    </row>
    <row r="21" spans="1:31" x14ac:dyDescent="0.25">
      <c r="W21" s="124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87">
        <v>14480500</v>
      </c>
      <c r="AC21" s="10">
        <v>67.67</v>
      </c>
      <c r="AD21" s="33">
        <f t="shared" si="0"/>
        <v>1.1599999999999966</v>
      </c>
      <c r="AE21" s="142">
        <f t="shared" si="1"/>
        <v>-2.9468100780905004E-3</v>
      </c>
    </row>
    <row r="22" spans="1:31" x14ac:dyDescent="0.25">
      <c r="W22" s="124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87">
        <v>13597000</v>
      </c>
      <c r="AC22" s="10">
        <v>67.87</v>
      </c>
      <c r="AD22" s="33">
        <f t="shared" si="0"/>
        <v>1.4399999999999977</v>
      </c>
      <c r="AE22" s="142">
        <f t="shared" si="1"/>
        <v>-1.8794274974699987E-2</v>
      </c>
    </row>
    <row r="23" spans="1:31" x14ac:dyDescent="0.25">
      <c r="C23" s="4"/>
      <c r="D23" s="3"/>
      <c r="E23" s="3"/>
      <c r="F23" s="3"/>
      <c r="H23" s="64"/>
      <c r="W23" s="124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87">
        <v>7377200</v>
      </c>
      <c r="AC23" s="10">
        <v>69.17</v>
      </c>
      <c r="AD23" s="33">
        <f t="shared" si="0"/>
        <v>1.1200000000000045</v>
      </c>
      <c r="AE23" s="142">
        <f t="shared" si="1"/>
        <v>9.9284567090087705E-3</v>
      </c>
    </row>
    <row r="24" spans="1:31" x14ac:dyDescent="0.25">
      <c r="A24" s="21" t="s">
        <v>57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69">
        <f>SUM(H2:H23)</f>
        <v>150</v>
      </c>
      <c r="I24" s="12"/>
      <c r="J24" s="12"/>
      <c r="K24" s="13">
        <f>SUM(K2:K23)</f>
        <v>11676.22</v>
      </c>
      <c r="L24" s="12"/>
      <c r="M24" s="13">
        <f>SUM(M2:M23)</f>
        <v>26</v>
      </c>
      <c r="W24" s="124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87">
        <v>9044200</v>
      </c>
      <c r="AC24" s="10">
        <v>68.489999999999995</v>
      </c>
      <c r="AD24" s="33">
        <f t="shared" si="0"/>
        <v>1.1799999999999926</v>
      </c>
      <c r="AE24" s="142">
        <f t="shared" si="1"/>
        <v>-1.5665421098016719E-2</v>
      </c>
    </row>
    <row r="25" spans="1:31" ht="15.75" thickBot="1" x14ac:dyDescent="0.3">
      <c r="A25" s="214" t="s">
        <v>143</v>
      </c>
      <c r="B25" s="215"/>
      <c r="C25" s="216">
        <f>SumByColor($A$25,C2:C23)</f>
        <v>100</v>
      </c>
      <c r="D25" s="216"/>
      <c r="E25" s="216"/>
      <c r="F25" s="217">
        <f>SumByColor($A$25,F2:F23)</f>
        <v>7788</v>
      </c>
      <c r="G25" s="216"/>
      <c r="H25" s="216">
        <f>SumByColor($A$25,H2:H23)</f>
        <v>150</v>
      </c>
      <c r="I25" s="216"/>
      <c r="J25" s="216"/>
      <c r="K25" s="217">
        <f>SumByColor($A$25,K2:K23)</f>
        <v>11676</v>
      </c>
      <c r="L25" s="216"/>
      <c r="M25" s="217">
        <f>SumByColor($A$25,M2:M23)</f>
        <v>26</v>
      </c>
      <c r="W25" s="124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87">
        <v>7335900</v>
      </c>
      <c r="AC25" s="10">
        <v>69.58</v>
      </c>
      <c r="AD25" s="33">
        <f t="shared" si="0"/>
        <v>0.89999999999999147</v>
      </c>
      <c r="AE25" s="142">
        <f t="shared" si="1"/>
        <v>-8.8319088319088745E-3</v>
      </c>
    </row>
    <row r="26" spans="1:31" x14ac:dyDescent="0.25">
      <c r="W26" s="124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87">
        <v>6620900</v>
      </c>
      <c r="AC26" s="10">
        <v>70.2</v>
      </c>
      <c r="AD26" s="33">
        <f t="shared" si="0"/>
        <v>0.59000000000000341</v>
      </c>
      <c r="AE26" s="142">
        <f t="shared" si="1"/>
        <v>3.0004286326619223E-3</v>
      </c>
    </row>
    <row r="27" spans="1:31" x14ac:dyDescent="0.25">
      <c r="B27" s="66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24">
        <v>42796</v>
      </c>
      <c r="X27" s="10">
        <v>70</v>
      </c>
      <c r="Y27" s="10">
        <v>70.89</v>
      </c>
      <c r="Z27" s="10">
        <v>70</v>
      </c>
      <c r="AA27" s="10">
        <v>70.53</v>
      </c>
      <c r="AB27" s="87">
        <v>8672900</v>
      </c>
      <c r="AC27" s="10">
        <v>69.989999999999995</v>
      </c>
      <c r="AD27" s="33">
        <f t="shared" si="0"/>
        <v>0.89000000000000057</v>
      </c>
      <c r="AE27" s="142">
        <f t="shared" si="1"/>
        <v>4.8815506101935746E-3</v>
      </c>
    </row>
    <row r="28" spans="1:31" x14ac:dyDescent="0.25">
      <c r="W28" s="124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87">
        <v>9629400</v>
      </c>
      <c r="AC28" s="10">
        <v>69.650000000000006</v>
      </c>
      <c r="AD28" s="33">
        <f t="shared" si="0"/>
        <v>0.96999999999999886</v>
      </c>
      <c r="AE28" s="142">
        <f t="shared" si="1"/>
        <v>-4.1464112096081251E-3</v>
      </c>
    </row>
    <row r="29" spans="1:31" x14ac:dyDescent="0.25">
      <c r="B29" s="150" t="s">
        <v>85</v>
      </c>
      <c r="C29" s="150" t="s">
        <v>106</v>
      </c>
      <c r="D29" s="151" t="s">
        <v>105</v>
      </c>
      <c r="E29" s="153" t="s">
        <v>107</v>
      </c>
      <c r="F29" s="154" t="s">
        <v>43</v>
      </c>
      <c r="G29" s="165" t="s">
        <v>110</v>
      </c>
      <c r="H29" s="154" t="s">
        <v>61</v>
      </c>
      <c r="I29" s="154" t="s">
        <v>111</v>
      </c>
      <c r="J29" s="465" t="s">
        <v>413</v>
      </c>
      <c r="K29" s="465" t="s">
        <v>109</v>
      </c>
      <c r="W29" s="124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87">
        <v>8828800</v>
      </c>
      <c r="AC29" s="10">
        <v>69.94</v>
      </c>
      <c r="AD29" s="33">
        <f t="shared" si="0"/>
        <v>0.92999999999999261</v>
      </c>
      <c r="AE29" s="142">
        <f t="shared" si="1"/>
        <v>-2.8587764436815988E-4</v>
      </c>
    </row>
    <row r="30" spans="1:31" x14ac:dyDescent="0.25">
      <c r="B30" s="152">
        <v>42984</v>
      </c>
      <c r="C30" s="10">
        <v>50</v>
      </c>
      <c r="D30" s="33">
        <v>81.88</v>
      </c>
      <c r="E30" s="33">
        <v>82.66</v>
      </c>
      <c r="F30" s="33">
        <f t="shared" ref="F30:F39" si="2">C30*(E30-D30)</f>
        <v>39.000000000000057</v>
      </c>
      <c r="G30" s="33">
        <f t="shared" ref="G30:G39" si="3">D30*C30</f>
        <v>4094</v>
      </c>
      <c r="H30" s="167">
        <f t="shared" ref="H30:H39" si="4">(E30-D30)/D30</f>
        <v>9.5261358085002579E-3</v>
      </c>
      <c r="I30" s="211"/>
      <c r="J30" s="10"/>
      <c r="K30" s="10"/>
      <c r="W30" s="124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87">
        <v>6354200</v>
      </c>
      <c r="AC30" s="10">
        <v>69.959999999999994</v>
      </c>
      <c r="AD30" s="33">
        <f t="shared" si="0"/>
        <v>0.74000000000000909</v>
      </c>
      <c r="AE30" s="142">
        <f t="shared" si="1"/>
        <v>7.923930269413626E-3</v>
      </c>
    </row>
    <row r="31" spans="1:31" x14ac:dyDescent="0.25">
      <c r="B31" s="152">
        <v>42988</v>
      </c>
      <c r="C31" s="10">
        <v>50</v>
      </c>
      <c r="D31" s="33">
        <v>81.88</v>
      </c>
      <c r="E31" s="33">
        <v>85.1</v>
      </c>
      <c r="F31" s="33">
        <f t="shared" si="2"/>
        <v>160.99999999999994</v>
      </c>
      <c r="G31" s="33">
        <f t="shared" si="3"/>
        <v>4094</v>
      </c>
      <c r="H31" s="167">
        <f t="shared" si="4"/>
        <v>3.9325842696629199E-2</v>
      </c>
      <c r="I31" s="212"/>
      <c r="J31" s="10"/>
      <c r="K31" s="10"/>
      <c r="W31" s="124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87">
        <v>7382400</v>
      </c>
      <c r="AC31" s="10">
        <v>69.41</v>
      </c>
      <c r="AD31" s="33">
        <f t="shared" si="0"/>
        <v>1.019999999999996</v>
      </c>
      <c r="AE31" s="142">
        <f t="shared" si="1"/>
        <v>8.2800697269027612E-3</v>
      </c>
    </row>
    <row r="32" spans="1:31" x14ac:dyDescent="0.25">
      <c r="B32" s="152">
        <v>42992</v>
      </c>
      <c r="C32" s="7">
        <v>100</v>
      </c>
      <c r="D32" s="37">
        <v>81.844999999999999</v>
      </c>
      <c r="E32" s="33">
        <v>82.28</v>
      </c>
      <c r="F32" s="33">
        <f t="shared" si="2"/>
        <v>43.500000000000227</v>
      </c>
      <c r="G32" s="33">
        <f t="shared" si="3"/>
        <v>8184.5</v>
      </c>
      <c r="H32" s="167">
        <f t="shared" si="4"/>
        <v>5.3149245525078168E-3</v>
      </c>
      <c r="I32" s="212"/>
      <c r="J32" s="10"/>
      <c r="K32" s="10"/>
      <c r="W32" s="124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87">
        <v>7529100</v>
      </c>
      <c r="AC32" s="10">
        <v>68.84</v>
      </c>
      <c r="AD32" s="33">
        <f t="shared" si="0"/>
        <v>1.0999999999999943</v>
      </c>
      <c r="AE32" s="142">
        <f t="shared" si="1"/>
        <v>7.906295754026349E-3</v>
      </c>
    </row>
    <row r="33" spans="1:31" x14ac:dyDescent="0.25">
      <c r="A33">
        <v>0</v>
      </c>
      <c r="B33" s="152">
        <v>43018</v>
      </c>
      <c r="C33" s="10">
        <v>50</v>
      </c>
      <c r="D33" s="33">
        <v>80.102000000000004</v>
      </c>
      <c r="E33" s="33">
        <v>81.98</v>
      </c>
      <c r="F33" s="33">
        <f t="shared" si="2"/>
        <v>93.9</v>
      </c>
      <c r="G33" s="33">
        <f t="shared" si="3"/>
        <v>4005.1000000000004</v>
      </c>
      <c r="H33" s="167">
        <f t="shared" si="4"/>
        <v>2.3445107487952862E-2</v>
      </c>
      <c r="I33" s="33">
        <v>75.5</v>
      </c>
      <c r="J33" s="10"/>
      <c r="K33" s="33">
        <v>805.57</v>
      </c>
      <c r="W33" s="124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87">
        <v>10073400</v>
      </c>
      <c r="AC33" s="10">
        <v>68.3</v>
      </c>
      <c r="AD33" s="33">
        <f t="shared" si="0"/>
        <v>1.0700000000000074</v>
      </c>
      <c r="AE33" s="142">
        <f t="shared" si="1"/>
        <v>-6.6899360093078952E-3</v>
      </c>
    </row>
    <row r="34" spans="1:31" x14ac:dyDescent="0.25">
      <c r="A34">
        <v>0</v>
      </c>
      <c r="B34" s="152">
        <v>43020</v>
      </c>
      <c r="C34" s="7">
        <v>100</v>
      </c>
      <c r="D34" s="37">
        <v>80.891000000000005</v>
      </c>
      <c r="E34" s="33">
        <v>81.680000000000007</v>
      </c>
      <c r="F34" s="33">
        <f t="shared" si="2"/>
        <v>78.900000000000148</v>
      </c>
      <c r="G34" s="33">
        <f t="shared" si="3"/>
        <v>8089.1</v>
      </c>
      <c r="H34" s="168">
        <f t="shared" si="4"/>
        <v>9.7538663139286382E-3</v>
      </c>
      <c r="I34" s="33">
        <v>80</v>
      </c>
      <c r="J34" s="10"/>
      <c r="K34" s="33">
        <v>757</v>
      </c>
      <c r="W34" s="124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87">
        <v>11190400</v>
      </c>
      <c r="AC34" s="10">
        <v>68.760000000000005</v>
      </c>
      <c r="AD34" s="33">
        <f t="shared" si="0"/>
        <v>1.1700000000000017</v>
      </c>
      <c r="AE34" s="142">
        <f t="shared" si="1"/>
        <v>-8.0784766301209565E-3</v>
      </c>
    </row>
    <row r="35" spans="1:31" x14ac:dyDescent="0.25">
      <c r="A35">
        <v>50</v>
      </c>
      <c r="B35" s="152">
        <v>43035</v>
      </c>
      <c r="C35" s="10">
        <v>150</v>
      </c>
      <c r="D35" s="33">
        <v>78.554000000000002</v>
      </c>
      <c r="E35" s="33">
        <v>73.28</v>
      </c>
      <c r="F35" s="33">
        <f t="shared" si="2"/>
        <v>-791.10000000000014</v>
      </c>
      <c r="G35" s="33">
        <f t="shared" si="3"/>
        <v>11783.1</v>
      </c>
      <c r="H35" s="168">
        <f t="shared" si="4"/>
        <v>-6.713852891004915E-2</v>
      </c>
      <c r="I35" s="212"/>
      <c r="J35" s="10"/>
      <c r="K35" s="33">
        <v>-132</v>
      </c>
      <c r="W35" s="124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87">
        <v>11186900</v>
      </c>
      <c r="AC35" s="10">
        <v>69.319999999999993</v>
      </c>
      <c r="AD35" s="33">
        <f t="shared" si="0"/>
        <v>1.0800000000000125</v>
      </c>
      <c r="AE35" s="142">
        <f t="shared" si="1"/>
        <v>-6.4497635086714356E-3</v>
      </c>
    </row>
    <row r="36" spans="1:31" x14ac:dyDescent="0.25">
      <c r="B36" s="152">
        <v>43035</v>
      </c>
      <c r="C36" s="7">
        <v>100</v>
      </c>
      <c r="D36" s="37">
        <v>79.691900000000004</v>
      </c>
      <c r="E36" s="33">
        <v>76.28</v>
      </c>
      <c r="F36" s="33">
        <f t="shared" si="2"/>
        <v>-341.19000000000028</v>
      </c>
      <c r="G36" s="33">
        <f t="shared" si="3"/>
        <v>7969.1900000000005</v>
      </c>
      <c r="H36" s="168">
        <f t="shared" si="4"/>
        <v>-4.2813636015705522E-2</v>
      </c>
      <c r="I36" s="161" t="s">
        <v>705</v>
      </c>
      <c r="J36" s="10"/>
      <c r="K36" s="33">
        <v>317</v>
      </c>
      <c r="W36" s="124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87">
        <v>10965500</v>
      </c>
      <c r="AC36" s="10">
        <v>69.77</v>
      </c>
      <c r="AD36" s="33">
        <f t="shared" si="0"/>
        <v>1.4099999999999966</v>
      </c>
      <c r="AE36" s="142">
        <f t="shared" si="1"/>
        <v>7.2181319474520222E-3</v>
      </c>
    </row>
    <row r="37" spans="1:31" x14ac:dyDescent="0.25">
      <c r="B37" s="152">
        <v>43044</v>
      </c>
      <c r="C37" s="10">
        <v>100</v>
      </c>
      <c r="D37" s="33">
        <v>79.69</v>
      </c>
      <c r="E37" s="33">
        <v>73.459999999999994</v>
      </c>
      <c r="F37" s="33">
        <f t="shared" si="2"/>
        <v>-623.00000000000045</v>
      </c>
      <c r="G37" s="33">
        <f t="shared" si="3"/>
        <v>7969</v>
      </c>
      <c r="H37" s="168">
        <f t="shared" si="4"/>
        <v>-7.8177939515623088E-2</v>
      </c>
      <c r="I37" s="212"/>
      <c r="J37" s="10">
        <v>23.71</v>
      </c>
      <c r="K37" s="33">
        <v>35</v>
      </c>
      <c r="W37" s="124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87">
        <v>16656600</v>
      </c>
      <c r="AC37" s="10">
        <v>69.27</v>
      </c>
      <c r="AD37" s="33">
        <f t="shared" si="0"/>
        <v>2.3200000000000074</v>
      </c>
      <c r="AE37" s="142">
        <f t="shared" si="1"/>
        <v>3.3417872594360576E-2</v>
      </c>
    </row>
    <row r="38" spans="1:31" x14ac:dyDescent="0.25">
      <c r="A38" s="8">
        <v>50</v>
      </c>
      <c r="B38" s="152">
        <v>43053</v>
      </c>
      <c r="C38" s="10">
        <v>150</v>
      </c>
      <c r="D38" s="33">
        <v>76.989999999999995</v>
      </c>
      <c r="E38" s="33">
        <v>71.150000000000006</v>
      </c>
      <c r="F38" s="33">
        <f t="shared" si="2"/>
        <v>-875.99999999999841</v>
      </c>
      <c r="G38" s="33">
        <f t="shared" si="3"/>
        <v>11548.5</v>
      </c>
      <c r="H38" s="168">
        <f t="shared" si="4"/>
        <v>-7.5854007013897773E-2</v>
      </c>
      <c r="I38" s="33">
        <v>76.5</v>
      </c>
      <c r="J38" s="10"/>
      <c r="K38" s="33">
        <v>-217</v>
      </c>
      <c r="L38" s="8"/>
      <c r="M38" s="8"/>
      <c r="W38" s="124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87">
        <v>14972600</v>
      </c>
      <c r="AC38" s="10">
        <v>67.03</v>
      </c>
      <c r="AD38" s="33">
        <f t="shared" si="0"/>
        <v>1.3400000000000034</v>
      </c>
      <c r="AE38" s="142">
        <f t="shared" si="1"/>
        <v>-1.4896469536719303E-3</v>
      </c>
    </row>
    <row r="39" spans="1:31" x14ac:dyDescent="0.25">
      <c r="A39" s="8">
        <v>50</v>
      </c>
      <c r="B39" s="152">
        <v>43068</v>
      </c>
      <c r="C39" s="7">
        <v>100</v>
      </c>
      <c r="D39" s="37">
        <v>78.392799999999994</v>
      </c>
      <c r="E39" s="33">
        <v>73.67</v>
      </c>
      <c r="F39" s="33">
        <f t="shared" si="2"/>
        <v>-472.27999999999923</v>
      </c>
      <c r="G39" s="33">
        <f t="shared" si="3"/>
        <v>7839.28</v>
      </c>
      <c r="H39" s="168">
        <f t="shared" si="4"/>
        <v>-6.0245328652631269E-2</v>
      </c>
      <c r="I39" s="161" t="s">
        <v>714</v>
      </c>
      <c r="J39" s="10"/>
      <c r="K39" s="33">
        <v>186</v>
      </c>
      <c r="L39" s="8"/>
      <c r="M39" s="8"/>
      <c r="W39" s="124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87">
        <v>15885100</v>
      </c>
      <c r="AC39" s="10">
        <v>67.13</v>
      </c>
      <c r="AD39" s="33">
        <f t="shared" si="0"/>
        <v>1.2900000000000063</v>
      </c>
      <c r="AE39" s="142">
        <f t="shared" si="1"/>
        <v>1.9438116932422256E-2</v>
      </c>
    </row>
    <row r="40" spans="1:31" x14ac:dyDescent="0.25">
      <c r="B40" s="10"/>
      <c r="C40" s="10"/>
      <c r="D40" s="33"/>
      <c r="E40" s="33"/>
      <c r="F40" s="33"/>
      <c r="G40" s="33"/>
      <c r="H40" s="168"/>
      <c r="I40" s="212"/>
      <c r="J40" s="10"/>
      <c r="K40" s="10"/>
      <c r="W40" s="124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87">
        <v>16208400</v>
      </c>
      <c r="AC40" s="10">
        <v>65.849999999999994</v>
      </c>
      <c r="AD40" s="33">
        <f t="shared" si="0"/>
        <v>1.3499999999999943</v>
      </c>
      <c r="AE40" s="142">
        <f t="shared" si="1"/>
        <v>1.1676140728222428E-2</v>
      </c>
    </row>
    <row r="41" spans="1:31" x14ac:dyDescent="0.25">
      <c r="B41" s="10"/>
      <c r="C41" s="10"/>
      <c r="D41" s="33"/>
      <c r="E41" s="33"/>
      <c r="F41" s="33"/>
      <c r="G41" s="33"/>
      <c r="H41" s="168"/>
      <c r="I41" s="212"/>
      <c r="J41" s="10"/>
      <c r="K41" s="10"/>
      <c r="W41" s="124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87">
        <v>23070600</v>
      </c>
      <c r="AC41" s="10">
        <v>65.09</v>
      </c>
      <c r="AD41" s="33">
        <f t="shared" si="0"/>
        <v>1.4100000000000108</v>
      </c>
      <c r="AE41" s="142">
        <f t="shared" si="1"/>
        <v>-1.8546441495777888E-2</v>
      </c>
    </row>
    <row r="42" spans="1:31" ht="20.25" thickBot="1" x14ac:dyDescent="0.35">
      <c r="B42" s="150"/>
      <c r="C42" s="150"/>
      <c r="D42" s="151"/>
      <c r="E42" s="153"/>
      <c r="F42" s="154"/>
      <c r="G42" s="165"/>
      <c r="H42" s="154"/>
      <c r="I42" s="154"/>
      <c r="J42" s="465"/>
      <c r="K42" s="465"/>
      <c r="O42" s="557" t="s">
        <v>54</v>
      </c>
      <c r="P42" s="557"/>
      <c r="T42" s="83" t="s">
        <v>84</v>
      </c>
      <c r="W42" s="124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87">
        <v>51547400</v>
      </c>
      <c r="AC42" s="10">
        <v>66.319999999999993</v>
      </c>
      <c r="AD42" s="33">
        <f t="shared" si="0"/>
        <v>1.519999999999996</v>
      </c>
      <c r="AE42" s="142">
        <f t="shared" si="1"/>
        <v>-8.6123742593358199E-2</v>
      </c>
    </row>
    <row r="43" spans="1:31" ht="15.75" thickTop="1" x14ac:dyDescent="0.25">
      <c r="B43" s="152"/>
      <c r="C43" s="10"/>
      <c r="D43" s="33"/>
      <c r="E43" s="33"/>
      <c r="F43" s="33"/>
      <c r="G43" s="33"/>
      <c r="H43" s="167"/>
      <c r="I43" s="211"/>
      <c r="J43" s="10"/>
      <c r="K43" s="10"/>
      <c r="O43" s="75">
        <v>1.1000000000000001</v>
      </c>
      <c r="P43" s="75">
        <f>O43*$Q$4</f>
        <v>81.64200000000001</v>
      </c>
      <c r="Q43" s="2"/>
      <c r="T43" s="119" t="s">
        <v>69</v>
      </c>
      <c r="U43" s="90">
        <v>66.98</v>
      </c>
      <c r="W43" s="124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87">
        <v>13325400</v>
      </c>
      <c r="AC43" s="10">
        <v>72.569999999999993</v>
      </c>
      <c r="AD43" s="33">
        <f t="shared" si="0"/>
        <v>0.89000000000000057</v>
      </c>
      <c r="AE43" s="142">
        <f t="shared" si="1"/>
        <v>1.0161469933184675E-2</v>
      </c>
    </row>
    <row r="44" spans="1:31" x14ac:dyDescent="0.25">
      <c r="B44" s="10"/>
      <c r="C44" s="10"/>
      <c r="D44" s="33"/>
      <c r="E44" s="33"/>
      <c r="F44" s="33"/>
      <c r="G44" s="33"/>
      <c r="H44" s="168"/>
      <c r="I44" s="212"/>
      <c r="J44" s="10"/>
      <c r="K44" s="10"/>
      <c r="O44" s="75">
        <v>1.0900000000000001</v>
      </c>
      <c r="P44" s="75">
        <f t="shared" ref="P44:P63" si="5">O44*$Q$4</f>
        <v>80.899799999999999</v>
      </c>
      <c r="Q44" s="2"/>
      <c r="T44" s="85" t="s">
        <v>70</v>
      </c>
      <c r="U44" s="80">
        <v>67.05</v>
      </c>
      <c r="W44" s="124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87">
        <v>7635000</v>
      </c>
      <c r="AC44" s="10">
        <v>71.84</v>
      </c>
      <c r="AD44" s="33">
        <f t="shared" si="0"/>
        <v>1.230000000000004</v>
      </c>
      <c r="AE44" s="142">
        <f t="shared" si="1"/>
        <v>6.9647583228849008E-4</v>
      </c>
    </row>
    <row r="45" spans="1:31" x14ac:dyDescent="0.25">
      <c r="B45" s="10"/>
      <c r="C45" s="10"/>
      <c r="D45" s="33"/>
      <c r="E45" s="33"/>
      <c r="F45" s="33"/>
      <c r="G45" s="33"/>
      <c r="H45" s="168"/>
      <c r="I45" s="212"/>
      <c r="J45" s="10"/>
      <c r="K45" s="10"/>
      <c r="O45" s="75">
        <v>1.08</v>
      </c>
      <c r="P45" s="75">
        <f t="shared" si="5"/>
        <v>80.157600000000002</v>
      </c>
      <c r="Q45" s="2"/>
      <c r="T45" s="85" t="s">
        <v>71</v>
      </c>
      <c r="U45" s="80" t="s">
        <v>588</v>
      </c>
      <c r="W45" s="124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87">
        <v>8034300</v>
      </c>
      <c r="AC45" s="10">
        <v>71.790000000000006</v>
      </c>
      <c r="AD45" s="33">
        <f t="shared" si="0"/>
        <v>0.98000000000000398</v>
      </c>
      <c r="AE45" s="142">
        <f t="shared" si="1"/>
        <v>1.255230125523088E-3</v>
      </c>
    </row>
    <row r="46" spans="1:31" x14ac:dyDescent="0.25">
      <c r="B46" s="150"/>
      <c r="C46" s="150"/>
      <c r="D46" s="151"/>
      <c r="E46" s="153"/>
      <c r="F46" s="154"/>
      <c r="G46" s="165"/>
      <c r="H46" s="154"/>
      <c r="I46" s="154"/>
      <c r="J46" s="465"/>
      <c r="K46" s="465"/>
      <c r="O46" s="75">
        <v>1.07</v>
      </c>
      <c r="P46" s="75">
        <f t="shared" si="5"/>
        <v>79.415400000000005</v>
      </c>
      <c r="Q46" s="2"/>
      <c r="T46" s="85" t="s">
        <v>72</v>
      </c>
      <c r="U46" s="80" t="s">
        <v>589</v>
      </c>
      <c r="W46" s="124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87">
        <v>8814200</v>
      </c>
      <c r="AC46" s="10">
        <v>71.7</v>
      </c>
      <c r="AD46" s="33">
        <f t="shared" si="0"/>
        <v>1.0499999999999972</v>
      </c>
      <c r="AE46" s="142">
        <f t="shared" si="1"/>
        <v>-7.7497924162746035E-3</v>
      </c>
    </row>
    <row r="47" spans="1:31" x14ac:dyDescent="0.25">
      <c r="B47" s="152"/>
      <c r="C47" s="10"/>
      <c r="D47" s="33"/>
      <c r="E47" s="33"/>
      <c r="F47" s="33"/>
      <c r="G47" s="33"/>
      <c r="H47" s="167"/>
      <c r="I47" s="211"/>
      <c r="J47" s="10"/>
      <c r="K47" s="10"/>
      <c r="O47" s="75">
        <v>1.06</v>
      </c>
      <c r="P47" s="75">
        <f t="shared" si="5"/>
        <v>78.673200000000008</v>
      </c>
      <c r="Q47" s="2"/>
      <c r="T47" s="85" t="s">
        <v>73</v>
      </c>
      <c r="U47" s="80">
        <v>79.099999999999994</v>
      </c>
      <c r="W47" s="124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87">
        <v>7441800</v>
      </c>
      <c r="AC47" s="10">
        <v>72.260000000000005</v>
      </c>
      <c r="AD47" s="33">
        <f t="shared" si="0"/>
        <v>0.81999999999999318</v>
      </c>
      <c r="AE47" s="142">
        <f t="shared" si="1"/>
        <v>5.0069541029207354E-3</v>
      </c>
    </row>
    <row r="48" spans="1:31" x14ac:dyDescent="0.25">
      <c r="B48" s="10"/>
      <c r="C48" s="10"/>
      <c r="D48" s="33"/>
      <c r="E48" s="33"/>
      <c r="F48" s="33"/>
      <c r="G48" s="33"/>
      <c r="H48" s="168"/>
      <c r="I48" s="212"/>
      <c r="J48" s="10"/>
      <c r="K48" s="10"/>
      <c r="O48" s="75">
        <v>1.05</v>
      </c>
      <c r="P48" s="75">
        <f t="shared" si="5"/>
        <v>77.930999999999997</v>
      </c>
      <c r="Q48" s="2"/>
      <c r="T48" s="85" t="s">
        <v>74</v>
      </c>
      <c r="U48" s="80">
        <v>0.98934999999999995</v>
      </c>
      <c r="W48" s="124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87">
        <v>10365500</v>
      </c>
      <c r="AC48" s="10">
        <v>71.900000000000006</v>
      </c>
      <c r="AD48" s="33">
        <f t="shared" si="0"/>
        <v>1.5900000000000034</v>
      </c>
      <c r="AE48" s="142">
        <f t="shared" si="1"/>
        <v>1.3246899661781386E-2</v>
      </c>
    </row>
    <row r="49" spans="1:31" x14ac:dyDescent="0.25">
      <c r="B49" s="10"/>
      <c r="C49" s="10"/>
      <c r="D49" s="33"/>
      <c r="E49" s="33"/>
      <c r="F49" s="33"/>
      <c r="G49" s="33"/>
      <c r="H49" s="168"/>
      <c r="I49" s="212"/>
      <c r="J49" s="10"/>
      <c r="K49" s="10"/>
      <c r="O49" s="75">
        <v>1.04</v>
      </c>
      <c r="P49" s="75">
        <f t="shared" si="5"/>
        <v>77.188800000000001</v>
      </c>
      <c r="Q49" s="2"/>
      <c r="T49" s="85" t="s">
        <v>75</v>
      </c>
      <c r="U49" s="80" t="s">
        <v>477</v>
      </c>
      <c r="W49" s="124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87">
        <v>7242500</v>
      </c>
      <c r="AC49" s="10">
        <v>70.959999999999994</v>
      </c>
      <c r="AD49" s="33">
        <f t="shared" si="0"/>
        <v>0.92000000000000171</v>
      </c>
      <c r="AE49" s="142">
        <f t="shared" si="1"/>
        <v>3.3936651583710287E-3</v>
      </c>
    </row>
    <row r="50" spans="1:31" x14ac:dyDescent="0.25">
      <c r="B50" s="10"/>
      <c r="C50" s="10"/>
      <c r="D50" s="33"/>
      <c r="E50" s="33"/>
      <c r="F50" s="33"/>
      <c r="G50" s="33"/>
      <c r="H50" s="168"/>
      <c r="I50" s="212"/>
      <c r="J50" s="10"/>
      <c r="K50" s="10"/>
      <c r="O50" s="75">
        <v>1.03</v>
      </c>
      <c r="P50" s="75">
        <f t="shared" si="5"/>
        <v>76.446600000000004</v>
      </c>
      <c r="Q50" s="2"/>
      <c r="T50" s="85"/>
      <c r="U50" s="80"/>
      <c r="W50" s="124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87">
        <v>6939700</v>
      </c>
      <c r="AC50" s="10">
        <v>70.72</v>
      </c>
      <c r="AD50" s="33">
        <f t="shared" si="0"/>
        <v>1.0100000000000051</v>
      </c>
      <c r="AE50" s="142">
        <f t="shared" si="1"/>
        <v>5.6593095642321067E-4</v>
      </c>
    </row>
    <row r="51" spans="1:31" x14ac:dyDescent="0.25">
      <c r="B51" s="10"/>
      <c r="C51" s="10"/>
      <c r="D51" s="33"/>
      <c r="E51" s="33"/>
      <c r="F51" s="33"/>
      <c r="G51" s="33"/>
      <c r="H51" s="168"/>
      <c r="I51" s="212"/>
      <c r="J51" s="10"/>
      <c r="K51" s="10"/>
      <c r="O51" s="75">
        <v>1.02</v>
      </c>
      <c r="P51" s="75">
        <f t="shared" si="5"/>
        <v>75.704400000000007</v>
      </c>
      <c r="Q51" s="2"/>
      <c r="T51" s="85" t="s">
        <v>76</v>
      </c>
      <c r="U51" s="80" t="s">
        <v>590</v>
      </c>
      <c r="W51" s="124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87">
        <v>8580100</v>
      </c>
      <c r="AC51" s="10">
        <v>70.680000000000007</v>
      </c>
      <c r="AD51" s="33">
        <f t="shared" si="0"/>
        <v>0.69999999999998863</v>
      </c>
      <c r="AE51" s="142">
        <f t="shared" si="1"/>
        <v>-9.5291479820627245E-3</v>
      </c>
    </row>
    <row r="52" spans="1:31" x14ac:dyDescent="0.25">
      <c r="B52" s="10"/>
      <c r="C52" s="10"/>
      <c r="D52" s="33"/>
      <c r="E52" s="33"/>
      <c r="F52" s="33"/>
      <c r="G52" s="33"/>
      <c r="H52" s="168"/>
      <c r="I52" s="212"/>
      <c r="J52" s="10"/>
      <c r="K52" s="10"/>
      <c r="O52" s="75">
        <v>1.01</v>
      </c>
      <c r="P52" s="75">
        <f t="shared" si="5"/>
        <v>74.962199999999996</v>
      </c>
      <c r="Q52" s="2"/>
      <c r="T52" s="85" t="s">
        <v>77</v>
      </c>
      <c r="U52" s="80" t="s">
        <v>330</v>
      </c>
      <c r="W52" s="124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87">
        <v>14001600</v>
      </c>
      <c r="AC52" s="10">
        <v>71.36</v>
      </c>
      <c r="AD52" s="33">
        <f t="shared" si="0"/>
        <v>1.6200000000000045</v>
      </c>
      <c r="AE52" s="142">
        <f t="shared" si="1"/>
        <v>2.3669487878353213E-2</v>
      </c>
    </row>
    <row r="53" spans="1:31" x14ac:dyDescent="0.25">
      <c r="O53" s="75">
        <v>1</v>
      </c>
      <c r="P53" s="75">
        <f t="shared" si="5"/>
        <v>74.22</v>
      </c>
      <c r="Q53" s="2"/>
      <c r="T53" s="85" t="s">
        <v>78</v>
      </c>
      <c r="U53" s="82">
        <v>7113649</v>
      </c>
      <c r="W53" s="124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87">
        <v>10912800</v>
      </c>
      <c r="AC53" s="10">
        <v>69.709999999999994</v>
      </c>
      <c r="AD53" s="33">
        <f t="shared" si="0"/>
        <v>1.2000000000000028</v>
      </c>
      <c r="AE53" s="142">
        <f t="shared" si="1"/>
        <v>-6.2722736992161243E-3</v>
      </c>
    </row>
    <row r="54" spans="1:31" x14ac:dyDescent="0.25">
      <c r="L54" t="s">
        <v>43</v>
      </c>
      <c r="M54" s="33">
        <f>M95+K95-F95</f>
        <v>658.66999999999825</v>
      </c>
      <c r="O54" s="75">
        <v>0.99</v>
      </c>
      <c r="P54" s="75">
        <f t="shared" si="5"/>
        <v>73.477800000000002</v>
      </c>
      <c r="Q54" s="2"/>
      <c r="T54" s="85" t="s">
        <v>81</v>
      </c>
      <c r="U54" s="82">
        <v>10291100</v>
      </c>
      <c r="W54" s="124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87">
        <v>9657600</v>
      </c>
      <c r="AC54" s="10">
        <v>70.150000000000006</v>
      </c>
      <c r="AD54" s="33">
        <f t="shared" si="0"/>
        <v>0.99000000000000909</v>
      </c>
      <c r="AE54" s="142">
        <f t="shared" si="1"/>
        <v>-4.5409394068396391E-3</v>
      </c>
    </row>
    <row r="55" spans="1:31" x14ac:dyDescent="0.25">
      <c r="A55" s="242" t="s">
        <v>1</v>
      </c>
      <c r="B55" s="242" t="s">
        <v>2</v>
      </c>
      <c r="C55" s="242" t="s">
        <v>4</v>
      </c>
      <c r="D55" s="244" t="s">
        <v>5</v>
      </c>
      <c r="E55" s="244" t="s">
        <v>67</v>
      </c>
      <c r="F55" s="244" t="s">
        <v>38</v>
      </c>
      <c r="G55" s="242" t="s">
        <v>3</v>
      </c>
      <c r="H55" s="242" t="s">
        <v>6</v>
      </c>
      <c r="I55" s="242" t="s">
        <v>7</v>
      </c>
      <c r="J55" s="242" t="s">
        <v>68</v>
      </c>
      <c r="K55" s="242" t="s">
        <v>39</v>
      </c>
      <c r="L55" s="242" t="s">
        <v>21</v>
      </c>
      <c r="M55" s="242" t="s">
        <v>22</v>
      </c>
      <c r="O55" s="75">
        <v>0.98</v>
      </c>
      <c r="P55" s="75">
        <f t="shared" si="5"/>
        <v>72.735599999999991</v>
      </c>
      <c r="Q55" s="2"/>
      <c r="T55" s="85" t="s">
        <v>79</v>
      </c>
      <c r="U55" s="80" t="s">
        <v>591</v>
      </c>
      <c r="W55" s="124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87">
        <v>10270300</v>
      </c>
      <c r="AC55" s="10">
        <v>70.47</v>
      </c>
      <c r="AD55" s="33">
        <f t="shared" si="0"/>
        <v>1.4200000000000017</v>
      </c>
      <c r="AE55" s="142">
        <f t="shared" si="1"/>
        <v>-7.7442973810193383E-3</v>
      </c>
    </row>
    <row r="56" spans="1:31" x14ac:dyDescent="0.25">
      <c r="A56" s="245" t="s">
        <v>33</v>
      </c>
      <c r="B56" s="235">
        <v>42214</v>
      </c>
      <c r="C56" s="236">
        <v>10</v>
      </c>
      <c r="D56" s="237">
        <v>113.01</v>
      </c>
      <c r="E56" s="237">
        <v>0</v>
      </c>
      <c r="F56" s="237">
        <f t="shared" ref="F56:F81" si="6">C56*D56 + E56</f>
        <v>1130.1000000000001</v>
      </c>
      <c r="G56" s="235">
        <v>42263</v>
      </c>
      <c r="H56" s="240">
        <v>10</v>
      </c>
      <c r="I56" s="237">
        <v>109.35</v>
      </c>
      <c r="J56" s="237">
        <v>0.02</v>
      </c>
      <c r="K56" s="237">
        <f>I56*H56-J56</f>
        <v>1093.48</v>
      </c>
      <c r="L56" s="235">
        <v>42276</v>
      </c>
      <c r="M56" s="237">
        <v>6.45</v>
      </c>
      <c r="O56" s="75">
        <v>0.97</v>
      </c>
      <c r="P56" s="75">
        <f t="shared" si="5"/>
        <v>71.993399999999994</v>
      </c>
      <c r="T56" s="85" t="s">
        <v>82</v>
      </c>
      <c r="U56" s="80">
        <v>6.69</v>
      </c>
      <c r="W56" s="124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87">
        <v>9810900</v>
      </c>
      <c r="AC56" s="10">
        <v>71.02</v>
      </c>
      <c r="AD56" s="33">
        <f t="shared" si="0"/>
        <v>1.019999999999996</v>
      </c>
      <c r="AE56" s="142">
        <f t="shared" si="1"/>
        <v>-7.8234143615535379E-3</v>
      </c>
    </row>
    <row r="57" spans="1:31" x14ac:dyDescent="0.25">
      <c r="A57" s="246" t="s">
        <v>48</v>
      </c>
      <c r="B57" s="235">
        <v>42247</v>
      </c>
      <c r="C57" s="236">
        <v>15</v>
      </c>
      <c r="D57" s="237">
        <v>105.85</v>
      </c>
      <c r="E57" s="237">
        <v>0</v>
      </c>
      <c r="F57" s="237">
        <f t="shared" si="6"/>
        <v>1587.75</v>
      </c>
      <c r="G57" s="235">
        <v>42284</v>
      </c>
      <c r="H57" s="240">
        <v>10</v>
      </c>
      <c r="I57" s="237">
        <v>97.5</v>
      </c>
      <c r="J57" s="237">
        <v>0.02</v>
      </c>
      <c r="K57" s="237">
        <f>I57*H57-J57</f>
        <v>974.98</v>
      </c>
      <c r="L57" s="235">
        <v>42369</v>
      </c>
      <c r="M57" s="237">
        <v>10.75</v>
      </c>
      <c r="O57" s="75">
        <v>0.96</v>
      </c>
      <c r="P57" s="75">
        <f t="shared" si="5"/>
        <v>71.251199999999997</v>
      </c>
      <c r="T57" s="85" t="s">
        <v>83</v>
      </c>
      <c r="U57" s="80">
        <v>9.94</v>
      </c>
      <c r="W57" s="124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87">
        <v>9910000</v>
      </c>
      <c r="AC57" s="10">
        <v>71.58</v>
      </c>
      <c r="AD57" s="33">
        <f t="shared" si="0"/>
        <v>0.96999999999999886</v>
      </c>
      <c r="AE57" s="142">
        <f t="shared" si="1"/>
        <v>3.0829596412556004E-3</v>
      </c>
    </row>
    <row r="58" spans="1:31" x14ac:dyDescent="0.25">
      <c r="A58" s="236"/>
      <c r="B58" s="235">
        <v>42278</v>
      </c>
      <c r="C58" s="236">
        <v>10</v>
      </c>
      <c r="D58" s="237">
        <v>96.7</v>
      </c>
      <c r="E58" s="237">
        <v>0</v>
      </c>
      <c r="F58" s="237">
        <f t="shared" si="6"/>
        <v>967</v>
      </c>
      <c r="G58" s="235">
        <v>42409</v>
      </c>
      <c r="H58" s="240">
        <v>10</v>
      </c>
      <c r="I58" s="237">
        <v>88.05</v>
      </c>
      <c r="J58" s="237">
        <v>0.02</v>
      </c>
      <c r="K58" s="237">
        <f>I58*H58-J58</f>
        <v>880.48</v>
      </c>
      <c r="L58" s="235">
        <v>42460</v>
      </c>
      <c r="M58" s="237">
        <v>30.1</v>
      </c>
      <c r="O58" s="75">
        <v>0.95</v>
      </c>
      <c r="P58" s="75">
        <f t="shared" si="5"/>
        <v>70.509</v>
      </c>
      <c r="T58" s="85" t="s">
        <v>80</v>
      </c>
      <c r="U58" s="80" t="s">
        <v>478</v>
      </c>
      <c r="W58" s="124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87">
        <v>11706600</v>
      </c>
      <c r="AC58" s="10">
        <v>71.36</v>
      </c>
      <c r="AD58" s="33">
        <f t="shared" si="0"/>
        <v>1.1899999999999977</v>
      </c>
      <c r="AE58" s="142">
        <f t="shared" si="1"/>
        <v>-1.5859881395669628E-2</v>
      </c>
    </row>
    <row r="59" spans="1:31" x14ac:dyDescent="0.25">
      <c r="A59" s="236"/>
      <c r="B59" s="235">
        <v>42284</v>
      </c>
      <c r="C59" s="236">
        <v>10</v>
      </c>
      <c r="D59" s="237">
        <v>94.5</v>
      </c>
      <c r="E59" s="237">
        <v>0</v>
      </c>
      <c r="F59" s="237">
        <f t="shared" si="6"/>
        <v>945</v>
      </c>
      <c r="G59" s="235">
        <v>42447</v>
      </c>
      <c r="H59" s="240">
        <v>20</v>
      </c>
      <c r="I59" s="237">
        <v>90.59</v>
      </c>
      <c r="J59" s="237">
        <v>0.04</v>
      </c>
      <c r="K59" s="237">
        <f>I59*H59-J59</f>
        <v>1811.7600000000002</v>
      </c>
      <c r="L59" s="235">
        <v>42550</v>
      </c>
      <c r="M59" s="237">
        <v>47</v>
      </c>
      <c r="O59" s="75">
        <v>0.94</v>
      </c>
      <c r="P59" s="75">
        <f t="shared" si="5"/>
        <v>69.766799999999989</v>
      </c>
      <c r="W59" s="124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87">
        <v>8269100</v>
      </c>
      <c r="AC59" s="10">
        <v>72.510000000000005</v>
      </c>
      <c r="AD59" s="33">
        <f t="shared" si="0"/>
        <v>0.78000000000000114</v>
      </c>
      <c r="AE59" s="142">
        <f t="shared" si="1"/>
        <v>-3.9835164835163583E-3</v>
      </c>
    </row>
    <row r="60" spans="1:31" x14ac:dyDescent="0.25">
      <c r="A60" s="236"/>
      <c r="B60" s="502">
        <v>42376</v>
      </c>
      <c r="C60" s="236">
        <v>25</v>
      </c>
      <c r="D60" s="237">
        <v>96.5</v>
      </c>
      <c r="E60" s="237">
        <v>0</v>
      </c>
      <c r="F60" s="237">
        <f t="shared" si="6"/>
        <v>2412.5</v>
      </c>
      <c r="G60" s="235">
        <v>42478</v>
      </c>
      <c r="H60" s="240">
        <v>25</v>
      </c>
      <c r="I60" s="237">
        <v>99.45</v>
      </c>
      <c r="J60" s="237">
        <v>0.05</v>
      </c>
      <c r="K60" s="237">
        <f>I60*H60-J60</f>
        <v>2486.1999999999998</v>
      </c>
      <c r="L60" s="235">
        <v>42642</v>
      </c>
      <c r="M60" s="237">
        <v>94</v>
      </c>
      <c r="O60" s="75">
        <v>0.93</v>
      </c>
      <c r="P60" s="75">
        <f t="shared" si="5"/>
        <v>69.024600000000007</v>
      </c>
      <c r="W60" s="124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87">
        <v>7057700</v>
      </c>
      <c r="AC60" s="10">
        <v>72.8</v>
      </c>
      <c r="AD60" s="33">
        <f t="shared" si="0"/>
        <v>0.75</v>
      </c>
      <c r="AE60" s="142">
        <f t="shared" si="1"/>
        <v>-5.600327824067719E-3</v>
      </c>
    </row>
    <row r="61" spans="1:31" x14ac:dyDescent="0.25">
      <c r="A61" s="236"/>
      <c r="B61" s="235">
        <v>42402</v>
      </c>
      <c r="C61" s="236">
        <v>10</v>
      </c>
      <c r="D61" s="237">
        <v>82.55</v>
      </c>
      <c r="E61" s="237">
        <v>0</v>
      </c>
      <c r="F61" s="237">
        <f t="shared" si="6"/>
        <v>825.5</v>
      </c>
      <c r="G61" s="236"/>
      <c r="H61" s="236"/>
      <c r="I61" s="236"/>
      <c r="J61" s="236"/>
      <c r="K61" s="236"/>
      <c r="L61" s="235">
        <v>42734</v>
      </c>
      <c r="M61" s="237">
        <v>117.5</v>
      </c>
      <c r="O61" s="75">
        <v>0.92</v>
      </c>
      <c r="P61" s="75">
        <f t="shared" si="5"/>
        <v>68.282399999999996</v>
      </c>
      <c r="W61" s="124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87">
        <v>14165700</v>
      </c>
      <c r="AC61" s="10">
        <v>73.209999999999994</v>
      </c>
      <c r="AD61" s="33">
        <f t="shared" si="0"/>
        <v>2.539999999999992</v>
      </c>
      <c r="AE61" s="142">
        <f t="shared" si="1"/>
        <v>-1.6523374529822776E-2</v>
      </c>
    </row>
    <row r="62" spans="1:31" x14ac:dyDescent="0.25">
      <c r="A62" s="236"/>
      <c r="B62" s="235">
        <v>42426</v>
      </c>
      <c r="C62" s="236">
        <v>20</v>
      </c>
      <c r="D62" s="237">
        <v>88.03</v>
      </c>
      <c r="E62" s="237">
        <v>0</v>
      </c>
      <c r="F62" s="237">
        <f t="shared" si="6"/>
        <v>1760.6</v>
      </c>
      <c r="G62" s="236"/>
      <c r="H62" s="240"/>
      <c r="I62" s="236"/>
      <c r="J62" s="236"/>
      <c r="K62" s="236"/>
      <c r="L62" s="235">
        <v>42824</v>
      </c>
      <c r="M62" s="237">
        <v>130</v>
      </c>
      <c r="O62" s="75">
        <v>0.91</v>
      </c>
      <c r="P62" s="75">
        <f t="shared" si="5"/>
        <v>67.540199999999999</v>
      </c>
      <c r="W62" s="124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87">
        <v>8869800</v>
      </c>
      <c r="AC62" s="10">
        <v>74.44</v>
      </c>
      <c r="AD62" s="33">
        <f t="shared" si="0"/>
        <v>1.5699999999999932</v>
      </c>
      <c r="AE62" s="142">
        <f t="shared" si="1"/>
        <v>-1.089556205155473E-2</v>
      </c>
    </row>
    <row r="63" spans="1:31" x14ac:dyDescent="0.25">
      <c r="A63" s="258"/>
      <c r="B63" s="235">
        <v>42488</v>
      </c>
      <c r="C63" s="236">
        <v>25</v>
      </c>
      <c r="D63" s="237">
        <v>98.25</v>
      </c>
      <c r="E63" s="237">
        <v>0</v>
      </c>
      <c r="F63" s="237">
        <f t="shared" si="6"/>
        <v>2456.25</v>
      </c>
      <c r="G63" s="236"/>
      <c r="H63" s="236"/>
      <c r="I63" s="236"/>
      <c r="J63" s="236"/>
      <c r="K63" s="236"/>
      <c r="L63" s="235">
        <v>42916</v>
      </c>
      <c r="M63" s="237">
        <v>130</v>
      </c>
      <c r="O63" s="75">
        <v>0.9</v>
      </c>
      <c r="P63" s="75">
        <f t="shared" si="5"/>
        <v>66.798000000000002</v>
      </c>
      <c r="W63" s="124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87">
        <v>10152000</v>
      </c>
      <c r="AC63" s="10">
        <v>75.260000000000005</v>
      </c>
      <c r="AD63" s="33">
        <f t="shared" si="0"/>
        <v>0.82000000000000739</v>
      </c>
      <c r="AE63" s="142">
        <f t="shared" si="1"/>
        <v>4.6722733947404116E-3</v>
      </c>
    </row>
    <row r="64" spans="1:31" x14ac:dyDescent="0.25">
      <c r="A64" s="258" t="s">
        <v>158</v>
      </c>
      <c r="B64" s="235">
        <v>42489</v>
      </c>
      <c r="C64" s="236">
        <v>20</v>
      </c>
      <c r="D64" s="237">
        <v>90.34</v>
      </c>
      <c r="E64" s="237">
        <v>0</v>
      </c>
      <c r="F64" s="237">
        <f t="shared" si="6"/>
        <v>1806.8000000000002</v>
      </c>
      <c r="G64" s="236"/>
      <c r="H64" s="236"/>
      <c r="I64" s="236"/>
      <c r="J64" s="236"/>
      <c r="K64" s="236"/>
      <c r="L64" s="236"/>
      <c r="M64" s="236"/>
      <c r="W64" s="124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87">
        <v>8980000</v>
      </c>
      <c r="AC64" s="10">
        <v>74.91</v>
      </c>
      <c r="AD64" s="33">
        <f t="shared" si="0"/>
        <v>1.0900000000000034</v>
      </c>
      <c r="AE64" s="142">
        <f t="shared" si="1"/>
        <v>-6.8938088293784006E-3</v>
      </c>
    </row>
    <row r="65" spans="1:31" x14ac:dyDescent="0.25">
      <c r="A65" s="258">
        <v>92.64</v>
      </c>
      <c r="B65" s="235">
        <v>42489</v>
      </c>
      <c r="C65" s="236">
        <v>30</v>
      </c>
      <c r="D65" s="237">
        <v>89.5</v>
      </c>
      <c r="E65" s="237">
        <v>0</v>
      </c>
      <c r="F65" s="237">
        <f t="shared" si="6"/>
        <v>2685</v>
      </c>
      <c r="G65" s="235">
        <v>42552</v>
      </c>
      <c r="H65" s="240">
        <v>100</v>
      </c>
      <c r="I65" s="237">
        <v>83.74</v>
      </c>
      <c r="J65" s="237">
        <v>0.18</v>
      </c>
      <c r="K65" s="237">
        <f t="shared" ref="K65:K80" si="7">I65*H65-J65</f>
        <v>8373.82</v>
      </c>
      <c r="L65" s="236"/>
      <c r="M65" s="236"/>
      <c r="W65" s="124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87">
        <v>9413100</v>
      </c>
      <c r="AC65" s="10">
        <v>75.430000000000007</v>
      </c>
      <c r="AD65" s="33">
        <f t="shared" si="0"/>
        <v>1.2800000000000011</v>
      </c>
      <c r="AE65" s="142">
        <f t="shared" si="1"/>
        <v>-4.8812664907650349E-3</v>
      </c>
    </row>
    <row r="66" spans="1:31" x14ac:dyDescent="0.25">
      <c r="A66" s="236"/>
      <c r="B66" s="235">
        <v>42545</v>
      </c>
      <c r="C66" s="236">
        <v>100</v>
      </c>
      <c r="D66" s="237">
        <v>80.47</v>
      </c>
      <c r="E66" s="237">
        <v>0</v>
      </c>
      <c r="F66" s="237">
        <f t="shared" si="6"/>
        <v>8047</v>
      </c>
      <c r="G66" s="235">
        <v>42646</v>
      </c>
      <c r="H66" s="240">
        <v>50</v>
      </c>
      <c r="I66" s="237">
        <v>77.7</v>
      </c>
      <c r="J66" s="237">
        <v>0.08</v>
      </c>
      <c r="K66" s="237">
        <f t="shared" si="7"/>
        <v>3884.92</v>
      </c>
      <c r="L66" s="236"/>
      <c r="M66" s="236"/>
      <c r="W66" s="124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87">
        <v>14914200</v>
      </c>
      <c r="AC66" s="10">
        <v>75.8</v>
      </c>
      <c r="AD66" s="33">
        <f t="shared" si="0"/>
        <v>2.6000000000000085</v>
      </c>
      <c r="AE66" s="142">
        <f t="shared" si="1"/>
        <v>3.0031254246500882E-2</v>
      </c>
    </row>
    <row r="67" spans="1:31" x14ac:dyDescent="0.25">
      <c r="A67" s="236"/>
      <c r="B67" s="235">
        <v>42577</v>
      </c>
      <c r="C67" s="236">
        <v>20</v>
      </c>
      <c r="D67" s="237">
        <v>80.64</v>
      </c>
      <c r="E67" s="237">
        <v>0</v>
      </c>
      <c r="F67" s="237">
        <f t="shared" si="6"/>
        <v>1612.8</v>
      </c>
      <c r="G67" s="235">
        <v>42683</v>
      </c>
      <c r="H67" s="240">
        <v>50</v>
      </c>
      <c r="I67" s="237">
        <v>78.98</v>
      </c>
      <c r="J67" s="237">
        <v>0.09</v>
      </c>
      <c r="K67" s="237">
        <f t="shared" si="7"/>
        <v>3948.91</v>
      </c>
      <c r="L67" s="236"/>
      <c r="M67" s="236"/>
      <c r="W67" s="124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87">
        <v>10953700</v>
      </c>
      <c r="AC67" s="10">
        <v>73.59</v>
      </c>
      <c r="AD67" s="33">
        <f>Y67-Z67</f>
        <v>2.0499999999999972</v>
      </c>
      <c r="AE67" s="142">
        <f>AC67/AC68-1</f>
        <v>3.5603715170278605E-2</v>
      </c>
    </row>
    <row r="68" spans="1:31" x14ac:dyDescent="0.25">
      <c r="A68" s="236"/>
      <c r="B68" s="235">
        <v>42580</v>
      </c>
      <c r="C68" s="236">
        <v>30</v>
      </c>
      <c r="D68" s="237">
        <v>79.38</v>
      </c>
      <c r="E68" s="237">
        <v>0</v>
      </c>
      <c r="F68" s="237">
        <f t="shared" si="6"/>
        <v>2381.3999999999996</v>
      </c>
      <c r="G68" s="235">
        <v>42685</v>
      </c>
      <c r="H68" s="240">
        <v>50</v>
      </c>
      <c r="I68" s="236">
        <v>76.45</v>
      </c>
      <c r="J68" s="236">
        <v>0.08</v>
      </c>
      <c r="K68" s="237">
        <f t="shared" si="7"/>
        <v>3822.42</v>
      </c>
      <c r="L68" s="236"/>
      <c r="M68" s="236"/>
      <c r="W68" s="124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87">
        <v>9220900</v>
      </c>
      <c r="AC68" s="10">
        <v>71.06</v>
      </c>
      <c r="AD68" s="33">
        <f>Y68-Z68</f>
        <v>0.96000000000000796</v>
      </c>
      <c r="AE68" s="142" t="e">
        <f>AC68/AC69-1</f>
        <v>#DIV/0!</v>
      </c>
    </row>
    <row r="69" spans="1:31" x14ac:dyDescent="0.25">
      <c r="A69" s="236"/>
      <c r="B69" s="235">
        <v>42608</v>
      </c>
      <c r="C69" s="236">
        <v>20</v>
      </c>
      <c r="D69" s="237">
        <v>79.28</v>
      </c>
      <c r="E69" s="237">
        <v>0</v>
      </c>
      <c r="F69" s="237">
        <f t="shared" si="6"/>
        <v>1585.6</v>
      </c>
      <c r="G69" s="235">
        <v>42697</v>
      </c>
      <c r="H69" s="240">
        <v>50</v>
      </c>
      <c r="I69" s="237">
        <v>75.3</v>
      </c>
      <c r="J69" s="237">
        <v>0.08</v>
      </c>
      <c r="K69" s="237">
        <f t="shared" si="7"/>
        <v>3764.92</v>
      </c>
      <c r="L69" s="236"/>
      <c r="M69" s="236"/>
      <c r="W69" s="124" t="s">
        <v>92</v>
      </c>
      <c r="X69" s="10"/>
      <c r="Y69" s="10"/>
      <c r="Z69" s="10"/>
      <c r="AA69" s="10"/>
      <c r="AB69" s="87"/>
      <c r="AC69" s="10"/>
      <c r="AD69" s="33">
        <f>Y69-Z69</f>
        <v>0</v>
      </c>
      <c r="AE69" s="142" t="e">
        <f>AC69/AC70-1</f>
        <v>#DIV/0!</v>
      </c>
    </row>
    <row r="70" spans="1:31" x14ac:dyDescent="0.25">
      <c r="A70" s="236"/>
      <c r="B70" s="235">
        <v>42611</v>
      </c>
      <c r="C70" s="236">
        <v>30</v>
      </c>
      <c r="D70" s="237">
        <v>77.680000000000007</v>
      </c>
      <c r="E70" s="237">
        <v>0</v>
      </c>
      <c r="F70" s="237">
        <f t="shared" si="6"/>
        <v>2330.4</v>
      </c>
      <c r="G70" s="235">
        <v>42717</v>
      </c>
      <c r="H70" s="240">
        <v>50</v>
      </c>
      <c r="I70" s="237">
        <v>74.78</v>
      </c>
      <c r="J70" s="237">
        <v>0.08</v>
      </c>
      <c r="K70" s="237">
        <f t="shared" si="7"/>
        <v>3738.92</v>
      </c>
      <c r="L70" s="236"/>
      <c r="M70" s="236"/>
    </row>
    <row r="71" spans="1:31" x14ac:dyDescent="0.25">
      <c r="A71" s="236"/>
      <c r="B71" s="235">
        <v>42646</v>
      </c>
      <c r="C71" s="236">
        <v>50</v>
      </c>
      <c r="D71" s="237">
        <v>77.28</v>
      </c>
      <c r="E71" s="237">
        <v>0</v>
      </c>
      <c r="F71" s="237">
        <f t="shared" si="6"/>
        <v>3864</v>
      </c>
      <c r="G71" s="235">
        <v>42717</v>
      </c>
      <c r="H71" s="240">
        <v>50</v>
      </c>
      <c r="I71" s="237">
        <v>75.73</v>
      </c>
      <c r="J71" s="237">
        <v>0.08</v>
      </c>
      <c r="K71" s="237">
        <f t="shared" si="7"/>
        <v>3786.42</v>
      </c>
      <c r="L71" s="236"/>
      <c r="M71" s="236"/>
    </row>
    <row r="72" spans="1:31" x14ac:dyDescent="0.25">
      <c r="A72" s="236"/>
      <c r="B72" s="235">
        <v>42649</v>
      </c>
      <c r="C72" s="236">
        <v>50</v>
      </c>
      <c r="D72" s="237">
        <v>76.38</v>
      </c>
      <c r="E72" s="237">
        <v>0</v>
      </c>
      <c r="F72" s="237">
        <f t="shared" si="6"/>
        <v>3819</v>
      </c>
      <c r="G72" s="235">
        <v>42738</v>
      </c>
      <c r="H72" s="240">
        <v>50</v>
      </c>
      <c r="I72" s="237">
        <v>73.58</v>
      </c>
      <c r="J72" s="237">
        <v>0.08</v>
      </c>
      <c r="K72" s="237">
        <f t="shared" si="7"/>
        <v>3678.92</v>
      </c>
      <c r="L72" s="236"/>
      <c r="M72" s="236"/>
    </row>
    <row r="73" spans="1:31" x14ac:dyDescent="0.25">
      <c r="A73" s="236"/>
      <c r="B73" s="235">
        <v>42685</v>
      </c>
      <c r="C73" s="236">
        <v>50</v>
      </c>
      <c r="D73" s="237">
        <v>75.78</v>
      </c>
      <c r="E73" s="237">
        <v>0</v>
      </c>
      <c r="F73" s="237">
        <f t="shared" si="6"/>
        <v>3789</v>
      </c>
      <c r="G73" s="235">
        <v>42760</v>
      </c>
      <c r="H73" s="240">
        <v>50</v>
      </c>
      <c r="I73" s="237">
        <v>71.78</v>
      </c>
      <c r="J73" s="237">
        <v>0.08</v>
      </c>
      <c r="K73" s="237">
        <f t="shared" si="7"/>
        <v>3588.92</v>
      </c>
      <c r="L73" s="236"/>
      <c r="M73" s="236"/>
    </row>
    <row r="74" spans="1:31" x14ac:dyDescent="0.25">
      <c r="A74" s="236"/>
      <c r="B74" s="235">
        <v>42692</v>
      </c>
      <c r="C74" s="236">
        <v>50</v>
      </c>
      <c r="D74" s="237">
        <v>74.45</v>
      </c>
      <c r="E74" s="237">
        <v>0</v>
      </c>
      <c r="F74" s="237">
        <f t="shared" si="6"/>
        <v>3722.5</v>
      </c>
      <c r="G74" s="235">
        <v>42781</v>
      </c>
      <c r="H74" s="240">
        <v>50</v>
      </c>
      <c r="I74" s="237">
        <v>68.98</v>
      </c>
      <c r="J74" s="237">
        <v>0.08</v>
      </c>
      <c r="K74" s="237">
        <f t="shared" si="7"/>
        <v>3448.92</v>
      </c>
      <c r="L74" s="236"/>
      <c r="M74" s="236"/>
    </row>
    <row r="75" spans="1:31" x14ac:dyDescent="0.25">
      <c r="A75" s="236"/>
      <c r="B75" s="235">
        <v>42705</v>
      </c>
      <c r="C75" s="236">
        <v>50</v>
      </c>
      <c r="D75" s="237">
        <v>73.319999999999993</v>
      </c>
      <c r="E75" s="237">
        <v>0</v>
      </c>
      <c r="F75" s="237">
        <f t="shared" si="6"/>
        <v>3665.9999999999995</v>
      </c>
      <c r="G75" s="235">
        <v>42781</v>
      </c>
      <c r="H75" s="240">
        <v>50</v>
      </c>
      <c r="I75" s="237">
        <v>69.75</v>
      </c>
      <c r="J75" s="237">
        <v>0.08</v>
      </c>
      <c r="K75" s="237">
        <f t="shared" si="7"/>
        <v>3487.42</v>
      </c>
      <c r="L75" s="236"/>
      <c r="M75" s="236"/>
    </row>
    <row r="76" spans="1:31" x14ac:dyDescent="0.25">
      <c r="A76" s="236"/>
      <c r="B76" s="235">
        <v>42717</v>
      </c>
      <c r="C76" s="236">
        <v>50</v>
      </c>
      <c r="D76" s="237">
        <v>75.180000000000007</v>
      </c>
      <c r="E76" s="237">
        <v>0</v>
      </c>
      <c r="F76" s="237">
        <f t="shared" si="6"/>
        <v>3759.0000000000005</v>
      </c>
      <c r="G76" s="235">
        <v>42940</v>
      </c>
      <c r="H76" s="240">
        <v>50</v>
      </c>
      <c r="I76" s="237">
        <v>74.08</v>
      </c>
      <c r="J76" s="237">
        <v>0.09</v>
      </c>
      <c r="K76" s="237">
        <f t="shared" si="7"/>
        <v>3703.91</v>
      </c>
      <c r="L76" s="236"/>
      <c r="M76" s="236"/>
    </row>
    <row r="77" spans="1:31" x14ac:dyDescent="0.25">
      <c r="A77" s="236"/>
      <c r="B77" s="235">
        <v>42733</v>
      </c>
      <c r="C77" s="236">
        <v>50</v>
      </c>
      <c r="D77" s="237">
        <v>72.08</v>
      </c>
      <c r="E77" s="237">
        <v>0</v>
      </c>
      <c r="F77" s="237">
        <f t="shared" si="6"/>
        <v>3604</v>
      </c>
      <c r="G77" s="235">
        <v>42977</v>
      </c>
      <c r="H77" s="240">
        <v>50</v>
      </c>
      <c r="I77" s="237">
        <v>80.08</v>
      </c>
      <c r="J77" s="237">
        <v>0.09</v>
      </c>
      <c r="K77" s="237">
        <f t="shared" si="7"/>
        <v>4003.91</v>
      </c>
      <c r="L77" s="236"/>
      <c r="M77" s="236"/>
    </row>
    <row r="78" spans="1:31" x14ac:dyDescent="0.25">
      <c r="A78" s="236"/>
      <c r="B78" s="235">
        <v>42752</v>
      </c>
      <c r="C78" s="236">
        <v>50</v>
      </c>
      <c r="D78" s="237">
        <v>71.88</v>
      </c>
      <c r="E78" s="237">
        <v>0</v>
      </c>
      <c r="F78" s="237">
        <f t="shared" si="6"/>
        <v>3594</v>
      </c>
      <c r="G78" s="235">
        <v>42977</v>
      </c>
      <c r="H78" s="240">
        <v>50</v>
      </c>
      <c r="I78" s="237">
        <v>81.08</v>
      </c>
      <c r="J78" s="237">
        <v>0.09</v>
      </c>
      <c r="K78" s="237">
        <f t="shared" si="7"/>
        <v>4053.91</v>
      </c>
      <c r="L78" s="236"/>
      <c r="M78" s="236"/>
    </row>
    <row r="79" spans="1:31" x14ac:dyDescent="0.25">
      <c r="A79" s="236"/>
      <c r="B79" s="235">
        <v>42755</v>
      </c>
      <c r="C79" s="236">
        <v>50</v>
      </c>
      <c r="D79" s="237">
        <v>70.78</v>
      </c>
      <c r="E79" s="237">
        <v>0</v>
      </c>
      <c r="F79" s="237">
        <f t="shared" si="6"/>
        <v>3539</v>
      </c>
      <c r="G79" s="235">
        <v>42978</v>
      </c>
      <c r="H79" s="240">
        <v>50</v>
      </c>
      <c r="I79" s="237">
        <v>83.18</v>
      </c>
      <c r="J79" s="237">
        <v>0.1</v>
      </c>
      <c r="K79" s="237">
        <f t="shared" si="7"/>
        <v>4158.8999999999996</v>
      </c>
      <c r="L79" s="236"/>
      <c r="M79" s="236"/>
    </row>
    <row r="80" spans="1:31" x14ac:dyDescent="0.25">
      <c r="A80" s="236"/>
      <c r="B80" s="235">
        <v>42773</v>
      </c>
      <c r="C80" s="236">
        <v>50</v>
      </c>
      <c r="D80" s="237">
        <v>69.48</v>
      </c>
      <c r="E80" s="237">
        <v>0</v>
      </c>
      <c r="F80" s="237">
        <f t="shared" si="6"/>
        <v>3474</v>
      </c>
      <c r="G80" s="235">
        <v>42984</v>
      </c>
      <c r="H80" s="240">
        <v>50</v>
      </c>
      <c r="I80" s="237">
        <v>82.98</v>
      </c>
      <c r="J80" s="237">
        <v>-0.03</v>
      </c>
      <c r="K80" s="237">
        <f t="shared" si="7"/>
        <v>4149.03</v>
      </c>
      <c r="L80" s="236"/>
      <c r="M80" s="236"/>
    </row>
    <row r="81" spans="1:13" x14ac:dyDescent="0.25">
      <c r="A81" s="236"/>
      <c r="B81" s="235">
        <v>42774</v>
      </c>
      <c r="C81" s="236">
        <v>50</v>
      </c>
      <c r="D81" s="237">
        <v>67.680000000000007</v>
      </c>
      <c r="E81" s="237">
        <v>0</v>
      </c>
      <c r="F81" s="237">
        <f t="shared" si="6"/>
        <v>3384.0000000000005</v>
      </c>
      <c r="G81" s="236"/>
      <c r="H81" s="236"/>
      <c r="I81" s="236"/>
      <c r="J81" s="236"/>
      <c r="K81" s="236"/>
      <c r="L81" s="236"/>
      <c r="M81" s="236"/>
    </row>
    <row r="82" spans="1:13" x14ac:dyDescent="0.25">
      <c r="A82" s="236"/>
      <c r="B82" s="235"/>
      <c r="C82" s="236"/>
      <c r="D82" s="237"/>
      <c r="E82" s="237"/>
      <c r="F82" s="237"/>
      <c r="G82" s="236"/>
      <c r="H82" s="236"/>
      <c r="I82" s="236"/>
      <c r="J82" s="236"/>
      <c r="K82" s="236"/>
      <c r="L82" s="236"/>
      <c r="M82" s="236"/>
    </row>
    <row r="83" spans="1:13" x14ac:dyDescent="0.25">
      <c r="A83" s="236"/>
      <c r="B83" s="235"/>
      <c r="C83" s="236"/>
      <c r="D83" s="237"/>
      <c r="E83" s="237"/>
      <c r="F83" s="237"/>
      <c r="G83" s="236"/>
      <c r="H83" s="236"/>
      <c r="I83" s="236"/>
      <c r="J83" s="236"/>
      <c r="K83" s="236"/>
      <c r="L83" s="236"/>
      <c r="M83" s="236"/>
    </row>
    <row r="84" spans="1:13" x14ac:dyDescent="0.25">
      <c r="A84" s="236"/>
      <c r="B84" s="235"/>
      <c r="C84" s="236"/>
      <c r="D84" s="237"/>
      <c r="E84" s="237"/>
      <c r="F84" s="237"/>
      <c r="G84" s="236"/>
      <c r="H84" s="236"/>
      <c r="I84" s="236"/>
      <c r="J84" s="236"/>
      <c r="K84" s="236"/>
      <c r="L84" s="236"/>
      <c r="M84" s="236"/>
    </row>
    <row r="85" spans="1:13" x14ac:dyDescent="0.25">
      <c r="A85" s="236"/>
      <c r="B85" s="235"/>
      <c r="C85" s="236"/>
      <c r="D85" s="237"/>
      <c r="E85" s="237"/>
      <c r="F85" s="237"/>
      <c r="G85" s="236"/>
      <c r="H85" s="236"/>
      <c r="I85" s="236"/>
      <c r="J85" s="236"/>
      <c r="K85" s="236"/>
      <c r="L85" s="236"/>
      <c r="M85" s="236"/>
    </row>
    <row r="86" spans="1:13" x14ac:dyDescent="0.25">
      <c r="A86" s="236"/>
      <c r="B86" s="235"/>
      <c r="C86" s="236"/>
      <c r="D86" s="237"/>
      <c r="E86" s="237"/>
      <c r="F86" s="237"/>
      <c r="G86" s="236"/>
      <c r="H86" s="236"/>
      <c r="I86" s="236"/>
      <c r="J86" s="236"/>
      <c r="K86" s="236"/>
      <c r="L86" s="236"/>
      <c r="M86" s="236"/>
    </row>
    <row r="87" spans="1:13" x14ac:dyDescent="0.25">
      <c r="A87" s="236"/>
      <c r="B87" s="235"/>
      <c r="C87" s="236"/>
      <c r="D87" s="237"/>
      <c r="E87" s="237"/>
      <c r="F87" s="237"/>
      <c r="G87" s="236"/>
      <c r="H87" s="236"/>
      <c r="I87" s="236"/>
      <c r="J87" s="236"/>
      <c r="K87" s="236"/>
      <c r="L87" s="236"/>
      <c r="M87" s="236"/>
    </row>
    <row r="88" spans="1:13" x14ac:dyDescent="0.25">
      <c r="A88" s="236"/>
      <c r="B88" s="235"/>
      <c r="C88" s="236"/>
      <c r="D88" s="237"/>
      <c r="E88" s="237"/>
      <c r="F88" s="237"/>
      <c r="G88" s="236"/>
      <c r="H88" s="236"/>
      <c r="I88" s="236"/>
      <c r="J88" s="236"/>
      <c r="K88" s="236"/>
      <c r="L88" s="236"/>
      <c r="M88" s="236"/>
    </row>
    <row r="89" spans="1:13" x14ac:dyDescent="0.25">
      <c r="A89" s="236"/>
      <c r="B89" s="235"/>
      <c r="C89" s="236"/>
      <c r="D89" s="237"/>
      <c r="E89" s="237"/>
      <c r="F89" s="237"/>
      <c r="G89" s="236"/>
      <c r="H89" s="236"/>
      <c r="I89" s="236"/>
      <c r="J89" s="236"/>
      <c r="K89" s="236"/>
      <c r="L89" s="236"/>
      <c r="M89" s="236"/>
    </row>
    <row r="90" spans="1:13" x14ac:dyDescent="0.25">
      <c r="A90" s="236"/>
      <c r="B90" s="235"/>
      <c r="C90" s="236"/>
      <c r="D90" s="237"/>
      <c r="E90" s="237"/>
      <c r="F90" s="237"/>
      <c r="G90" s="236"/>
      <c r="H90" s="236"/>
      <c r="I90" s="236"/>
      <c r="J90" s="236"/>
      <c r="K90" s="236"/>
      <c r="L90" s="236"/>
      <c r="M90" s="236"/>
    </row>
    <row r="91" spans="1:13" x14ac:dyDescent="0.25">
      <c r="A91" s="236"/>
      <c r="B91" s="235"/>
      <c r="C91" s="236"/>
      <c r="D91" s="237"/>
      <c r="E91" s="237"/>
      <c r="F91" s="237"/>
      <c r="G91" s="236"/>
      <c r="H91" s="236"/>
      <c r="I91" s="236"/>
      <c r="J91" s="236"/>
      <c r="K91" s="236"/>
      <c r="L91" s="236"/>
      <c r="M91" s="236"/>
    </row>
    <row r="92" spans="1:13" x14ac:dyDescent="0.25">
      <c r="A92" s="236"/>
      <c r="B92" s="235"/>
      <c r="C92" s="236"/>
      <c r="D92" s="237"/>
      <c r="E92" s="237"/>
      <c r="F92" s="237"/>
      <c r="G92" s="236"/>
      <c r="H92" s="236"/>
      <c r="I92" s="236"/>
      <c r="J92" s="236"/>
      <c r="K92" s="236"/>
      <c r="L92" s="236"/>
      <c r="M92" s="236"/>
    </row>
    <row r="93" spans="1:13" x14ac:dyDescent="0.25">
      <c r="A93" s="236"/>
      <c r="B93" s="236"/>
      <c r="C93" s="236"/>
      <c r="D93" s="237"/>
      <c r="E93" s="237"/>
      <c r="F93" s="237"/>
      <c r="G93" s="236"/>
      <c r="H93" s="236"/>
      <c r="I93" s="236"/>
      <c r="J93" s="236"/>
      <c r="K93" s="236"/>
      <c r="L93" s="236"/>
      <c r="M93" s="236"/>
    </row>
    <row r="94" spans="1:13" x14ac:dyDescent="0.25">
      <c r="A94" s="236"/>
      <c r="B94" s="236"/>
      <c r="C94" s="236"/>
      <c r="D94" s="237"/>
      <c r="E94" s="237"/>
      <c r="F94" s="237"/>
      <c r="G94" s="236"/>
      <c r="H94" s="240"/>
      <c r="I94" s="236"/>
      <c r="J94" s="236"/>
      <c r="K94" s="236"/>
      <c r="L94" s="236"/>
      <c r="M94" s="236"/>
    </row>
    <row r="95" spans="1:13" x14ac:dyDescent="0.25">
      <c r="A95" s="21" t="s">
        <v>57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69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311" t="s">
        <v>143</v>
      </c>
      <c r="B96" s="312"/>
      <c r="C96" s="313">
        <f>SumByColor($A$25,C56:C94)</f>
        <v>0</v>
      </c>
      <c r="D96" s="313"/>
      <c r="E96" s="313"/>
      <c r="F96" s="314">
        <f>SumByColor($A$25,F56:F94)</f>
        <v>0</v>
      </c>
      <c r="G96" s="313"/>
      <c r="H96" s="313">
        <f>SumByColor($A$25,H56:H94)</f>
        <v>0</v>
      </c>
      <c r="I96" s="313"/>
      <c r="J96" s="313"/>
      <c r="K96" s="314">
        <f>SumByColor($A$25,K56:K94)</f>
        <v>0</v>
      </c>
      <c r="L96" s="313"/>
      <c r="M96" s="314">
        <f>SumByColor($A$25,M56:M94)</f>
        <v>0</v>
      </c>
    </row>
    <row r="103" spans="1:12" x14ac:dyDescent="0.25">
      <c r="A103" s="503"/>
      <c r="B103" s="503"/>
      <c r="C103" s="503"/>
      <c r="D103" s="504"/>
      <c r="E103" s="504"/>
      <c r="F103" s="504"/>
      <c r="G103" s="503"/>
      <c r="H103" s="503"/>
      <c r="I103" s="503"/>
      <c r="J103" s="503"/>
      <c r="K103" s="503"/>
      <c r="L103" s="503"/>
    </row>
    <row r="104" spans="1:12" x14ac:dyDescent="0.25">
      <c r="A104" s="503"/>
      <c r="B104" s="345" t="s">
        <v>85</v>
      </c>
      <c r="C104" s="345" t="s">
        <v>106</v>
      </c>
      <c r="D104" s="346" t="s">
        <v>105</v>
      </c>
      <c r="E104" s="347" t="s">
        <v>107</v>
      </c>
      <c r="F104" s="348" t="s">
        <v>43</v>
      </c>
      <c r="G104" s="349" t="s">
        <v>110</v>
      </c>
      <c r="H104" s="348" t="s">
        <v>61</v>
      </c>
      <c r="I104" s="348" t="s">
        <v>111</v>
      </c>
      <c r="J104" s="505" t="s">
        <v>413</v>
      </c>
      <c r="K104" s="505" t="s">
        <v>109</v>
      </c>
      <c r="L104" s="503"/>
    </row>
    <row r="105" spans="1:12" x14ac:dyDescent="0.25">
      <c r="A105" s="236"/>
      <c r="B105" s="235">
        <v>42304</v>
      </c>
      <c r="C105" s="236">
        <v>25</v>
      </c>
      <c r="D105" s="237">
        <v>102.2</v>
      </c>
      <c r="E105" s="237">
        <v>110.96</v>
      </c>
      <c r="F105" s="237">
        <f>C105*(E105-D105)</f>
        <v>218.99999999999977</v>
      </c>
      <c r="G105" s="237">
        <f>D105*C105</f>
        <v>2555</v>
      </c>
      <c r="H105" s="238">
        <f>(E105-D105)/D105</f>
        <v>8.5714285714285618E-2</v>
      </c>
      <c r="I105" s="506"/>
      <c r="J105" s="236"/>
      <c r="K105" s="236"/>
      <c r="L105" s="236"/>
    </row>
    <row r="106" spans="1:12" x14ac:dyDescent="0.25">
      <c r="A106" s="236"/>
      <c r="B106" s="235">
        <v>42332</v>
      </c>
      <c r="C106" s="236">
        <v>25</v>
      </c>
      <c r="D106" s="237">
        <v>102.2</v>
      </c>
      <c r="E106" s="237">
        <v>106.36</v>
      </c>
      <c r="F106" s="237">
        <f t="shared" ref="F106:F114" si="8">C106*(E106-D106)</f>
        <v>103.99999999999991</v>
      </c>
      <c r="G106" s="237">
        <f t="shared" ref="G106:G169" si="9">D106*C106</f>
        <v>2555</v>
      </c>
      <c r="H106" s="238">
        <f t="shared" ref="H106:H169" si="10">(E106-D106)/D106</f>
        <v>4.070450097847355E-2</v>
      </c>
      <c r="I106" s="506"/>
      <c r="J106" s="236"/>
      <c r="K106" s="236"/>
      <c r="L106" s="236"/>
    </row>
    <row r="107" spans="1:12" x14ac:dyDescent="0.25">
      <c r="A107" s="236"/>
      <c r="B107" s="235">
        <v>42349</v>
      </c>
      <c r="C107" s="236">
        <v>25</v>
      </c>
      <c r="D107" s="237">
        <v>102.2</v>
      </c>
      <c r="E107" s="237">
        <v>100.03</v>
      </c>
      <c r="F107" s="237">
        <f t="shared" si="8"/>
        <v>-54.250000000000043</v>
      </c>
      <c r="G107" s="237">
        <f t="shared" si="9"/>
        <v>2555</v>
      </c>
      <c r="H107" s="238">
        <f t="shared" si="10"/>
        <v>-2.1232876712328784E-2</v>
      </c>
      <c r="I107" s="506"/>
      <c r="J107" s="236"/>
      <c r="K107" s="236"/>
      <c r="L107" s="236"/>
    </row>
    <row r="108" spans="1:12" x14ac:dyDescent="0.25">
      <c r="A108" s="236"/>
      <c r="B108" s="235">
        <v>42361</v>
      </c>
      <c r="C108" s="236">
        <v>25</v>
      </c>
      <c r="D108" s="237">
        <v>102.2</v>
      </c>
      <c r="E108" s="237">
        <v>102.86</v>
      </c>
      <c r="F108" s="237">
        <f t="shared" si="8"/>
        <v>16.499999999999915</v>
      </c>
      <c r="G108" s="237">
        <f t="shared" si="9"/>
        <v>2555</v>
      </c>
      <c r="H108" s="238">
        <f t="shared" si="10"/>
        <v>6.4579256360077939E-3</v>
      </c>
      <c r="I108" s="506"/>
      <c r="J108" s="236"/>
      <c r="K108" s="236"/>
      <c r="L108" s="236"/>
    </row>
    <row r="109" spans="1:12" x14ac:dyDescent="0.25">
      <c r="A109" s="236"/>
      <c r="B109" s="235">
        <v>42376</v>
      </c>
      <c r="C109" s="257">
        <v>50</v>
      </c>
      <c r="D109" s="256">
        <v>99.13</v>
      </c>
      <c r="E109" s="256">
        <v>96.25</v>
      </c>
      <c r="F109" s="237">
        <f t="shared" si="8"/>
        <v>-143.99999999999977</v>
      </c>
      <c r="G109" s="237">
        <f t="shared" si="9"/>
        <v>4956.5</v>
      </c>
      <c r="H109" s="238">
        <f t="shared" si="10"/>
        <v>-2.9052759003328918E-2</v>
      </c>
      <c r="I109" s="506"/>
      <c r="J109" s="236"/>
      <c r="K109" s="236"/>
      <c r="L109" s="236"/>
    </row>
    <row r="110" spans="1:12" x14ac:dyDescent="0.25">
      <c r="A110" s="236"/>
      <c r="B110" s="235">
        <v>42402</v>
      </c>
      <c r="C110" s="257">
        <v>60</v>
      </c>
      <c r="D110" s="256">
        <v>96.37</v>
      </c>
      <c r="E110" s="256">
        <v>82.71</v>
      </c>
      <c r="F110" s="237">
        <f t="shared" si="8"/>
        <v>-819.60000000000059</v>
      </c>
      <c r="G110" s="237">
        <f t="shared" si="9"/>
        <v>5782.2000000000007</v>
      </c>
      <c r="H110" s="238">
        <f t="shared" si="10"/>
        <v>-0.14174535643872585</v>
      </c>
      <c r="I110" s="506"/>
      <c r="J110" s="236"/>
      <c r="K110" s="236"/>
      <c r="L110" s="236"/>
    </row>
    <row r="111" spans="1:12" x14ac:dyDescent="0.25">
      <c r="A111" s="236"/>
      <c r="B111" s="235">
        <v>42409</v>
      </c>
      <c r="C111" s="257">
        <v>50</v>
      </c>
      <c r="D111" s="256">
        <v>98.03</v>
      </c>
      <c r="E111" s="256">
        <v>87.25</v>
      </c>
      <c r="F111" s="237">
        <f t="shared" si="8"/>
        <v>-539</v>
      </c>
      <c r="G111" s="237">
        <f t="shared" si="9"/>
        <v>4901.5</v>
      </c>
      <c r="H111" s="238">
        <f t="shared" si="10"/>
        <v>-0.10996633683566256</v>
      </c>
      <c r="I111" s="506"/>
      <c r="J111" s="236"/>
      <c r="K111" s="236"/>
      <c r="L111" s="236"/>
    </row>
    <row r="112" spans="1:12" x14ac:dyDescent="0.25">
      <c r="A112" s="236"/>
      <c r="B112" s="235">
        <v>42426</v>
      </c>
      <c r="C112" s="257">
        <v>70</v>
      </c>
      <c r="D112" s="256">
        <v>95.18</v>
      </c>
      <c r="E112" s="256">
        <v>88.03</v>
      </c>
      <c r="F112" s="237">
        <f t="shared" si="8"/>
        <v>-500.5000000000004</v>
      </c>
      <c r="G112" s="237">
        <f t="shared" si="9"/>
        <v>6662.6</v>
      </c>
      <c r="H112" s="239">
        <f t="shared" si="10"/>
        <v>-7.5120823702458553E-2</v>
      </c>
      <c r="I112" s="507"/>
      <c r="J112" s="236"/>
      <c r="K112" s="236"/>
      <c r="L112" s="236"/>
    </row>
    <row r="113" spans="1:12" x14ac:dyDescent="0.25">
      <c r="A113" s="236"/>
      <c r="B113" s="235">
        <v>42430</v>
      </c>
      <c r="C113" s="257">
        <v>70</v>
      </c>
      <c r="D113" s="256">
        <v>95.18</v>
      </c>
      <c r="E113" s="256">
        <v>89.69</v>
      </c>
      <c r="F113" s="237">
        <f t="shared" si="8"/>
        <v>-384.30000000000064</v>
      </c>
      <c r="G113" s="237">
        <f t="shared" si="9"/>
        <v>6662.6</v>
      </c>
      <c r="H113" s="239">
        <f t="shared" si="10"/>
        <v>-5.7680184912796896E-2</v>
      </c>
      <c r="I113" s="507"/>
      <c r="J113" s="236"/>
      <c r="K113" s="236"/>
      <c r="L113" s="236"/>
    </row>
    <row r="114" spans="1:12" x14ac:dyDescent="0.25">
      <c r="A114" s="236"/>
      <c r="B114" s="235">
        <v>42431</v>
      </c>
      <c r="C114" s="257">
        <v>70</v>
      </c>
      <c r="D114" s="256">
        <v>95.18</v>
      </c>
      <c r="E114" s="256">
        <v>88.8</v>
      </c>
      <c r="F114" s="237">
        <f t="shared" si="8"/>
        <v>-446.6000000000007</v>
      </c>
      <c r="G114" s="237">
        <f t="shared" si="9"/>
        <v>6662.6</v>
      </c>
      <c r="H114" s="239">
        <f t="shared" si="10"/>
        <v>-6.7030888842193839E-2</v>
      </c>
      <c r="I114" s="507"/>
      <c r="J114" s="236"/>
      <c r="K114" s="236"/>
      <c r="L114" s="236"/>
    </row>
    <row r="115" spans="1:12" x14ac:dyDescent="0.25">
      <c r="A115" s="236"/>
      <c r="B115" s="235">
        <v>42445</v>
      </c>
      <c r="C115" s="257">
        <v>70</v>
      </c>
      <c r="D115" s="256">
        <v>95.176000000000002</v>
      </c>
      <c r="E115" s="256">
        <v>90.28</v>
      </c>
      <c r="F115" s="237">
        <f>C115*(E115-D115)</f>
        <v>-342.72</v>
      </c>
      <c r="G115" s="237">
        <f t="shared" si="9"/>
        <v>6662.32</v>
      </c>
      <c r="H115" s="239">
        <f t="shared" si="10"/>
        <v>-5.1441539884004378E-2</v>
      </c>
      <c r="I115" s="507"/>
      <c r="J115" s="236"/>
      <c r="K115" s="236"/>
      <c r="L115" s="236"/>
    </row>
    <row r="116" spans="1:12" x14ac:dyDescent="0.25">
      <c r="A116" s="236"/>
      <c r="B116" s="235">
        <v>42447</v>
      </c>
      <c r="C116" s="257">
        <v>50</v>
      </c>
      <c r="D116" s="256">
        <v>97.010999999999996</v>
      </c>
      <c r="E116" s="256">
        <v>90.59</v>
      </c>
      <c r="F116" s="237">
        <f>C116*(E116-D116)</f>
        <v>-321.04999999999961</v>
      </c>
      <c r="G116" s="237">
        <f t="shared" si="9"/>
        <v>4850.55</v>
      </c>
      <c r="H116" s="239">
        <f t="shared" si="10"/>
        <v>-6.6188370390986517E-2</v>
      </c>
      <c r="I116" s="507"/>
      <c r="J116" s="236"/>
      <c r="K116" s="236"/>
      <c r="L116" s="236"/>
    </row>
    <row r="117" spans="1:12" x14ac:dyDescent="0.25">
      <c r="A117" s="236"/>
      <c r="B117" s="235">
        <v>42452</v>
      </c>
      <c r="C117" s="257">
        <v>50</v>
      </c>
      <c r="D117" s="256">
        <v>97.010999999999996</v>
      </c>
      <c r="E117" s="256">
        <v>93.72</v>
      </c>
      <c r="F117" s="237">
        <f>C117*(E117-D117)</f>
        <v>-164.54999999999984</v>
      </c>
      <c r="G117" s="237">
        <f t="shared" si="9"/>
        <v>4850.55</v>
      </c>
      <c r="H117" s="239">
        <f t="shared" si="10"/>
        <v>-3.3923988001360636E-2</v>
      </c>
      <c r="I117" s="507"/>
      <c r="J117" s="236"/>
      <c r="K117" s="236"/>
      <c r="L117" s="236"/>
    </row>
    <row r="118" spans="1:12" x14ac:dyDescent="0.25">
      <c r="A118" s="236"/>
      <c r="B118" s="235">
        <v>42459</v>
      </c>
      <c r="C118" s="257">
        <v>50</v>
      </c>
      <c r="D118" s="256">
        <v>96.409000000000006</v>
      </c>
      <c r="E118" s="256">
        <v>91.97</v>
      </c>
      <c r="F118" s="237">
        <f t="shared" ref="F118:F181" si="11">C118*(E118-D118)</f>
        <v>-221.95000000000036</v>
      </c>
      <c r="G118" s="237">
        <f t="shared" si="9"/>
        <v>4820.4500000000007</v>
      </c>
      <c r="H118" s="239">
        <f t="shared" si="10"/>
        <v>-4.604341918285644E-2</v>
      </c>
      <c r="I118" s="507" t="s">
        <v>140</v>
      </c>
      <c r="J118" s="236"/>
      <c r="K118" s="236"/>
      <c r="L118" s="236"/>
    </row>
    <row r="119" spans="1:12" x14ac:dyDescent="0.25">
      <c r="A119" s="236"/>
      <c r="B119" s="235">
        <v>42469</v>
      </c>
      <c r="C119" s="257">
        <v>50</v>
      </c>
      <c r="D119" s="256">
        <v>96.409000000000006</v>
      </c>
      <c r="E119" s="256">
        <v>96.09</v>
      </c>
      <c r="F119" s="237">
        <f t="shared" si="11"/>
        <v>-15.950000000000131</v>
      </c>
      <c r="G119" s="237">
        <f t="shared" si="9"/>
        <v>4820.4500000000007</v>
      </c>
      <c r="H119" s="239">
        <f t="shared" si="10"/>
        <v>-3.3088197160016449E-3</v>
      </c>
      <c r="I119" s="507"/>
      <c r="J119" s="236"/>
      <c r="K119" s="236"/>
      <c r="L119" s="236"/>
    </row>
    <row r="120" spans="1:12" x14ac:dyDescent="0.25">
      <c r="A120" s="236"/>
      <c r="B120" s="235">
        <v>42475</v>
      </c>
      <c r="C120" s="257">
        <v>50</v>
      </c>
      <c r="D120" s="256">
        <v>96.409000000000006</v>
      </c>
      <c r="E120" s="256">
        <v>98.29</v>
      </c>
      <c r="F120" s="237">
        <f t="shared" si="11"/>
        <v>94.050000000000011</v>
      </c>
      <c r="G120" s="237">
        <f t="shared" si="9"/>
        <v>4820.4500000000007</v>
      </c>
      <c r="H120" s="239">
        <f t="shared" si="10"/>
        <v>1.951062660125092E-2</v>
      </c>
      <c r="I120" s="507"/>
      <c r="J120" s="236"/>
      <c r="K120" s="236"/>
      <c r="L120" s="236"/>
    </row>
    <row r="121" spans="1:12" x14ac:dyDescent="0.25">
      <c r="A121" s="236"/>
      <c r="B121" s="235">
        <v>42478</v>
      </c>
      <c r="C121" s="257">
        <v>25</v>
      </c>
      <c r="D121" s="256">
        <v>93.37</v>
      </c>
      <c r="E121" s="256">
        <v>99.2</v>
      </c>
      <c r="F121" s="237">
        <f t="shared" si="11"/>
        <v>145.74999999999994</v>
      </c>
      <c r="G121" s="237">
        <f t="shared" si="9"/>
        <v>2334.25</v>
      </c>
      <c r="H121" s="239">
        <f t="shared" si="10"/>
        <v>6.2439755810217393E-2</v>
      </c>
      <c r="I121" s="507"/>
      <c r="J121" s="236"/>
      <c r="K121" s="236"/>
      <c r="L121" s="236"/>
    </row>
    <row r="122" spans="1:12" x14ac:dyDescent="0.25">
      <c r="A122" s="236"/>
      <c r="B122" s="235">
        <v>42488</v>
      </c>
      <c r="C122" s="257">
        <v>50</v>
      </c>
      <c r="D122" s="256">
        <v>95.81</v>
      </c>
      <c r="E122" s="256">
        <v>97</v>
      </c>
      <c r="F122" s="237">
        <f t="shared" si="11"/>
        <v>59.499999999999886</v>
      </c>
      <c r="G122" s="237">
        <f t="shared" si="9"/>
        <v>4790.5</v>
      </c>
      <c r="H122" s="239">
        <f t="shared" si="10"/>
        <v>1.2420415405490009E-2</v>
      </c>
      <c r="I122" s="507"/>
      <c r="J122" s="236"/>
      <c r="K122" s="236"/>
      <c r="L122" s="236"/>
    </row>
    <row r="123" spans="1:12" x14ac:dyDescent="0.25">
      <c r="A123" s="236"/>
      <c r="B123" s="235">
        <v>42489</v>
      </c>
      <c r="C123" s="257">
        <v>70</v>
      </c>
      <c r="D123" s="256">
        <v>94.247</v>
      </c>
      <c r="E123" s="237">
        <v>88.21</v>
      </c>
      <c r="F123" s="237">
        <f t="shared" si="11"/>
        <v>-422.59000000000043</v>
      </c>
      <c r="G123" s="237">
        <f t="shared" si="9"/>
        <v>6597.29</v>
      </c>
      <c r="H123" s="239">
        <f t="shared" si="10"/>
        <v>-6.4055089286661704E-2</v>
      </c>
      <c r="I123" s="507"/>
      <c r="J123" s="236"/>
      <c r="K123" s="236"/>
      <c r="L123" s="236"/>
    </row>
    <row r="124" spans="1:12" x14ac:dyDescent="0.25">
      <c r="A124" s="236"/>
      <c r="B124" s="235">
        <v>42489</v>
      </c>
      <c r="C124" s="236">
        <v>100</v>
      </c>
      <c r="D124" s="237">
        <v>92.822999999999993</v>
      </c>
      <c r="E124" s="237">
        <v>88.21</v>
      </c>
      <c r="F124" s="237">
        <f t="shared" si="11"/>
        <v>-461.29999999999995</v>
      </c>
      <c r="G124" s="237">
        <f t="shared" si="9"/>
        <v>9282.2999999999993</v>
      </c>
      <c r="H124" s="239">
        <f t="shared" si="10"/>
        <v>-4.9696734645508119E-2</v>
      </c>
      <c r="I124" s="507"/>
      <c r="J124" s="236"/>
      <c r="K124" s="236"/>
      <c r="L124" s="236"/>
    </row>
    <row r="125" spans="1:12" x14ac:dyDescent="0.25">
      <c r="A125" s="236"/>
      <c r="B125" s="235">
        <v>42498</v>
      </c>
      <c r="C125" s="236">
        <v>100</v>
      </c>
      <c r="D125" s="237">
        <v>92.822999999999993</v>
      </c>
      <c r="E125" s="237">
        <v>84.68</v>
      </c>
      <c r="F125" s="237">
        <f t="shared" si="11"/>
        <v>-814.29999999999859</v>
      </c>
      <c r="G125" s="237">
        <f t="shared" si="9"/>
        <v>9282.2999999999993</v>
      </c>
      <c r="H125" s="239">
        <f t="shared" si="10"/>
        <v>-8.7726102366870146E-2</v>
      </c>
      <c r="I125" s="507"/>
      <c r="J125" s="236"/>
      <c r="K125" s="236"/>
      <c r="L125" s="236"/>
    </row>
    <row r="126" spans="1:12" x14ac:dyDescent="0.25">
      <c r="A126" s="236"/>
      <c r="B126" s="235">
        <v>42502</v>
      </c>
      <c r="C126" s="236">
        <v>100</v>
      </c>
      <c r="D126" s="237">
        <v>92.822999999999993</v>
      </c>
      <c r="E126" s="237">
        <v>82.77</v>
      </c>
      <c r="F126" s="237">
        <f t="shared" si="11"/>
        <v>-1005.2999999999997</v>
      </c>
      <c r="G126" s="237">
        <f t="shared" si="9"/>
        <v>9282.2999999999993</v>
      </c>
      <c r="H126" s="239">
        <f t="shared" si="10"/>
        <v>-0.10830289906596423</v>
      </c>
      <c r="I126" s="507"/>
      <c r="J126" s="236"/>
      <c r="K126" s="236"/>
      <c r="L126" s="236"/>
    </row>
    <row r="127" spans="1:12" x14ac:dyDescent="0.25">
      <c r="A127" s="236"/>
      <c r="B127" s="235">
        <v>42514</v>
      </c>
      <c r="C127" s="236">
        <v>100</v>
      </c>
      <c r="D127" s="237">
        <v>92.82</v>
      </c>
      <c r="E127" s="237">
        <v>86.22</v>
      </c>
      <c r="F127" s="237">
        <f t="shared" si="11"/>
        <v>-659.99999999999943</v>
      </c>
      <c r="G127" s="237">
        <f t="shared" si="9"/>
        <v>9282</v>
      </c>
      <c r="H127" s="239">
        <f t="shared" si="10"/>
        <v>-7.1105365223012224E-2</v>
      </c>
      <c r="I127" s="507"/>
      <c r="J127" s="236"/>
      <c r="K127" s="236"/>
      <c r="L127" s="236"/>
    </row>
    <row r="128" spans="1:12" x14ac:dyDescent="0.25">
      <c r="A128" s="236"/>
      <c r="B128" s="235">
        <v>42527</v>
      </c>
      <c r="C128" s="236">
        <v>100</v>
      </c>
      <c r="D128" s="237">
        <v>92.822999999999993</v>
      </c>
      <c r="E128" s="237">
        <v>87.6</v>
      </c>
      <c r="F128" s="237">
        <f t="shared" si="11"/>
        <v>-522.29999999999995</v>
      </c>
      <c r="G128" s="237">
        <f t="shared" si="9"/>
        <v>9282.2999999999993</v>
      </c>
      <c r="H128" s="239">
        <f t="shared" si="10"/>
        <v>-5.6268381758831316E-2</v>
      </c>
      <c r="I128" s="507"/>
      <c r="J128" s="236"/>
      <c r="K128" s="236"/>
      <c r="L128" s="236"/>
    </row>
    <row r="129" spans="1:12" x14ac:dyDescent="0.25">
      <c r="A129" s="236"/>
      <c r="B129" s="235">
        <v>42535</v>
      </c>
      <c r="C129" s="236">
        <v>100</v>
      </c>
      <c r="D129" s="237">
        <v>92.82</v>
      </c>
      <c r="E129" s="237">
        <v>83.57</v>
      </c>
      <c r="F129" s="237">
        <f t="shared" si="11"/>
        <v>-925</v>
      </c>
      <c r="G129" s="237">
        <f t="shared" si="9"/>
        <v>9282</v>
      </c>
      <c r="H129" s="239">
        <f t="shared" si="10"/>
        <v>-9.965524671407025E-2</v>
      </c>
      <c r="I129" s="310">
        <v>88.5</v>
      </c>
      <c r="J129" s="236"/>
      <c r="K129" s="236"/>
      <c r="L129" s="236"/>
    </row>
    <row r="130" spans="1:12" x14ac:dyDescent="0.25">
      <c r="A130" s="236"/>
      <c r="B130" s="235">
        <v>42542</v>
      </c>
      <c r="C130" s="236">
        <v>100</v>
      </c>
      <c r="D130" s="237">
        <v>92.82</v>
      </c>
      <c r="E130" s="237">
        <v>81.790000000000006</v>
      </c>
      <c r="F130" s="237">
        <f t="shared" si="11"/>
        <v>-1102.9999999999986</v>
      </c>
      <c r="G130" s="237">
        <f t="shared" si="9"/>
        <v>9282</v>
      </c>
      <c r="H130" s="239">
        <f t="shared" si="10"/>
        <v>-0.11883214824391282</v>
      </c>
      <c r="I130" s="507"/>
      <c r="J130" s="236"/>
      <c r="K130" s="236"/>
      <c r="L130" s="236"/>
    </row>
    <row r="131" spans="1:12" x14ac:dyDescent="0.25">
      <c r="A131" s="236"/>
      <c r="B131" s="235">
        <v>42545</v>
      </c>
      <c r="C131" s="236">
        <v>200</v>
      </c>
      <c r="D131" s="237">
        <v>86.647000000000006</v>
      </c>
      <c r="E131" s="237">
        <v>80.47</v>
      </c>
      <c r="F131" s="237">
        <f t="shared" si="11"/>
        <v>-1235.4000000000015</v>
      </c>
      <c r="G131" s="237">
        <f t="shared" si="9"/>
        <v>17329.400000000001</v>
      </c>
      <c r="H131" s="239">
        <f t="shared" si="10"/>
        <v>-7.1289254099968918E-2</v>
      </c>
      <c r="I131" s="507"/>
      <c r="J131" s="236"/>
      <c r="K131" s="236"/>
      <c r="L131" s="236"/>
    </row>
    <row r="132" spans="1:12" x14ac:dyDescent="0.25">
      <c r="A132" s="236"/>
      <c r="B132" s="235">
        <v>42548</v>
      </c>
      <c r="C132" s="236">
        <v>200</v>
      </c>
      <c r="D132" s="237">
        <v>86.647000000000006</v>
      </c>
      <c r="E132" s="237">
        <v>78.25</v>
      </c>
      <c r="F132" s="237">
        <f t="shared" si="11"/>
        <v>-1679.400000000001</v>
      </c>
      <c r="G132" s="237">
        <f t="shared" si="9"/>
        <v>17329.400000000001</v>
      </c>
      <c r="H132" s="239">
        <f t="shared" si="10"/>
        <v>-9.6910452756587134E-2</v>
      </c>
      <c r="I132" s="507"/>
      <c r="J132" s="236"/>
      <c r="K132" s="236"/>
      <c r="L132" s="236"/>
    </row>
    <row r="133" spans="1:12" x14ac:dyDescent="0.25">
      <c r="A133" s="236"/>
      <c r="B133" s="235">
        <v>42549</v>
      </c>
      <c r="C133" s="236">
        <v>200</v>
      </c>
      <c r="D133" s="237">
        <v>86.647000000000006</v>
      </c>
      <c r="E133" s="237">
        <v>82.31</v>
      </c>
      <c r="F133" s="237">
        <f t="shared" si="11"/>
        <v>-867.40000000000066</v>
      </c>
      <c r="G133" s="237">
        <f t="shared" si="9"/>
        <v>17329.400000000001</v>
      </c>
      <c r="H133" s="239">
        <f t="shared" si="10"/>
        <v>-5.0053666024213218E-2</v>
      </c>
      <c r="I133" s="507"/>
      <c r="J133" s="236"/>
      <c r="K133" s="236"/>
      <c r="L133" s="236"/>
    </row>
    <row r="134" spans="1:12" x14ac:dyDescent="0.25">
      <c r="A134" s="236"/>
      <c r="B134" s="235">
        <v>42550</v>
      </c>
      <c r="C134" s="236">
        <v>200</v>
      </c>
      <c r="D134" s="237">
        <v>86.411500000000004</v>
      </c>
      <c r="E134" s="237">
        <v>82.27</v>
      </c>
      <c r="F134" s="237">
        <f t="shared" si="11"/>
        <v>-828.30000000000155</v>
      </c>
      <c r="G134" s="237">
        <f t="shared" si="9"/>
        <v>17282.3</v>
      </c>
      <c r="H134" s="239">
        <f t="shared" si="10"/>
        <v>-4.7927648519005078E-2</v>
      </c>
      <c r="I134" s="507" t="s">
        <v>140</v>
      </c>
      <c r="J134" s="236"/>
      <c r="K134" s="236"/>
      <c r="L134" s="236"/>
    </row>
    <row r="135" spans="1:12" x14ac:dyDescent="0.25">
      <c r="A135" s="236"/>
      <c r="B135" s="235">
        <v>42552</v>
      </c>
      <c r="C135" s="236">
        <v>100</v>
      </c>
      <c r="D135" s="237">
        <v>89.084800000000001</v>
      </c>
      <c r="E135" s="237">
        <v>84.86</v>
      </c>
      <c r="F135" s="237">
        <f t="shared" si="11"/>
        <v>-422.48000000000019</v>
      </c>
      <c r="G135" s="237">
        <f t="shared" si="9"/>
        <v>8908.48</v>
      </c>
      <c r="H135" s="239">
        <f t="shared" si="10"/>
        <v>-4.7424476453895636E-2</v>
      </c>
      <c r="I135" s="507"/>
      <c r="J135" s="236"/>
      <c r="K135" s="236"/>
      <c r="L135" s="236"/>
    </row>
    <row r="136" spans="1:12" x14ac:dyDescent="0.25">
      <c r="A136" s="236"/>
      <c r="B136" s="235">
        <v>42556</v>
      </c>
      <c r="C136" s="236">
        <v>100</v>
      </c>
      <c r="D136" s="237">
        <v>89.084800000000001</v>
      </c>
      <c r="E136" s="237">
        <v>83.89</v>
      </c>
      <c r="F136" s="237">
        <f t="shared" si="11"/>
        <v>-519.48</v>
      </c>
      <c r="G136" s="237">
        <f t="shared" si="9"/>
        <v>8908.48</v>
      </c>
      <c r="H136" s="239">
        <f t="shared" si="10"/>
        <v>-5.8312978196055902E-2</v>
      </c>
      <c r="I136" s="507"/>
      <c r="J136" s="236"/>
      <c r="K136" s="236"/>
      <c r="L136" s="236"/>
    </row>
    <row r="137" spans="1:12" x14ac:dyDescent="0.25">
      <c r="A137" s="236"/>
      <c r="B137" s="235">
        <v>42559</v>
      </c>
      <c r="C137" s="236">
        <v>100</v>
      </c>
      <c r="D137" s="237">
        <v>89.084800000000001</v>
      </c>
      <c r="E137" s="237">
        <v>86.55</v>
      </c>
      <c r="F137" s="237">
        <f t="shared" si="11"/>
        <v>-253.48000000000042</v>
      </c>
      <c r="G137" s="237">
        <f t="shared" si="9"/>
        <v>8908.48</v>
      </c>
      <c r="H137" s="239">
        <f t="shared" si="10"/>
        <v>-2.8453787851575176E-2</v>
      </c>
      <c r="I137" s="507"/>
      <c r="J137" s="236"/>
      <c r="K137" s="236"/>
      <c r="L137" s="236"/>
    </row>
    <row r="138" spans="1:12" x14ac:dyDescent="0.25">
      <c r="A138" s="236"/>
      <c r="B138" s="235">
        <v>42569</v>
      </c>
      <c r="C138" s="236">
        <v>100</v>
      </c>
      <c r="D138" s="237">
        <v>89.084800000000001</v>
      </c>
      <c r="E138" s="237">
        <v>86.93</v>
      </c>
      <c r="F138" s="237">
        <f t="shared" si="11"/>
        <v>-215.47999999999945</v>
      </c>
      <c r="G138" s="237">
        <f t="shared" si="9"/>
        <v>8908.48</v>
      </c>
      <c r="H138" s="239">
        <f t="shared" si="10"/>
        <v>-2.4188189230934957E-2</v>
      </c>
      <c r="I138" s="507"/>
      <c r="J138" s="236"/>
      <c r="K138" s="236"/>
      <c r="L138" s="236"/>
    </row>
    <row r="139" spans="1:12" x14ac:dyDescent="0.25">
      <c r="A139" s="236"/>
      <c r="B139" s="235">
        <v>42570</v>
      </c>
      <c r="C139" s="236">
        <v>100</v>
      </c>
      <c r="D139" s="237">
        <v>89.084800000000001</v>
      </c>
      <c r="E139" s="237">
        <v>85.44</v>
      </c>
      <c r="F139" s="237">
        <f t="shared" si="11"/>
        <v>-364.48000000000036</v>
      </c>
      <c r="G139" s="237">
        <f t="shared" si="9"/>
        <v>8908.48</v>
      </c>
      <c r="H139" s="239">
        <f t="shared" si="10"/>
        <v>-4.0913825927655488E-2</v>
      </c>
      <c r="I139" s="507"/>
      <c r="J139" s="236"/>
      <c r="K139" s="236"/>
      <c r="L139" s="236"/>
    </row>
    <row r="140" spans="1:12" x14ac:dyDescent="0.25">
      <c r="A140" s="236"/>
      <c r="B140" s="235">
        <v>42571</v>
      </c>
      <c r="C140" s="236">
        <v>100</v>
      </c>
      <c r="D140" s="237">
        <v>89.084800000000001</v>
      </c>
      <c r="E140" s="237">
        <v>86.66</v>
      </c>
      <c r="F140" s="237">
        <f t="shared" si="11"/>
        <v>-242.48000000000047</v>
      </c>
      <c r="G140" s="237">
        <f t="shared" si="9"/>
        <v>8908.48</v>
      </c>
      <c r="H140" s="239">
        <f t="shared" si="10"/>
        <v>-2.7219009303495148E-2</v>
      </c>
      <c r="I140" s="507"/>
      <c r="J140" s="236"/>
      <c r="K140" s="236"/>
      <c r="L140" s="236"/>
    </row>
    <row r="141" spans="1:12" x14ac:dyDescent="0.25">
      <c r="A141" s="236"/>
      <c r="B141" s="235">
        <v>42572</v>
      </c>
      <c r="C141" s="236">
        <v>100</v>
      </c>
      <c r="D141" s="237">
        <v>89.084800000000001</v>
      </c>
      <c r="E141" s="237">
        <v>87.24</v>
      </c>
      <c r="F141" s="237">
        <f t="shared" si="11"/>
        <v>-184.48000000000064</v>
      </c>
      <c r="G141" s="237">
        <f t="shared" si="9"/>
        <v>8908.48</v>
      </c>
      <c r="H141" s="239">
        <f t="shared" si="10"/>
        <v>-2.0708358777255003E-2</v>
      </c>
      <c r="I141" s="507"/>
      <c r="J141" s="236"/>
      <c r="K141" s="236"/>
      <c r="L141" s="236"/>
    </row>
    <row r="142" spans="1:12" x14ac:dyDescent="0.25">
      <c r="A142" s="236"/>
      <c r="B142" s="235">
        <v>42575</v>
      </c>
      <c r="C142" s="236">
        <v>100</v>
      </c>
      <c r="D142" s="237">
        <v>89.084800000000001</v>
      </c>
      <c r="E142" s="237">
        <v>86.55</v>
      </c>
      <c r="F142" s="237">
        <f t="shared" si="11"/>
        <v>-253.48000000000042</v>
      </c>
      <c r="G142" s="237">
        <f t="shared" si="9"/>
        <v>8908.48</v>
      </c>
      <c r="H142" s="239">
        <f t="shared" si="10"/>
        <v>-2.8453787851575176E-2</v>
      </c>
      <c r="I142" s="508"/>
      <c r="J142" s="236"/>
      <c r="K142" s="236"/>
      <c r="L142" s="236"/>
    </row>
    <row r="143" spans="1:12" x14ac:dyDescent="0.25">
      <c r="A143" s="236"/>
      <c r="B143" s="235">
        <v>42576</v>
      </c>
      <c r="C143" s="236">
        <v>100</v>
      </c>
      <c r="D143" s="237">
        <v>89.084800000000001</v>
      </c>
      <c r="E143" s="237">
        <v>88.55</v>
      </c>
      <c r="F143" s="237">
        <f t="shared" si="11"/>
        <v>-53.480000000000416</v>
      </c>
      <c r="G143" s="237">
        <f t="shared" si="9"/>
        <v>8908.48</v>
      </c>
      <c r="H143" s="239">
        <f t="shared" si="10"/>
        <v>-6.0032687955746001E-3</v>
      </c>
      <c r="I143" s="507" t="s">
        <v>186</v>
      </c>
      <c r="J143" s="236"/>
      <c r="K143" s="236"/>
      <c r="L143" s="236"/>
    </row>
    <row r="144" spans="1:12" x14ac:dyDescent="0.25">
      <c r="A144" s="236"/>
      <c r="B144" s="235">
        <v>42577</v>
      </c>
      <c r="C144" s="236">
        <v>120</v>
      </c>
      <c r="D144" s="237">
        <v>87.677300000000002</v>
      </c>
      <c r="E144" s="237">
        <v>81.05</v>
      </c>
      <c r="F144" s="237">
        <f t="shared" si="11"/>
        <v>-795.27600000000064</v>
      </c>
      <c r="G144" s="237">
        <f t="shared" si="9"/>
        <v>10521.276</v>
      </c>
      <c r="H144" s="239">
        <f t="shared" si="10"/>
        <v>-7.5587409740035388E-2</v>
      </c>
      <c r="I144" s="507"/>
      <c r="J144" s="236"/>
      <c r="K144" s="236"/>
      <c r="L144" s="236"/>
    </row>
    <row r="145" spans="1:12" x14ac:dyDescent="0.25">
      <c r="A145" s="236"/>
      <c r="B145" s="235">
        <v>42580</v>
      </c>
      <c r="C145" s="236">
        <v>150</v>
      </c>
      <c r="D145" s="237">
        <v>86.017899999999997</v>
      </c>
      <c r="E145" s="237">
        <v>79.47</v>
      </c>
      <c r="F145" s="237">
        <f t="shared" si="11"/>
        <v>-982.18499999999972</v>
      </c>
      <c r="G145" s="237">
        <f t="shared" si="9"/>
        <v>12902.684999999999</v>
      </c>
      <c r="H145" s="239">
        <f t="shared" si="10"/>
        <v>-7.6122527985454172E-2</v>
      </c>
      <c r="I145" s="507"/>
      <c r="J145" s="236"/>
      <c r="K145" s="236"/>
      <c r="L145" s="236"/>
    </row>
    <row r="146" spans="1:12" x14ac:dyDescent="0.25">
      <c r="A146" s="236"/>
      <c r="B146" s="235">
        <v>42593</v>
      </c>
      <c r="C146" s="236">
        <v>150</v>
      </c>
      <c r="D146" s="237">
        <v>86.017899999999997</v>
      </c>
      <c r="E146" s="237">
        <v>78.900000000000006</v>
      </c>
      <c r="F146" s="237">
        <f t="shared" si="11"/>
        <v>-1067.6849999999988</v>
      </c>
      <c r="G146" s="237">
        <f t="shared" si="9"/>
        <v>12902.684999999999</v>
      </c>
      <c r="H146" s="239">
        <f t="shared" si="10"/>
        <v>-8.2749055719797765E-2</v>
      </c>
      <c r="I146" s="507"/>
      <c r="J146" s="236"/>
      <c r="K146" s="236"/>
      <c r="L146" s="236"/>
    </row>
    <row r="147" spans="1:12" x14ac:dyDescent="0.25">
      <c r="A147" s="236"/>
      <c r="B147" s="235">
        <v>42597</v>
      </c>
      <c r="C147" s="236">
        <v>150</v>
      </c>
      <c r="D147" s="237">
        <v>86.017899999999997</v>
      </c>
      <c r="E147" s="237">
        <v>79.650000000000006</v>
      </c>
      <c r="F147" s="237">
        <f t="shared" si="11"/>
        <v>-955.18499999999881</v>
      </c>
      <c r="G147" s="237">
        <f t="shared" si="9"/>
        <v>12902.684999999999</v>
      </c>
      <c r="H147" s="239">
        <f t="shared" si="10"/>
        <v>-7.4029940279871892E-2</v>
      </c>
      <c r="I147" s="507"/>
      <c r="J147" s="236"/>
      <c r="K147" s="236"/>
      <c r="L147" s="236"/>
    </row>
    <row r="148" spans="1:12" x14ac:dyDescent="0.25">
      <c r="A148" s="236"/>
      <c r="B148" s="235">
        <v>42599</v>
      </c>
      <c r="C148" s="236">
        <v>150</v>
      </c>
      <c r="D148" s="237">
        <v>86.017899999999997</v>
      </c>
      <c r="E148" s="237">
        <v>80.7</v>
      </c>
      <c r="F148" s="237">
        <f t="shared" si="11"/>
        <v>-797.68499999999915</v>
      </c>
      <c r="G148" s="237">
        <f t="shared" si="9"/>
        <v>12902.684999999999</v>
      </c>
      <c r="H148" s="239">
        <f t="shared" si="10"/>
        <v>-6.1823178663975693E-2</v>
      </c>
      <c r="I148" s="507"/>
      <c r="J148" s="236"/>
      <c r="K148" s="236"/>
      <c r="L148" s="236"/>
    </row>
    <row r="149" spans="1:12" x14ac:dyDescent="0.25">
      <c r="A149" s="236"/>
      <c r="B149" s="235">
        <v>42600</v>
      </c>
      <c r="C149" s="236">
        <v>150</v>
      </c>
      <c r="D149" s="237">
        <v>86.017899999999997</v>
      </c>
      <c r="E149" s="237">
        <v>80.59</v>
      </c>
      <c r="F149" s="237">
        <f t="shared" si="11"/>
        <v>-814.18499999999904</v>
      </c>
      <c r="G149" s="237">
        <f t="shared" si="9"/>
        <v>12902.684999999999</v>
      </c>
      <c r="H149" s="239">
        <f t="shared" si="10"/>
        <v>-6.3101982261831474E-2</v>
      </c>
      <c r="I149" s="507"/>
      <c r="J149" s="236"/>
      <c r="K149" s="236"/>
      <c r="L149" s="236"/>
    </row>
    <row r="150" spans="1:12" x14ac:dyDescent="0.25">
      <c r="A150" s="236"/>
      <c r="B150" s="235">
        <v>42601</v>
      </c>
      <c r="C150" s="236">
        <v>150</v>
      </c>
      <c r="D150" s="237">
        <v>86.017899999999997</v>
      </c>
      <c r="E150" s="237">
        <v>81</v>
      </c>
      <c r="F150" s="237">
        <f t="shared" si="11"/>
        <v>-752.6849999999996</v>
      </c>
      <c r="G150" s="237">
        <f t="shared" si="9"/>
        <v>12902.684999999999</v>
      </c>
      <c r="H150" s="239">
        <f t="shared" si="10"/>
        <v>-5.8335532488005375E-2</v>
      </c>
      <c r="I150" s="507"/>
      <c r="J150" s="236"/>
      <c r="K150" s="236"/>
      <c r="L150" s="236"/>
    </row>
    <row r="151" spans="1:12" x14ac:dyDescent="0.25">
      <c r="A151" s="236"/>
      <c r="B151" s="235">
        <v>42605</v>
      </c>
      <c r="C151" s="236">
        <v>150</v>
      </c>
      <c r="D151" s="237">
        <v>86.017899999999997</v>
      </c>
      <c r="E151" s="237">
        <v>81.47</v>
      </c>
      <c r="F151" s="237">
        <f t="shared" si="11"/>
        <v>-682.18499999999972</v>
      </c>
      <c r="G151" s="237">
        <f t="shared" si="9"/>
        <v>12902.684999999999</v>
      </c>
      <c r="H151" s="239">
        <f t="shared" si="10"/>
        <v>-5.2871553478985173E-2</v>
      </c>
      <c r="I151" s="507"/>
      <c r="J151" s="236"/>
      <c r="K151" s="236"/>
      <c r="L151" s="236"/>
    </row>
    <row r="152" spans="1:12" x14ac:dyDescent="0.25">
      <c r="A152" s="236"/>
      <c r="B152" s="235">
        <v>42606</v>
      </c>
      <c r="C152" s="236">
        <v>150</v>
      </c>
      <c r="D152" s="237">
        <v>86.017899999999997</v>
      </c>
      <c r="E152" s="237">
        <v>80.5</v>
      </c>
      <c r="F152" s="237">
        <f t="shared" si="11"/>
        <v>-827.6849999999996</v>
      </c>
      <c r="G152" s="237">
        <f t="shared" si="9"/>
        <v>12902.684999999999</v>
      </c>
      <c r="H152" s="239">
        <f t="shared" si="10"/>
        <v>-6.4148276114622621E-2</v>
      </c>
      <c r="I152" s="507"/>
      <c r="J152" s="236"/>
      <c r="K152" s="236"/>
      <c r="L152" s="236"/>
    </row>
    <row r="153" spans="1:12" x14ac:dyDescent="0.25">
      <c r="A153" s="236"/>
      <c r="B153" s="235">
        <v>42607</v>
      </c>
      <c r="C153" s="236">
        <v>150</v>
      </c>
      <c r="D153" s="237">
        <v>86.017899999999997</v>
      </c>
      <c r="E153" s="237">
        <v>80.08</v>
      </c>
      <c r="F153" s="237">
        <f t="shared" si="11"/>
        <v>-890.68499999999983</v>
      </c>
      <c r="G153" s="237">
        <f t="shared" si="9"/>
        <v>12902.684999999999</v>
      </c>
      <c r="H153" s="239">
        <f t="shared" si="10"/>
        <v>-6.9030980760981131E-2</v>
      </c>
      <c r="I153" s="507"/>
      <c r="J153" s="236"/>
      <c r="K153" s="236"/>
      <c r="L153" s="236"/>
    </row>
    <row r="154" spans="1:12" x14ac:dyDescent="0.25">
      <c r="A154" s="236"/>
      <c r="B154" s="235">
        <v>42608</v>
      </c>
      <c r="C154" s="236">
        <v>170</v>
      </c>
      <c r="D154" s="237">
        <v>85.225200000000001</v>
      </c>
      <c r="E154" s="237">
        <v>79.77</v>
      </c>
      <c r="F154" s="237">
        <f t="shared" si="11"/>
        <v>-927.38400000000081</v>
      </c>
      <c r="G154" s="237">
        <f t="shared" si="9"/>
        <v>14488.284</v>
      </c>
      <c r="H154" s="239">
        <f t="shared" si="10"/>
        <v>-6.4009236704636707E-2</v>
      </c>
      <c r="I154" s="507"/>
      <c r="J154" s="236"/>
      <c r="K154" s="236"/>
      <c r="L154" s="236"/>
    </row>
    <row r="155" spans="1:12" x14ac:dyDescent="0.25">
      <c r="A155" s="236"/>
      <c r="B155" s="235">
        <v>42609</v>
      </c>
      <c r="C155" s="236">
        <v>170</v>
      </c>
      <c r="D155" s="237">
        <v>85.225200000000001</v>
      </c>
      <c r="E155" s="237">
        <v>77.92</v>
      </c>
      <c r="F155" s="237">
        <f t="shared" si="11"/>
        <v>-1241.8839999999998</v>
      </c>
      <c r="G155" s="237">
        <f t="shared" si="9"/>
        <v>14488.284</v>
      </c>
      <c r="H155" s="239">
        <f t="shared" si="10"/>
        <v>-8.5716431290275633E-2</v>
      </c>
      <c r="I155" s="507"/>
      <c r="J155" s="236"/>
      <c r="K155" s="236"/>
      <c r="L155" s="236"/>
    </row>
    <row r="156" spans="1:12" x14ac:dyDescent="0.25">
      <c r="A156" s="236"/>
      <c r="B156" s="235">
        <v>42614</v>
      </c>
      <c r="C156" s="236">
        <v>200</v>
      </c>
      <c r="D156" s="237">
        <v>84.093400000000003</v>
      </c>
      <c r="E156" s="237">
        <v>77.42</v>
      </c>
      <c r="F156" s="237">
        <f t="shared" si="11"/>
        <v>-1334.6800000000003</v>
      </c>
      <c r="G156" s="237">
        <f t="shared" si="9"/>
        <v>16818.68</v>
      </c>
      <c r="H156" s="239">
        <f t="shared" si="10"/>
        <v>-7.9357000668304534E-2</v>
      </c>
      <c r="I156" s="507"/>
      <c r="J156" s="236"/>
      <c r="K156" s="236"/>
      <c r="L156" s="236"/>
    </row>
    <row r="157" spans="1:12" x14ac:dyDescent="0.25">
      <c r="A157" s="236"/>
      <c r="B157" s="235">
        <v>42615</v>
      </c>
      <c r="C157" s="236">
        <v>200</v>
      </c>
      <c r="D157" s="237">
        <v>84.093400000000003</v>
      </c>
      <c r="E157" s="237">
        <v>76.89</v>
      </c>
      <c r="F157" s="237">
        <f t="shared" si="11"/>
        <v>-1440.6800000000003</v>
      </c>
      <c r="G157" s="237">
        <f t="shared" si="9"/>
        <v>16818.68</v>
      </c>
      <c r="H157" s="239">
        <f t="shared" si="10"/>
        <v>-8.5659516680262685E-2</v>
      </c>
      <c r="I157" s="507"/>
      <c r="J157" s="236"/>
      <c r="K157" s="236"/>
      <c r="L157" s="236"/>
    </row>
    <row r="158" spans="1:12" x14ac:dyDescent="0.25">
      <c r="A158" s="236"/>
      <c r="B158" s="235">
        <v>42619</v>
      </c>
      <c r="C158" s="236">
        <v>200</v>
      </c>
      <c r="D158" s="237">
        <v>84.093400000000003</v>
      </c>
      <c r="E158" s="237">
        <v>77.88</v>
      </c>
      <c r="F158" s="237">
        <f t="shared" si="11"/>
        <v>-1242.6800000000014</v>
      </c>
      <c r="G158" s="237">
        <f t="shared" si="9"/>
        <v>16818.68</v>
      </c>
      <c r="H158" s="239">
        <f t="shared" si="10"/>
        <v>-7.3886892431510753E-2</v>
      </c>
      <c r="I158" s="507"/>
      <c r="J158" s="236"/>
      <c r="K158" s="236"/>
      <c r="L158" s="236"/>
    </row>
    <row r="159" spans="1:12" x14ac:dyDescent="0.25">
      <c r="A159" s="236"/>
      <c r="B159" s="235">
        <v>42632</v>
      </c>
      <c r="C159" s="236">
        <v>200</v>
      </c>
      <c r="D159" s="237">
        <v>84.093400000000003</v>
      </c>
      <c r="E159" s="237">
        <v>78.989999999999995</v>
      </c>
      <c r="F159" s="237">
        <f t="shared" si="11"/>
        <v>-1020.6800000000015</v>
      </c>
      <c r="G159" s="237">
        <f t="shared" si="9"/>
        <v>16818.68</v>
      </c>
      <c r="H159" s="239">
        <f t="shared" si="10"/>
        <v>-6.0687283425334304E-2</v>
      </c>
      <c r="I159" s="507"/>
      <c r="J159" s="236"/>
      <c r="K159" s="236"/>
      <c r="L159" s="236"/>
    </row>
    <row r="160" spans="1:12" x14ac:dyDescent="0.25">
      <c r="A160" s="236"/>
      <c r="B160" s="235">
        <v>42633</v>
      </c>
      <c r="C160" s="236">
        <v>200</v>
      </c>
      <c r="D160" s="237">
        <v>84.093400000000003</v>
      </c>
      <c r="E160" s="237">
        <v>81.78</v>
      </c>
      <c r="F160" s="237">
        <f t="shared" si="11"/>
        <v>-462.68000000000029</v>
      </c>
      <c r="G160" s="237">
        <f t="shared" si="9"/>
        <v>16818.68</v>
      </c>
      <c r="H160" s="239">
        <f t="shared" si="10"/>
        <v>-2.7509887815215003E-2</v>
      </c>
      <c r="I160" s="507"/>
      <c r="J160" s="236"/>
      <c r="K160" s="236"/>
      <c r="L160" s="236"/>
    </row>
    <row r="161" spans="1:12" x14ac:dyDescent="0.25">
      <c r="A161" s="236"/>
      <c r="B161" s="235">
        <v>42635</v>
      </c>
      <c r="C161" s="236">
        <v>200</v>
      </c>
      <c r="D161" s="237">
        <v>84.093400000000003</v>
      </c>
      <c r="E161" s="237">
        <v>81.52</v>
      </c>
      <c r="F161" s="237">
        <f t="shared" si="11"/>
        <v>-514.68000000000131</v>
      </c>
      <c r="G161" s="237">
        <f t="shared" si="9"/>
        <v>16818.68</v>
      </c>
      <c r="H161" s="239">
        <f t="shared" si="10"/>
        <v>-3.060168812296811E-2</v>
      </c>
      <c r="I161" s="507"/>
      <c r="J161" s="236"/>
      <c r="K161" s="236"/>
      <c r="L161" s="236"/>
    </row>
    <row r="162" spans="1:12" x14ac:dyDescent="0.25">
      <c r="A162" s="236"/>
      <c r="B162" s="235">
        <v>42640</v>
      </c>
      <c r="C162" s="236">
        <v>200</v>
      </c>
      <c r="D162" s="237">
        <v>84.093400000000003</v>
      </c>
      <c r="E162" s="237">
        <v>79.25</v>
      </c>
      <c r="F162" s="237">
        <f t="shared" si="11"/>
        <v>-968.68000000000052</v>
      </c>
      <c r="G162" s="237">
        <f t="shared" si="9"/>
        <v>16818.68</v>
      </c>
      <c r="H162" s="239">
        <f t="shared" si="10"/>
        <v>-5.7595483117581198E-2</v>
      </c>
      <c r="I162" s="507" t="s">
        <v>140</v>
      </c>
      <c r="J162" s="236"/>
      <c r="K162" s="236"/>
      <c r="L162" s="236"/>
    </row>
    <row r="163" spans="1:12" x14ac:dyDescent="0.25">
      <c r="A163" s="236"/>
      <c r="B163" s="235">
        <v>42643</v>
      </c>
      <c r="C163" s="236">
        <v>200</v>
      </c>
      <c r="D163" s="237">
        <v>83.623400000000004</v>
      </c>
      <c r="E163" s="237">
        <v>79.12</v>
      </c>
      <c r="F163" s="237">
        <f t="shared" si="11"/>
        <v>-900.67999999999984</v>
      </c>
      <c r="G163" s="237">
        <f t="shared" si="9"/>
        <v>16724.68</v>
      </c>
      <c r="H163" s="239">
        <f t="shared" si="10"/>
        <v>-5.3853347268826658E-2</v>
      </c>
      <c r="I163" s="237">
        <v>83</v>
      </c>
      <c r="J163" s="236"/>
      <c r="K163" s="236"/>
      <c r="L163" s="236"/>
    </row>
    <row r="164" spans="1:12" x14ac:dyDescent="0.25">
      <c r="A164" s="236"/>
      <c r="B164" s="235">
        <v>42646</v>
      </c>
      <c r="C164" s="236">
        <v>200</v>
      </c>
      <c r="D164" s="237">
        <v>83.518799999999999</v>
      </c>
      <c r="E164" s="237">
        <v>78.03</v>
      </c>
      <c r="F164" s="237">
        <f t="shared" si="11"/>
        <v>-1097.7599999999995</v>
      </c>
      <c r="G164" s="237">
        <f t="shared" si="9"/>
        <v>16703.759999999998</v>
      </c>
      <c r="H164" s="239">
        <f t="shared" si="10"/>
        <v>-6.5719335047917327E-2</v>
      </c>
      <c r="I164" s="507"/>
      <c r="J164" s="236"/>
      <c r="K164" s="236"/>
      <c r="L164" s="236"/>
    </row>
    <row r="165" spans="1:12" x14ac:dyDescent="0.25">
      <c r="A165" s="236"/>
      <c r="B165" s="235">
        <v>42649</v>
      </c>
      <c r="C165" s="236">
        <v>250</v>
      </c>
      <c r="D165" s="237">
        <v>82.090999999999994</v>
      </c>
      <c r="E165" s="237">
        <v>76.209999999999994</v>
      </c>
      <c r="F165" s="237">
        <f t="shared" si="11"/>
        <v>-1470.25</v>
      </c>
      <c r="G165" s="237">
        <f t="shared" si="9"/>
        <v>20522.75</v>
      </c>
      <c r="H165" s="239">
        <f t="shared" si="10"/>
        <v>-7.1640009258018542E-2</v>
      </c>
      <c r="I165" s="507"/>
      <c r="J165" s="236"/>
      <c r="K165" s="236"/>
      <c r="L165" s="236"/>
    </row>
    <row r="166" spans="1:12" x14ac:dyDescent="0.25">
      <c r="A166" s="236"/>
      <c r="B166" s="235">
        <v>42650</v>
      </c>
      <c r="C166" s="236">
        <v>250</v>
      </c>
      <c r="D166" s="237">
        <v>82.090999999999994</v>
      </c>
      <c r="E166" s="237">
        <v>75.239999999999995</v>
      </c>
      <c r="F166" s="237">
        <f t="shared" si="11"/>
        <v>-1712.7499999999998</v>
      </c>
      <c r="G166" s="237">
        <f t="shared" si="9"/>
        <v>20522.75</v>
      </c>
      <c r="H166" s="239">
        <f t="shared" si="10"/>
        <v>-8.3456164500371535E-2</v>
      </c>
      <c r="I166" s="507"/>
      <c r="J166" s="236"/>
      <c r="K166" s="236"/>
      <c r="L166" s="236"/>
    </row>
    <row r="167" spans="1:12" x14ac:dyDescent="0.25">
      <c r="A167" s="236"/>
      <c r="B167" s="235">
        <v>42661</v>
      </c>
      <c r="C167" s="236">
        <v>250</v>
      </c>
      <c r="D167" s="237">
        <v>82.090999999999994</v>
      </c>
      <c r="E167" s="237">
        <v>73.41</v>
      </c>
      <c r="F167" s="237">
        <f t="shared" si="11"/>
        <v>-2170.2499999999995</v>
      </c>
      <c r="G167" s="237">
        <f t="shared" si="9"/>
        <v>20522.75</v>
      </c>
      <c r="H167" s="239">
        <f t="shared" si="10"/>
        <v>-0.105748498617388</v>
      </c>
      <c r="I167" s="507"/>
      <c r="J167" s="236"/>
      <c r="K167" s="236"/>
      <c r="L167" s="236"/>
    </row>
    <row r="168" spans="1:12" x14ac:dyDescent="0.25">
      <c r="A168" s="236"/>
      <c r="B168" s="235">
        <v>42676</v>
      </c>
      <c r="C168" s="236">
        <v>250</v>
      </c>
      <c r="D168" s="237">
        <v>82.090999999999994</v>
      </c>
      <c r="E168" s="237">
        <v>72.510000000000005</v>
      </c>
      <c r="F168" s="237">
        <f t="shared" si="11"/>
        <v>-2395.2499999999973</v>
      </c>
      <c r="G168" s="237">
        <f t="shared" si="9"/>
        <v>20522.75</v>
      </c>
      <c r="H168" s="239">
        <f t="shared" si="10"/>
        <v>-0.11671194162575665</v>
      </c>
      <c r="I168" s="507"/>
      <c r="J168" s="236"/>
      <c r="K168" s="236"/>
      <c r="L168" s="236"/>
    </row>
    <row r="169" spans="1:12" x14ac:dyDescent="0.25">
      <c r="A169" s="236"/>
      <c r="B169" s="235">
        <v>42701</v>
      </c>
      <c r="C169" s="236">
        <v>200</v>
      </c>
      <c r="D169" s="237">
        <v>82.49</v>
      </c>
      <c r="E169" s="237">
        <v>75.44</v>
      </c>
      <c r="F169" s="237">
        <f t="shared" si="11"/>
        <v>-1409.9999999999995</v>
      </c>
      <c r="G169" s="237">
        <f t="shared" si="9"/>
        <v>16498</v>
      </c>
      <c r="H169" s="239">
        <f t="shared" si="10"/>
        <v>-8.5464904836949906E-2</v>
      </c>
      <c r="I169" s="350" t="s">
        <v>229</v>
      </c>
      <c r="J169" s="236"/>
      <c r="K169" s="236"/>
      <c r="L169" s="236"/>
    </row>
    <row r="170" spans="1:12" x14ac:dyDescent="0.25">
      <c r="A170" s="236"/>
      <c r="B170" s="235">
        <v>42704</v>
      </c>
      <c r="C170" s="236">
        <v>200</v>
      </c>
      <c r="D170" s="237">
        <v>82.49</v>
      </c>
      <c r="E170" s="237">
        <v>73.7</v>
      </c>
      <c r="F170" s="237">
        <f t="shared" si="11"/>
        <v>-1757.9999999999984</v>
      </c>
      <c r="G170" s="237">
        <f t="shared" ref="G170:G202" si="12">D170*C170</f>
        <v>16498</v>
      </c>
      <c r="H170" s="239">
        <f t="shared" ref="H170:H204" si="13">(E170-D170)/D170</f>
        <v>-0.10655837071160132</v>
      </c>
      <c r="I170" s="507"/>
      <c r="J170" s="236"/>
      <c r="K170" s="236"/>
      <c r="L170" s="236"/>
    </row>
    <row r="171" spans="1:12" x14ac:dyDescent="0.25">
      <c r="A171" s="236"/>
      <c r="B171" s="235">
        <v>42705</v>
      </c>
      <c r="C171" s="236">
        <v>250</v>
      </c>
      <c r="D171" s="237">
        <v>80.656000000000006</v>
      </c>
      <c r="E171" s="237">
        <v>72.84</v>
      </c>
      <c r="F171" s="237">
        <f t="shared" si="11"/>
        <v>-1954.0000000000007</v>
      </c>
      <c r="G171" s="237">
        <f t="shared" si="12"/>
        <v>20164</v>
      </c>
      <c r="H171" s="239">
        <f t="shared" si="13"/>
        <v>-9.6905375917476722E-2</v>
      </c>
      <c r="I171" s="507"/>
      <c r="J171" s="236"/>
      <c r="K171" s="236"/>
      <c r="L171" s="236"/>
    </row>
    <row r="172" spans="1:12" x14ac:dyDescent="0.25">
      <c r="A172" s="236"/>
      <c r="B172" s="235">
        <v>42717</v>
      </c>
      <c r="C172" s="236">
        <v>200</v>
      </c>
      <c r="D172" s="237">
        <v>82.125900000000001</v>
      </c>
      <c r="E172" s="237">
        <v>74.84</v>
      </c>
      <c r="F172" s="237">
        <f t="shared" si="11"/>
        <v>-1457.1799999999996</v>
      </c>
      <c r="G172" s="237">
        <f t="shared" si="12"/>
        <v>16425.18</v>
      </c>
      <c r="H172" s="239">
        <f t="shared" si="13"/>
        <v>-8.8716227158545574E-2</v>
      </c>
      <c r="I172" s="507"/>
      <c r="J172" s="236"/>
      <c r="K172" s="236"/>
      <c r="L172" s="236"/>
    </row>
    <row r="173" spans="1:12" x14ac:dyDescent="0.25">
      <c r="A173" s="236"/>
      <c r="B173" s="235">
        <v>42717</v>
      </c>
      <c r="C173" s="236">
        <v>150</v>
      </c>
      <c r="D173" s="237">
        <v>84.257800000000003</v>
      </c>
      <c r="E173" s="237">
        <v>74.84</v>
      </c>
      <c r="F173" s="237">
        <f t="shared" si="11"/>
        <v>-1412.67</v>
      </c>
      <c r="G173" s="237">
        <f t="shared" si="12"/>
        <v>12638.67</v>
      </c>
      <c r="H173" s="239">
        <f t="shared" si="13"/>
        <v>-0.11177362807953685</v>
      </c>
      <c r="I173" s="507"/>
      <c r="J173" s="236"/>
      <c r="K173" s="236"/>
      <c r="L173" s="236"/>
    </row>
    <row r="174" spans="1:12" x14ac:dyDescent="0.25">
      <c r="A174" s="236"/>
      <c r="B174" s="235">
        <v>42717</v>
      </c>
      <c r="C174" s="236">
        <v>200</v>
      </c>
      <c r="D174" s="237">
        <v>81.988399999999999</v>
      </c>
      <c r="E174" s="237">
        <v>74.84</v>
      </c>
      <c r="F174" s="237">
        <f t="shared" si="11"/>
        <v>-1429.6799999999989</v>
      </c>
      <c r="G174" s="237">
        <f t="shared" si="12"/>
        <v>16397.68</v>
      </c>
      <c r="H174" s="239">
        <f t="shared" si="13"/>
        <v>-8.718794366032262E-2</v>
      </c>
      <c r="I174" s="350" t="s">
        <v>240</v>
      </c>
      <c r="J174" s="236"/>
      <c r="K174" s="236"/>
      <c r="L174" s="236"/>
    </row>
    <row r="175" spans="1:12" x14ac:dyDescent="0.25">
      <c r="A175" s="236"/>
      <c r="B175" s="235">
        <v>42733</v>
      </c>
      <c r="C175" s="236">
        <v>250</v>
      </c>
      <c r="D175" s="237">
        <v>80.886700000000005</v>
      </c>
      <c r="E175" s="237">
        <v>72.08</v>
      </c>
      <c r="F175" s="237">
        <f t="shared" si="11"/>
        <v>-2201.6750000000015</v>
      </c>
      <c r="G175" s="237">
        <f t="shared" si="12"/>
        <v>20221.675000000003</v>
      </c>
      <c r="H175" s="239">
        <f t="shared" si="13"/>
        <v>-0.10887698472060309</v>
      </c>
      <c r="I175" s="507"/>
      <c r="J175" s="236"/>
      <c r="K175" s="236"/>
      <c r="L175" s="236"/>
    </row>
    <row r="176" spans="1:12" x14ac:dyDescent="0.25">
      <c r="A176" s="236"/>
      <c r="B176" s="235">
        <v>42734</v>
      </c>
      <c r="C176" s="236">
        <v>250</v>
      </c>
      <c r="D176" s="237">
        <v>79.536699999999996</v>
      </c>
      <c r="E176" s="237">
        <v>72.08</v>
      </c>
      <c r="F176" s="237">
        <f t="shared" si="11"/>
        <v>-1864.1749999999995</v>
      </c>
      <c r="G176" s="237">
        <f t="shared" si="12"/>
        <v>19884.174999999999</v>
      </c>
      <c r="H176" s="239">
        <f t="shared" si="13"/>
        <v>-9.3751689471652688E-2</v>
      </c>
      <c r="I176" s="507" t="s">
        <v>140</v>
      </c>
      <c r="J176" s="236"/>
      <c r="K176" s="236"/>
      <c r="L176" s="236"/>
    </row>
    <row r="177" spans="1:12" x14ac:dyDescent="0.25">
      <c r="A177" s="236"/>
      <c r="B177" s="235">
        <v>42738</v>
      </c>
      <c r="C177" s="236">
        <v>200</v>
      </c>
      <c r="D177" s="237">
        <v>81.026300000000006</v>
      </c>
      <c r="E177" s="237">
        <v>74.16</v>
      </c>
      <c r="F177" s="237">
        <f t="shared" si="11"/>
        <v>-1373.260000000002</v>
      </c>
      <c r="G177" s="237">
        <f t="shared" si="12"/>
        <v>16205.260000000002</v>
      </c>
      <c r="H177" s="239">
        <f t="shared" si="13"/>
        <v>-8.4741620930488121E-2</v>
      </c>
      <c r="I177" s="507"/>
      <c r="J177" s="236"/>
      <c r="K177" s="236"/>
      <c r="L177" s="236"/>
    </row>
    <row r="178" spans="1:12" x14ac:dyDescent="0.25">
      <c r="A178" s="236"/>
      <c r="B178" s="235">
        <v>42739</v>
      </c>
      <c r="C178" s="236">
        <v>200</v>
      </c>
      <c r="D178" s="237">
        <v>81.026300000000006</v>
      </c>
      <c r="E178" s="237">
        <v>76.38</v>
      </c>
      <c r="F178" s="237">
        <f t="shared" si="11"/>
        <v>-929.26000000000215</v>
      </c>
      <c r="G178" s="237">
        <f t="shared" si="12"/>
        <v>16205.260000000002</v>
      </c>
      <c r="H178" s="239">
        <f t="shared" si="13"/>
        <v>-5.7343109582938014E-2</v>
      </c>
      <c r="I178" s="507"/>
      <c r="J178" s="236"/>
      <c r="K178" s="236"/>
      <c r="L178" s="236"/>
    </row>
    <row r="179" spans="1:12" x14ac:dyDescent="0.25">
      <c r="A179" s="236"/>
      <c r="B179" s="235">
        <v>42746</v>
      </c>
      <c r="C179" s="236">
        <v>200</v>
      </c>
      <c r="D179" s="237">
        <v>81.026300000000006</v>
      </c>
      <c r="E179" s="237">
        <v>73.77</v>
      </c>
      <c r="F179" s="237">
        <f t="shared" si="11"/>
        <v>-1451.260000000002</v>
      </c>
      <c r="G179" s="237">
        <f t="shared" si="12"/>
        <v>16205.260000000002</v>
      </c>
      <c r="H179" s="239">
        <f t="shared" si="13"/>
        <v>-8.9554872923976653E-2</v>
      </c>
      <c r="I179" s="507"/>
      <c r="J179" s="236"/>
      <c r="K179" s="236"/>
      <c r="L179" s="236"/>
    </row>
    <row r="180" spans="1:12" x14ac:dyDescent="0.25">
      <c r="A180" s="236"/>
      <c r="B180" s="235">
        <v>43056</v>
      </c>
      <c r="C180" s="236">
        <v>250</v>
      </c>
      <c r="D180" s="237">
        <v>79.197000000000003</v>
      </c>
      <c r="E180" s="237">
        <v>71.91</v>
      </c>
      <c r="F180" s="237">
        <f t="shared" si="11"/>
        <v>-1821.7500000000016</v>
      </c>
      <c r="G180" s="237">
        <f t="shared" si="12"/>
        <v>19799.25</v>
      </c>
      <c r="H180" s="239">
        <f t="shared" si="13"/>
        <v>-9.2011061025038907E-2</v>
      </c>
      <c r="I180" s="350">
        <v>79</v>
      </c>
      <c r="J180" s="236"/>
      <c r="K180" s="236"/>
      <c r="L180" s="236"/>
    </row>
    <row r="181" spans="1:12" x14ac:dyDescent="0.25">
      <c r="A181" s="236" t="s">
        <v>268</v>
      </c>
      <c r="B181" s="235">
        <v>42755</v>
      </c>
      <c r="C181" s="236">
        <v>300</v>
      </c>
      <c r="D181" s="237">
        <v>77.794200000000004</v>
      </c>
      <c r="E181" s="237">
        <v>71.010000000000005</v>
      </c>
      <c r="F181" s="237">
        <f t="shared" si="11"/>
        <v>-2035.2599999999995</v>
      </c>
      <c r="G181" s="237">
        <f t="shared" si="12"/>
        <v>23338.260000000002</v>
      </c>
      <c r="H181" s="239">
        <f t="shared" si="13"/>
        <v>-8.7207015433027113E-2</v>
      </c>
      <c r="I181" s="507"/>
      <c r="J181" s="236"/>
      <c r="K181" s="236"/>
      <c r="L181" s="236"/>
    </row>
    <row r="182" spans="1:12" x14ac:dyDescent="0.25">
      <c r="A182" s="236" t="s">
        <v>288</v>
      </c>
      <c r="B182" s="235">
        <v>42760</v>
      </c>
      <c r="C182" s="236">
        <v>250</v>
      </c>
      <c r="D182" s="237">
        <v>78.997900000000001</v>
      </c>
      <c r="E182" s="237">
        <v>71.78</v>
      </c>
      <c r="F182" s="237">
        <f t="shared" ref="F182:F204" si="14">C182*(E182-D182)</f>
        <v>-1804.4750000000001</v>
      </c>
      <c r="G182" s="237">
        <f t="shared" si="12"/>
        <v>19749.474999999999</v>
      </c>
      <c r="H182" s="239">
        <f t="shared" si="13"/>
        <v>-9.1368251561117442E-2</v>
      </c>
      <c r="I182" s="350" t="s">
        <v>299</v>
      </c>
      <c r="J182" s="236"/>
      <c r="K182" s="236"/>
      <c r="L182" s="236"/>
    </row>
    <row r="183" spans="1:12" x14ac:dyDescent="0.25">
      <c r="A183" s="236" t="s">
        <v>288</v>
      </c>
      <c r="B183" s="235">
        <v>42762</v>
      </c>
      <c r="C183" s="236">
        <v>250</v>
      </c>
      <c r="D183" s="237">
        <v>78.997900000000001</v>
      </c>
      <c r="E183" s="237">
        <v>71.260000000000005</v>
      </c>
      <c r="F183" s="237">
        <f t="shared" si="14"/>
        <v>-1934.474999999999</v>
      </c>
      <c r="G183" s="237">
        <f t="shared" si="12"/>
        <v>19749.474999999999</v>
      </c>
      <c r="H183" s="239">
        <f t="shared" si="13"/>
        <v>-9.7950705018740952E-2</v>
      </c>
      <c r="I183" s="507"/>
      <c r="J183" s="236"/>
      <c r="K183" s="236"/>
      <c r="L183" s="236"/>
    </row>
    <row r="184" spans="1:12" x14ac:dyDescent="0.25">
      <c r="A184" s="236" t="s">
        <v>315</v>
      </c>
      <c r="B184" s="235">
        <v>42771</v>
      </c>
      <c r="C184" s="236">
        <v>250</v>
      </c>
      <c r="D184" s="237">
        <v>78.997900000000001</v>
      </c>
      <c r="E184" s="237">
        <v>72.34</v>
      </c>
      <c r="F184" s="237">
        <f t="shared" si="14"/>
        <v>-1664.4749999999995</v>
      </c>
      <c r="G184" s="237">
        <f t="shared" si="12"/>
        <v>19749.474999999999</v>
      </c>
      <c r="H184" s="239">
        <f t="shared" si="13"/>
        <v>-8.4279455529830516E-2</v>
      </c>
      <c r="I184" s="507"/>
      <c r="J184" s="236"/>
      <c r="K184" s="236"/>
      <c r="L184" s="236"/>
    </row>
    <row r="185" spans="1:12" x14ac:dyDescent="0.25">
      <c r="A185" s="236" t="s">
        <v>268</v>
      </c>
      <c r="B185" s="235">
        <v>42773</v>
      </c>
      <c r="C185" s="236">
        <v>300</v>
      </c>
      <c r="D185" s="237">
        <v>77.411100000000005</v>
      </c>
      <c r="E185" s="237">
        <v>73.13</v>
      </c>
      <c r="F185" s="237">
        <f t="shared" si="14"/>
        <v>-1284.3300000000027</v>
      </c>
      <c r="G185" s="237">
        <f t="shared" si="12"/>
        <v>23223.33</v>
      </c>
      <c r="H185" s="239">
        <f t="shared" si="13"/>
        <v>-5.5303438395785734E-2</v>
      </c>
      <c r="I185" s="507"/>
      <c r="J185" s="236"/>
      <c r="K185" s="236"/>
      <c r="L185" s="236"/>
    </row>
    <row r="186" spans="1:12" x14ac:dyDescent="0.25">
      <c r="A186" s="236" t="s">
        <v>325</v>
      </c>
      <c r="B186" s="235">
        <v>42774</v>
      </c>
      <c r="C186" s="236">
        <v>350</v>
      </c>
      <c r="D186" s="237">
        <v>76.020899999999997</v>
      </c>
      <c r="E186" s="237">
        <v>66</v>
      </c>
      <c r="F186" s="237">
        <f t="shared" si="14"/>
        <v>-3507.3149999999991</v>
      </c>
      <c r="G186" s="237">
        <f t="shared" si="12"/>
        <v>26607.314999999999</v>
      </c>
      <c r="H186" s="239">
        <f t="shared" si="13"/>
        <v>-0.13181769750160807</v>
      </c>
      <c r="I186" s="507"/>
      <c r="J186" s="236"/>
      <c r="K186" s="236"/>
      <c r="L186" s="236"/>
    </row>
    <row r="187" spans="1:12" x14ac:dyDescent="0.25">
      <c r="A187" s="236" t="s">
        <v>343</v>
      </c>
      <c r="B187" s="235">
        <v>42781</v>
      </c>
      <c r="C187" s="236">
        <v>300</v>
      </c>
      <c r="D187" s="237">
        <v>77.194699999999997</v>
      </c>
      <c r="E187" s="237">
        <v>68.98</v>
      </c>
      <c r="F187" s="237">
        <f t="shared" si="14"/>
        <v>-2464.409999999998</v>
      </c>
      <c r="G187" s="237">
        <f t="shared" si="12"/>
        <v>23158.41</v>
      </c>
      <c r="H187" s="239">
        <f t="shared" si="13"/>
        <v>-0.10641533680421057</v>
      </c>
      <c r="I187" s="507"/>
      <c r="J187" s="236"/>
      <c r="K187" s="236"/>
      <c r="L187" s="236"/>
    </row>
    <row r="188" spans="1:12" x14ac:dyDescent="0.25">
      <c r="A188" s="236" t="s">
        <v>345</v>
      </c>
      <c r="B188" s="235">
        <v>42781</v>
      </c>
      <c r="C188" s="236">
        <v>250</v>
      </c>
      <c r="D188" s="237">
        <v>78.683999999999997</v>
      </c>
      <c r="E188" s="237">
        <v>69.8</v>
      </c>
      <c r="F188" s="237">
        <f t="shared" si="14"/>
        <v>-2221</v>
      </c>
      <c r="G188" s="237">
        <f t="shared" si="12"/>
        <v>19671</v>
      </c>
      <c r="H188" s="239">
        <f t="shared" si="13"/>
        <v>-0.11290732550454985</v>
      </c>
      <c r="I188" s="507"/>
      <c r="J188" s="236"/>
      <c r="K188" s="236"/>
      <c r="L188" s="236"/>
    </row>
    <row r="189" spans="1:12" x14ac:dyDescent="0.25">
      <c r="A189" s="236" t="s">
        <v>355</v>
      </c>
      <c r="B189" s="235">
        <v>42788</v>
      </c>
      <c r="C189" s="236">
        <v>250</v>
      </c>
      <c r="D189" s="237">
        <v>78.683999999999997</v>
      </c>
      <c r="E189" s="237">
        <v>68.83</v>
      </c>
      <c r="F189" s="237">
        <f t="shared" si="14"/>
        <v>-2463.5</v>
      </c>
      <c r="G189" s="237">
        <f t="shared" si="12"/>
        <v>19671</v>
      </c>
      <c r="H189" s="239">
        <f t="shared" si="13"/>
        <v>-0.12523511768593359</v>
      </c>
      <c r="I189" s="507"/>
      <c r="J189" s="236"/>
      <c r="K189" s="236"/>
      <c r="L189" s="236"/>
    </row>
    <row r="190" spans="1:12" x14ac:dyDescent="0.25">
      <c r="A190" s="236" t="s">
        <v>315</v>
      </c>
      <c r="B190" s="235">
        <v>42789</v>
      </c>
      <c r="C190" s="236">
        <v>250</v>
      </c>
      <c r="D190" s="237">
        <v>78.683999999999997</v>
      </c>
      <c r="E190" s="237">
        <v>69.94</v>
      </c>
      <c r="F190" s="237">
        <f t="shared" si="14"/>
        <v>-2186</v>
      </c>
      <c r="G190" s="237">
        <f t="shared" si="12"/>
        <v>19671</v>
      </c>
      <c r="H190" s="239">
        <f t="shared" si="13"/>
        <v>-0.11112805652991714</v>
      </c>
      <c r="I190" s="507"/>
      <c r="J190" s="236"/>
      <c r="K190" s="236"/>
      <c r="L190" s="236"/>
    </row>
    <row r="191" spans="1:12" x14ac:dyDescent="0.25">
      <c r="A191" s="236">
        <v>250</v>
      </c>
      <c r="B191" s="235">
        <v>42808</v>
      </c>
      <c r="C191" s="236">
        <v>250</v>
      </c>
      <c r="D191" s="237">
        <v>78.683999999999997</v>
      </c>
      <c r="E191" s="237">
        <v>67.77</v>
      </c>
      <c r="F191" s="237">
        <f t="shared" si="14"/>
        <v>-2728.5000000000005</v>
      </c>
      <c r="G191" s="237">
        <f t="shared" si="12"/>
        <v>19671</v>
      </c>
      <c r="H191" s="239">
        <f t="shared" si="13"/>
        <v>-0.13870672563672415</v>
      </c>
      <c r="I191" s="507"/>
      <c r="J191" s="236"/>
      <c r="K191" s="236"/>
      <c r="L191" s="236"/>
    </row>
    <row r="192" spans="1:12" x14ac:dyDescent="0.25">
      <c r="A192" s="236">
        <v>250</v>
      </c>
      <c r="B192" s="235">
        <v>42809</v>
      </c>
      <c r="C192" s="236">
        <v>250</v>
      </c>
      <c r="D192" s="237">
        <v>78.683999999999997</v>
      </c>
      <c r="E192" s="237">
        <v>68.47</v>
      </c>
      <c r="F192" s="237">
        <f t="shared" si="14"/>
        <v>-2553.4999999999995</v>
      </c>
      <c r="G192" s="237">
        <f t="shared" si="12"/>
        <v>19671</v>
      </c>
      <c r="H192" s="239">
        <f t="shared" si="13"/>
        <v>-0.12981038076356055</v>
      </c>
      <c r="I192" s="507"/>
      <c r="J192" s="236">
        <v>43.23</v>
      </c>
      <c r="K192" s="236"/>
      <c r="L192" s="236"/>
    </row>
    <row r="193" spans="1:12" x14ac:dyDescent="0.25">
      <c r="A193" s="236">
        <v>250</v>
      </c>
      <c r="B193" s="235">
        <v>42819</v>
      </c>
      <c r="C193" s="236">
        <v>250</v>
      </c>
      <c r="D193" s="237">
        <v>78.683999999999997</v>
      </c>
      <c r="E193" s="237">
        <v>67.510000000000005</v>
      </c>
      <c r="F193" s="237">
        <f t="shared" si="14"/>
        <v>-2793.4999999999982</v>
      </c>
      <c r="G193" s="237">
        <f t="shared" si="12"/>
        <v>19671</v>
      </c>
      <c r="H193" s="239">
        <f t="shared" si="13"/>
        <v>-0.14201108230389906</v>
      </c>
      <c r="I193" s="507"/>
      <c r="J193" s="236"/>
      <c r="K193" s="236"/>
      <c r="L193" s="236"/>
    </row>
    <row r="194" spans="1:12" x14ac:dyDescent="0.25">
      <c r="A194" s="236">
        <v>250</v>
      </c>
      <c r="B194" s="235">
        <v>42820</v>
      </c>
      <c r="C194" s="236">
        <v>250</v>
      </c>
      <c r="D194" s="237">
        <v>78.164000000000001</v>
      </c>
      <c r="E194" s="237">
        <v>67.92</v>
      </c>
      <c r="F194" s="237">
        <f t="shared" si="14"/>
        <v>-2561</v>
      </c>
      <c r="G194" s="237">
        <f t="shared" si="12"/>
        <v>19541</v>
      </c>
      <c r="H194" s="239">
        <f t="shared" si="13"/>
        <v>-0.13105777595824164</v>
      </c>
      <c r="I194" s="507" t="s">
        <v>140</v>
      </c>
      <c r="J194" s="236">
        <v>44.78</v>
      </c>
      <c r="K194" s="236"/>
      <c r="L194" s="236"/>
    </row>
    <row r="195" spans="1:12" x14ac:dyDescent="0.25">
      <c r="A195" s="236">
        <v>250</v>
      </c>
      <c r="B195" s="235">
        <v>42821</v>
      </c>
      <c r="C195" s="236">
        <v>250</v>
      </c>
      <c r="D195" s="237">
        <v>78.164000000000001</v>
      </c>
      <c r="E195" s="237">
        <v>66.02</v>
      </c>
      <c r="F195" s="237">
        <f t="shared" si="14"/>
        <v>-3036.0000000000014</v>
      </c>
      <c r="G195" s="237">
        <f t="shared" si="12"/>
        <v>19541</v>
      </c>
      <c r="H195" s="239">
        <f t="shared" si="13"/>
        <v>-0.15536564147177737</v>
      </c>
      <c r="I195" s="507"/>
      <c r="J195" s="236"/>
      <c r="K195" s="236"/>
      <c r="L195" s="236"/>
    </row>
    <row r="196" spans="1:12" x14ac:dyDescent="0.25">
      <c r="A196" s="236">
        <v>250</v>
      </c>
      <c r="B196" s="235">
        <v>42862</v>
      </c>
      <c r="C196" s="236">
        <v>250</v>
      </c>
      <c r="D196" s="237">
        <v>78.164000000000001</v>
      </c>
      <c r="E196" s="237">
        <v>67.8</v>
      </c>
      <c r="F196" s="237">
        <f t="shared" si="14"/>
        <v>-2591.0000000000009</v>
      </c>
      <c r="G196" s="237">
        <f t="shared" si="12"/>
        <v>19541</v>
      </c>
      <c r="H196" s="239">
        <f t="shared" si="13"/>
        <v>-0.13259300956962289</v>
      </c>
      <c r="I196" s="507"/>
      <c r="J196" s="236"/>
      <c r="K196" s="236"/>
      <c r="L196" s="236"/>
    </row>
    <row r="197" spans="1:12" x14ac:dyDescent="0.25">
      <c r="A197" s="236">
        <v>250</v>
      </c>
      <c r="B197" s="235">
        <v>42917</v>
      </c>
      <c r="C197" s="236">
        <v>250</v>
      </c>
      <c r="D197" s="237">
        <v>77.644000000000005</v>
      </c>
      <c r="E197" s="237">
        <v>70.78</v>
      </c>
      <c r="F197" s="237">
        <f t="shared" si="14"/>
        <v>-1716.0000000000011</v>
      </c>
      <c r="G197" s="237">
        <f t="shared" si="12"/>
        <v>19411</v>
      </c>
      <c r="H197" s="239">
        <f t="shared" si="13"/>
        <v>-8.8403482561434293E-2</v>
      </c>
      <c r="I197" s="507"/>
      <c r="J197" s="236"/>
      <c r="K197" s="236"/>
      <c r="L197" s="236"/>
    </row>
    <row r="198" spans="1:12" x14ac:dyDescent="0.25">
      <c r="A198" s="236">
        <v>200</v>
      </c>
      <c r="B198" s="235">
        <v>42940</v>
      </c>
      <c r="C198" s="236">
        <v>200</v>
      </c>
      <c r="D198" s="237">
        <v>78.535399999999996</v>
      </c>
      <c r="E198" s="237">
        <v>74.39</v>
      </c>
      <c r="F198" s="237">
        <f t="shared" si="14"/>
        <v>-829.07999999999902</v>
      </c>
      <c r="G198" s="237">
        <f t="shared" si="12"/>
        <v>15707.08</v>
      </c>
      <c r="H198" s="239">
        <f t="shared" si="13"/>
        <v>-5.2783840153612198E-2</v>
      </c>
      <c r="I198" s="507" t="s">
        <v>652</v>
      </c>
      <c r="J198" s="236"/>
      <c r="K198" s="236"/>
      <c r="L198" s="236"/>
    </row>
    <row r="199" spans="1:12" x14ac:dyDescent="0.25">
      <c r="A199" s="236">
        <v>200</v>
      </c>
      <c r="B199" s="235">
        <v>42947</v>
      </c>
      <c r="C199" s="236">
        <v>200</v>
      </c>
      <c r="D199" s="237">
        <v>78.540000000000006</v>
      </c>
      <c r="E199" s="237">
        <v>76.09</v>
      </c>
      <c r="F199" s="237">
        <f t="shared" si="14"/>
        <v>-490.00000000000057</v>
      </c>
      <c r="G199" s="237">
        <f t="shared" si="12"/>
        <v>15708.000000000002</v>
      </c>
      <c r="H199" s="239">
        <f t="shared" si="13"/>
        <v>-3.1194295900178286E-2</v>
      </c>
      <c r="I199" s="507"/>
      <c r="J199" s="236"/>
      <c r="K199" s="236"/>
      <c r="L199" s="236"/>
    </row>
    <row r="200" spans="1:12" x14ac:dyDescent="0.25">
      <c r="A200" s="236">
        <v>200</v>
      </c>
      <c r="B200" s="235">
        <v>42953</v>
      </c>
      <c r="C200" s="236">
        <v>200</v>
      </c>
      <c r="D200" s="237">
        <v>78.540000000000006</v>
      </c>
      <c r="E200" s="237">
        <v>73.16</v>
      </c>
      <c r="F200" s="237">
        <f t="shared" si="14"/>
        <v>-1076.0000000000018</v>
      </c>
      <c r="G200" s="237">
        <f t="shared" si="12"/>
        <v>15708.000000000002</v>
      </c>
      <c r="H200" s="239">
        <f t="shared" si="13"/>
        <v>-6.8500127323656859E-2</v>
      </c>
      <c r="I200" s="507"/>
      <c r="J200" s="236"/>
      <c r="K200" s="236"/>
      <c r="L200" s="236"/>
    </row>
    <row r="201" spans="1:12" x14ac:dyDescent="0.25">
      <c r="A201" s="236">
        <v>100</v>
      </c>
      <c r="B201" s="235">
        <v>42977</v>
      </c>
      <c r="C201" s="236">
        <v>100</v>
      </c>
      <c r="D201" s="237">
        <v>76.489999999999995</v>
      </c>
      <c r="E201" s="237">
        <v>81.23</v>
      </c>
      <c r="F201" s="237">
        <f t="shared" si="14"/>
        <v>474.00000000000091</v>
      </c>
      <c r="G201" s="237">
        <f t="shared" si="12"/>
        <v>7648.9999999999991</v>
      </c>
      <c r="H201" s="239">
        <f t="shared" si="13"/>
        <v>6.1968884821545424E-2</v>
      </c>
      <c r="I201" s="507" t="s">
        <v>639</v>
      </c>
      <c r="J201" s="236"/>
      <c r="K201" s="236"/>
      <c r="L201" s="236"/>
    </row>
    <row r="202" spans="1:12" x14ac:dyDescent="0.25">
      <c r="A202" s="236">
        <v>50</v>
      </c>
      <c r="B202" s="235">
        <v>42981</v>
      </c>
      <c r="C202" s="236">
        <v>50</v>
      </c>
      <c r="D202" s="237">
        <v>69.81</v>
      </c>
      <c r="E202" s="237">
        <v>83.75</v>
      </c>
      <c r="F202" s="237">
        <f t="shared" si="14"/>
        <v>696.99999999999989</v>
      </c>
      <c r="G202" s="237">
        <f t="shared" si="12"/>
        <v>3490.5</v>
      </c>
      <c r="H202" s="239">
        <f t="shared" si="13"/>
        <v>0.19968485890273596</v>
      </c>
      <c r="I202" s="507"/>
      <c r="J202" s="236"/>
      <c r="K202" s="236"/>
      <c r="L202" s="236"/>
    </row>
    <row r="203" spans="1:12" x14ac:dyDescent="0.25">
      <c r="A203" s="236">
        <v>50</v>
      </c>
      <c r="B203" s="235">
        <v>42983</v>
      </c>
      <c r="C203" s="236">
        <v>100</v>
      </c>
      <c r="D203" s="237">
        <v>75.84</v>
      </c>
      <c r="E203" s="237">
        <v>82.56</v>
      </c>
      <c r="F203" s="237">
        <f t="shared" si="14"/>
        <v>671.99999999999989</v>
      </c>
      <c r="G203" s="237"/>
      <c r="H203" s="239">
        <f t="shared" si="13"/>
        <v>8.8607594936708847E-2</v>
      </c>
      <c r="I203" s="507">
        <v>75</v>
      </c>
      <c r="J203" s="236"/>
      <c r="K203" s="236"/>
      <c r="L203" s="236"/>
    </row>
    <row r="204" spans="1:12" x14ac:dyDescent="0.25">
      <c r="A204" s="236">
        <v>0</v>
      </c>
      <c r="B204" s="235">
        <v>42984</v>
      </c>
      <c r="C204" s="236">
        <v>50</v>
      </c>
      <c r="D204" s="237">
        <v>68.706999999999994</v>
      </c>
      <c r="E204" s="237">
        <v>82.98</v>
      </c>
      <c r="F204" s="237">
        <f t="shared" si="14"/>
        <v>713.65000000000055</v>
      </c>
      <c r="G204" s="237">
        <f t="shared" ref="G204" si="15">D204*C204</f>
        <v>3435.3499999999995</v>
      </c>
      <c r="H204" s="239">
        <f t="shared" si="13"/>
        <v>0.2077372029050899</v>
      </c>
      <c r="I204" s="507"/>
      <c r="J204" s="236"/>
      <c r="K204" s="236"/>
      <c r="L204" s="236"/>
    </row>
    <row r="205" spans="1:12" x14ac:dyDescent="0.25">
      <c r="A205" s="236"/>
      <c r="B205" s="236"/>
      <c r="C205" s="236"/>
      <c r="D205" s="237"/>
      <c r="E205" s="237"/>
      <c r="F205" s="237"/>
      <c r="G205" s="237"/>
      <c r="H205" s="239"/>
      <c r="I205" s="507"/>
      <c r="J205" s="236"/>
      <c r="K205" s="236"/>
      <c r="L205" s="236"/>
    </row>
    <row r="206" spans="1:12" x14ac:dyDescent="0.25">
      <c r="A206" s="236"/>
      <c r="B206" s="236"/>
      <c r="C206" s="236"/>
      <c r="D206" s="237"/>
      <c r="E206" s="237"/>
      <c r="F206" s="237"/>
      <c r="G206" s="237"/>
      <c r="H206" s="239"/>
      <c r="I206" s="507"/>
      <c r="J206" s="236"/>
      <c r="K206" s="236"/>
      <c r="L206" s="236"/>
    </row>
    <row r="207" spans="1:12" x14ac:dyDescent="0.25">
      <c r="A207" s="236"/>
      <c r="B207" s="236"/>
      <c r="C207" s="236"/>
      <c r="D207" s="237"/>
      <c r="E207" s="237"/>
      <c r="F207" s="237"/>
      <c r="G207" s="237"/>
      <c r="H207" s="239"/>
      <c r="I207" s="507"/>
      <c r="J207" s="236"/>
      <c r="K207" s="236"/>
      <c r="L207" s="236"/>
    </row>
    <row r="208" spans="1:12" x14ac:dyDescent="0.25">
      <c r="A208" s="236"/>
      <c r="B208" s="236"/>
      <c r="C208" s="236"/>
      <c r="D208" s="237"/>
      <c r="E208" s="237"/>
      <c r="F208" s="237"/>
      <c r="G208" s="237"/>
      <c r="H208" s="239"/>
      <c r="I208" s="507"/>
      <c r="J208" s="236"/>
      <c r="K208" s="236"/>
      <c r="L208" s="236"/>
    </row>
    <row r="209" spans="1:12" x14ac:dyDescent="0.25">
      <c r="A209" s="236"/>
      <c r="B209" s="236"/>
      <c r="C209" s="236"/>
      <c r="D209" s="237"/>
      <c r="E209" s="237"/>
      <c r="F209" s="237"/>
      <c r="G209" s="237"/>
      <c r="H209" s="239"/>
      <c r="I209" s="507"/>
      <c r="J209" s="236"/>
      <c r="K209" s="236"/>
      <c r="L209" s="236"/>
    </row>
    <row r="210" spans="1:12" x14ac:dyDescent="0.25">
      <c r="A210" s="236"/>
      <c r="B210" s="236"/>
      <c r="C210" s="236"/>
      <c r="D210" s="237"/>
      <c r="E210" s="237"/>
      <c r="F210" s="237"/>
      <c r="G210" s="237"/>
      <c r="H210" s="239"/>
      <c r="I210" s="507"/>
      <c r="J210" s="236"/>
      <c r="K210" s="236"/>
      <c r="L210" s="236"/>
    </row>
    <row r="211" spans="1:12" x14ac:dyDescent="0.25">
      <c r="A211" s="236"/>
      <c r="B211" s="236"/>
      <c r="C211" s="236"/>
      <c r="D211" s="237"/>
      <c r="E211" s="237"/>
      <c r="F211" s="237"/>
      <c r="G211" s="237"/>
      <c r="H211" s="239"/>
      <c r="I211" s="507"/>
      <c r="J211" s="236"/>
      <c r="K211" s="236"/>
      <c r="L211" s="236"/>
    </row>
    <row r="212" spans="1:12" x14ac:dyDescent="0.25">
      <c r="A212" s="236"/>
      <c r="B212" s="236"/>
      <c r="C212" s="236"/>
      <c r="D212" s="237"/>
      <c r="E212" s="237"/>
      <c r="F212" s="237"/>
      <c r="G212" s="237"/>
      <c r="H212" s="239"/>
      <c r="I212" s="507"/>
      <c r="J212" s="236"/>
      <c r="K212" s="236"/>
      <c r="L212" s="236"/>
    </row>
    <row r="213" spans="1:12" x14ac:dyDescent="0.25">
      <c r="A213" s="236"/>
      <c r="B213" s="236"/>
      <c r="C213" s="236"/>
      <c r="D213" s="237"/>
      <c r="E213" s="237"/>
      <c r="F213" s="237"/>
      <c r="G213" s="237"/>
      <c r="H213" s="239"/>
      <c r="I213" s="507"/>
      <c r="J213" s="236"/>
      <c r="K213" s="236"/>
      <c r="L213" s="236"/>
    </row>
    <row r="214" spans="1:12" x14ac:dyDescent="0.25">
      <c r="A214" s="236"/>
      <c r="B214" s="236"/>
      <c r="C214" s="236"/>
      <c r="D214" s="237"/>
      <c r="E214" s="237"/>
      <c r="F214" s="237"/>
      <c r="G214" s="237"/>
      <c r="H214" s="239"/>
      <c r="I214" s="507"/>
      <c r="J214" s="236"/>
      <c r="K214" s="236"/>
      <c r="L214" s="236"/>
    </row>
    <row r="215" spans="1:12" x14ac:dyDescent="0.25">
      <c r="A215" s="236"/>
      <c r="B215" s="236"/>
      <c r="C215" s="236"/>
      <c r="D215" s="237"/>
      <c r="E215" s="237"/>
      <c r="F215" s="237"/>
      <c r="G215" s="237"/>
      <c r="H215" s="239"/>
      <c r="I215" s="507"/>
      <c r="J215" s="236"/>
      <c r="K215" s="236"/>
      <c r="L215" s="236"/>
    </row>
    <row r="216" spans="1:12" x14ac:dyDescent="0.25">
      <c r="A216" s="236"/>
      <c r="B216" s="236"/>
      <c r="C216" s="236"/>
      <c r="D216" s="237"/>
      <c r="E216" s="237"/>
      <c r="F216" s="237"/>
      <c r="G216" s="236"/>
      <c r="H216" s="236"/>
      <c r="I216" s="236"/>
      <c r="J216" s="236"/>
      <c r="K216" s="236"/>
      <c r="L216" s="236"/>
    </row>
  </sheetData>
  <mergeCells count="1">
    <mergeCell ref="O42:P42"/>
  </mergeCells>
  <conditionalFormatting sqref="H44:I45 F44:F45 H48:I52 F48:F52 I31:I32 H34 H35:I35 F34:F41 H37:I37 H36 H40:I41 H38:H39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53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31</v>
      </c>
      <c r="B2" s="66"/>
      <c r="C2" s="4"/>
      <c r="D2" s="3"/>
      <c r="E2" s="3"/>
      <c r="F2" s="3"/>
      <c r="G2" s="66"/>
      <c r="H2" s="3"/>
      <c r="I2" s="3"/>
      <c r="J2" s="3"/>
      <c r="K2" s="4"/>
      <c r="L2" s="66"/>
      <c r="M2" s="3"/>
      <c r="O2" s="11" t="s">
        <v>35</v>
      </c>
      <c r="Q2">
        <f>C18-H18</f>
        <v>0</v>
      </c>
      <c r="T2" s="1">
        <v>42318</v>
      </c>
      <c r="U2" t="s">
        <v>58</v>
      </c>
      <c r="W2" s="124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87">
        <v>385600</v>
      </c>
      <c r="AC2" s="10">
        <v>67.91</v>
      </c>
      <c r="AD2" s="2">
        <f>Y2-Z2</f>
        <v>1.5600000000000023</v>
      </c>
      <c r="AE2" s="128">
        <f>AC2/AC3-1</f>
        <v>-1.0923390620448559E-2</v>
      </c>
    </row>
    <row r="3" spans="1:31" x14ac:dyDescent="0.25">
      <c r="A3" s="22" t="s">
        <v>48</v>
      </c>
      <c r="B3" s="66"/>
      <c r="C3" s="4"/>
      <c r="D3" s="3"/>
      <c r="E3" s="3"/>
      <c r="F3" s="3"/>
      <c r="G3" s="4"/>
      <c r="H3" s="4"/>
      <c r="I3" s="4"/>
      <c r="J3" s="4"/>
      <c r="K3" s="4"/>
      <c r="L3" s="66"/>
      <c r="M3" s="4"/>
      <c r="O3" s="11" t="s">
        <v>36</v>
      </c>
      <c r="Q3" s="2">
        <f>IF(Q2=0, Q4, (F18-K18-M18)/Q2)</f>
        <v>0</v>
      </c>
      <c r="W3" s="124">
        <v>42829</v>
      </c>
      <c r="X3" s="10">
        <v>68.05</v>
      </c>
      <c r="Y3" s="10">
        <v>68.75</v>
      </c>
      <c r="Z3" s="10">
        <v>67.3</v>
      </c>
      <c r="AA3" s="10">
        <v>68.66</v>
      </c>
      <c r="AB3" s="87">
        <v>422700</v>
      </c>
      <c r="AC3" s="10">
        <v>68.66</v>
      </c>
      <c r="AD3" s="2">
        <f t="shared" ref="AD3:AD66" si="0">Y3-Z3</f>
        <v>1.4500000000000028</v>
      </c>
      <c r="AE3" s="128">
        <f t="shared" ref="AE3:AE66" si="1">AC3/AC4-1</f>
        <v>7.0401877383394762E-3</v>
      </c>
    </row>
    <row r="4" spans="1:31" x14ac:dyDescent="0.25">
      <c r="B4" s="66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44</v>
      </c>
      <c r="Q4" s="48">
        <v>0</v>
      </c>
      <c r="R4" s="336">
        <v>0</v>
      </c>
      <c r="W4" s="124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87">
        <v>539900</v>
      </c>
      <c r="AC4" s="10">
        <v>68.180000000000007</v>
      </c>
      <c r="AD4" s="2">
        <f t="shared" si="0"/>
        <v>1.3900000000000006</v>
      </c>
      <c r="AE4" s="128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45</v>
      </c>
      <c r="Q5" s="3">
        <f>Q4*Q2</f>
        <v>0</v>
      </c>
      <c r="W5" s="124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87">
        <v>322900</v>
      </c>
      <c r="AC5" s="10">
        <v>67.92</v>
      </c>
      <c r="AD5" s="2">
        <f t="shared" si="0"/>
        <v>0.77000000000001023</v>
      </c>
      <c r="AE5" s="128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42</v>
      </c>
      <c r="Q6" s="2">
        <f>Q3*Q2</f>
        <v>0</v>
      </c>
      <c r="W6" s="124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87">
        <v>243400</v>
      </c>
      <c r="AC6" s="10">
        <v>68.33</v>
      </c>
      <c r="AD6" s="2">
        <f t="shared" si="0"/>
        <v>0.81000000000000227</v>
      </c>
      <c r="AE6" s="128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136</v>
      </c>
      <c r="Q7" s="2">
        <f>Q10+Q8</f>
        <v>33.940000000000055</v>
      </c>
      <c r="R7">
        <v>0</v>
      </c>
      <c r="W7" s="124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87">
        <v>150900</v>
      </c>
      <c r="AC7" s="10">
        <v>67.62</v>
      </c>
      <c r="AD7" s="2">
        <f t="shared" si="0"/>
        <v>0.64000000000000057</v>
      </c>
      <c r="AE7" s="128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87">
        <v>172600</v>
      </c>
      <c r="AC8" s="10">
        <v>67.64</v>
      </c>
      <c r="AD8" s="2">
        <f t="shared" si="0"/>
        <v>1.25</v>
      </c>
      <c r="AE8" s="128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87">
        <v>310500</v>
      </c>
      <c r="AC9" s="10">
        <v>67.14</v>
      </c>
      <c r="AD9" s="2">
        <f t="shared" si="0"/>
        <v>1.8399999999999892</v>
      </c>
      <c r="AE9" s="128">
        <f t="shared" si="1"/>
        <v>6.1441630451071205E-3</v>
      </c>
    </row>
    <row r="10" spans="1:31" x14ac:dyDescent="0.25">
      <c r="O10" s="11" t="s">
        <v>155</v>
      </c>
      <c r="P10" s="27"/>
      <c r="Q10" s="2">
        <f>M33</f>
        <v>33.940000000000055</v>
      </c>
      <c r="W10" s="124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87">
        <v>283200</v>
      </c>
      <c r="AC10" s="10">
        <v>66.73</v>
      </c>
      <c r="AD10" s="2">
        <f t="shared" si="0"/>
        <v>1.1200000000000045</v>
      </c>
      <c r="AE10" s="128">
        <f t="shared" si="1"/>
        <v>5.424137411481178E-3</v>
      </c>
    </row>
    <row r="11" spans="1:31" x14ac:dyDescent="0.25">
      <c r="O11" s="11" t="s">
        <v>133</v>
      </c>
      <c r="P11" s="27"/>
      <c r="Q11" s="128">
        <f>IF(U58="N/A (N/A)", 0, VALUE(TRIM(CLEAN(MID(U58, FIND("(", U58)+1, 5)))))</f>
        <v>7.4000000000000003E-3</v>
      </c>
      <c r="W11" s="124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87">
        <v>290700</v>
      </c>
      <c r="AC11" s="10">
        <v>66.37</v>
      </c>
      <c r="AD11" s="2">
        <f t="shared" si="0"/>
        <v>1.4099999999999966</v>
      </c>
      <c r="AE11" s="128">
        <f t="shared" si="1"/>
        <v>7.8967350037966177E-3</v>
      </c>
    </row>
    <row r="12" spans="1:31" x14ac:dyDescent="0.25">
      <c r="W12" s="124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87">
        <v>370400</v>
      </c>
      <c r="AC12" s="10">
        <v>65.849999999999994</v>
      </c>
      <c r="AD12" s="2">
        <f t="shared" si="0"/>
        <v>2.4899999999999949</v>
      </c>
      <c r="AE12" s="128">
        <f t="shared" si="1"/>
        <v>-1.5989240884638489E-2</v>
      </c>
    </row>
    <row r="13" spans="1:31" x14ac:dyDescent="0.25">
      <c r="W13" s="124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87">
        <v>264000</v>
      </c>
      <c r="AC13" s="10">
        <v>66.92</v>
      </c>
      <c r="AD13" s="2">
        <f t="shared" si="0"/>
        <v>2.4200000000000017</v>
      </c>
      <c r="AE13" s="128">
        <f t="shared" si="1"/>
        <v>-2.8314215188035452E-2</v>
      </c>
    </row>
    <row r="14" spans="1:31" x14ac:dyDescent="0.25">
      <c r="W14" s="124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87">
        <v>204700</v>
      </c>
      <c r="AC14" s="10">
        <v>68.87</v>
      </c>
      <c r="AD14" s="2">
        <f t="shared" si="0"/>
        <v>0.78000000000000114</v>
      </c>
      <c r="AE14" s="128">
        <f t="shared" si="1"/>
        <v>4.3579314352126808E-4</v>
      </c>
    </row>
    <row r="15" spans="1:31" x14ac:dyDescent="0.25">
      <c r="W15" s="124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87">
        <v>532600</v>
      </c>
      <c r="AC15" s="10">
        <v>68.84</v>
      </c>
      <c r="AD15" s="2">
        <f t="shared" si="0"/>
        <v>0.82000000000000739</v>
      </c>
      <c r="AE15" s="128">
        <f t="shared" si="1"/>
        <v>3.6448461874909466E-3</v>
      </c>
    </row>
    <row r="16" spans="1:31" x14ac:dyDescent="0.25">
      <c r="W16" s="124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87">
        <v>172600</v>
      </c>
      <c r="AC16" s="10">
        <v>68.59</v>
      </c>
      <c r="AD16" s="2">
        <f t="shared" si="0"/>
        <v>1.0100000000000051</v>
      </c>
      <c r="AE16" s="128">
        <f t="shared" si="1"/>
        <v>-5.7979417306854852E-3</v>
      </c>
    </row>
    <row r="17" spans="1:31" x14ac:dyDescent="0.25">
      <c r="W17" s="124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87">
        <v>233600</v>
      </c>
      <c r="AC17" s="10">
        <v>68.989999999999995</v>
      </c>
      <c r="AD17" s="2">
        <f t="shared" si="0"/>
        <v>1.1099999999999994</v>
      </c>
      <c r="AE17" s="128">
        <f t="shared" si="1"/>
        <v>1.5155974102413206E-2</v>
      </c>
    </row>
    <row r="18" spans="1:31" x14ac:dyDescent="0.25">
      <c r="A18" s="21" t="s">
        <v>57</v>
      </c>
      <c r="B18" s="21"/>
      <c r="C18" s="21">
        <f>SUM(C2:C17)</f>
        <v>0</v>
      </c>
      <c r="D18" s="32"/>
      <c r="E18" s="32"/>
      <c r="F18" s="32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2">
        <f>SUM(M2:M17)</f>
        <v>0</v>
      </c>
      <c r="W18" s="124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87">
        <v>128900</v>
      </c>
      <c r="AC18" s="10">
        <v>67.959999999999994</v>
      </c>
      <c r="AD18" s="2">
        <f t="shared" si="0"/>
        <v>0.94000000000001194</v>
      </c>
      <c r="AE18" s="128">
        <f t="shared" si="1"/>
        <v>-8.172796263864579E-3</v>
      </c>
    </row>
    <row r="19" spans="1:31" x14ac:dyDescent="0.25">
      <c r="W19" s="124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87">
        <v>133600</v>
      </c>
      <c r="AC19" s="10">
        <v>68.52</v>
      </c>
      <c r="AD19" s="2">
        <f t="shared" si="0"/>
        <v>0.48999999999999488</v>
      </c>
      <c r="AE19" s="128">
        <f t="shared" si="1"/>
        <v>6.3151710970772434E-3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W20" s="124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87">
        <v>317800</v>
      </c>
      <c r="AC20" s="10">
        <v>68.09</v>
      </c>
      <c r="AD20" s="2">
        <f t="shared" si="0"/>
        <v>1.6700000000000017</v>
      </c>
      <c r="AE20" s="128">
        <f t="shared" si="1"/>
        <v>-5.2593133674214698E-3</v>
      </c>
    </row>
    <row r="21" spans="1:31" x14ac:dyDescent="0.25">
      <c r="B21" s="152">
        <v>42304</v>
      </c>
      <c r="C21" s="10">
        <v>70</v>
      </c>
      <c r="D21" s="33">
        <v>45.66</v>
      </c>
      <c r="E21" s="33">
        <v>43.76</v>
      </c>
      <c r="F21" s="33">
        <v>-113.3</v>
      </c>
      <c r="W21" s="124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87">
        <v>117000</v>
      </c>
      <c r="AC21" s="10">
        <v>68.45</v>
      </c>
      <c r="AD21" s="2">
        <f t="shared" si="0"/>
        <v>1.4500000000000028</v>
      </c>
      <c r="AE21" s="128">
        <f t="shared" si="1"/>
        <v>-1.3262217096727702E-2</v>
      </c>
    </row>
    <row r="22" spans="1:31" x14ac:dyDescent="0.25">
      <c r="B22" s="152">
        <v>42310</v>
      </c>
      <c r="C22" s="10">
        <v>0</v>
      </c>
      <c r="D22" s="161" t="s">
        <v>100</v>
      </c>
      <c r="E22" s="33">
        <v>46.15</v>
      </c>
      <c r="F22" s="33">
        <v>33.94</v>
      </c>
      <c r="W22" s="124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87">
        <v>143500</v>
      </c>
      <c r="AC22" s="10">
        <v>69.37</v>
      </c>
      <c r="AD22" s="2">
        <f t="shared" si="0"/>
        <v>0.98999999999999488</v>
      </c>
      <c r="AE22" s="128">
        <f t="shared" si="1"/>
        <v>-8.4333905088620487E-3</v>
      </c>
    </row>
    <row r="23" spans="1:31" x14ac:dyDescent="0.25">
      <c r="B23" s="10"/>
      <c r="C23" s="10"/>
      <c r="D23" s="33"/>
      <c r="E23" s="33"/>
      <c r="F23" s="33"/>
      <c r="W23" s="124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87">
        <v>199900</v>
      </c>
      <c r="AC23" s="10">
        <v>69.959999999999994</v>
      </c>
      <c r="AD23" s="2">
        <f t="shared" si="0"/>
        <v>1.019999999999996</v>
      </c>
      <c r="AE23" s="128">
        <f t="shared" si="1"/>
        <v>-8.2222852282394232E-3</v>
      </c>
    </row>
    <row r="24" spans="1:31" x14ac:dyDescent="0.25">
      <c r="B24" s="10"/>
      <c r="C24" s="10"/>
      <c r="D24" s="33"/>
      <c r="E24" s="33"/>
      <c r="F24" s="33"/>
      <c r="W24" s="124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87">
        <v>159600</v>
      </c>
      <c r="AC24" s="10">
        <v>70.540000000000006</v>
      </c>
      <c r="AD24" s="2">
        <f t="shared" si="0"/>
        <v>1.0200000000000102</v>
      </c>
      <c r="AE24" s="128">
        <f t="shared" si="1"/>
        <v>2.1309845148458351E-3</v>
      </c>
    </row>
    <row r="25" spans="1:31" x14ac:dyDescent="0.25">
      <c r="B25" s="10"/>
      <c r="C25" s="10"/>
      <c r="D25" s="33"/>
      <c r="E25" s="33"/>
      <c r="F25" s="33"/>
      <c r="W25" s="124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87">
        <v>355600</v>
      </c>
      <c r="AC25" s="10">
        <v>70.39</v>
      </c>
      <c r="AD25" s="2">
        <f t="shared" si="0"/>
        <v>1.289999999999992</v>
      </c>
      <c r="AE25" s="128">
        <f t="shared" si="1"/>
        <v>-5.9313656263240144E-3</v>
      </c>
    </row>
    <row r="26" spans="1:31" x14ac:dyDescent="0.25">
      <c r="B26" s="10"/>
      <c r="C26" s="10"/>
      <c r="D26" s="33"/>
      <c r="E26" s="33"/>
      <c r="F26" s="33"/>
      <c r="W26" s="124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87">
        <v>183000</v>
      </c>
      <c r="AC26" s="10">
        <v>70.81</v>
      </c>
      <c r="AD26" s="2">
        <f t="shared" si="0"/>
        <v>1.3700000000000045</v>
      </c>
      <c r="AE26" s="128">
        <f t="shared" si="1"/>
        <v>-1.5981100611450638E-2</v>
      </c>
    </row>
    <row r="27" spans="1:31" x14ac:dyDescent="0.25">
      <c r="B27" s="10"/>
      <c r="C27" s="10"/>
      <c r="D27" s="33"/>
      <c r="E27" s="33"/>
      <c r="F27" s="33"/>
      <c r="W27" s="124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87">
        <v>372700</v>
      </c>
      <c r="AC27" s="10">
        <v>71.959999999999994</v>
      </c>
      <c r="AD27" s="2">
        <f t="shared" si="0"/>
        <v>1</v>
      </c>
      <c r="AE27" s="128">
        <f t="shared" si="1"/>
        <v>2.1433640880056615E-2</v>
      </c>
    </row>
    <row r="28" spans="1:31" x14ac:dyDescent="0.25">
      <c r="B28" s="10"/>
      <c r="C28" s="10"/>
      <c r="D28" s="33"/>
      <c r="E28" s="33"/>
      <c r="F28" s="33"/>
      <c r="W28" s="124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87">
        <v>289400</v>
      </c>
      <c r="AC28" s="10">
        <v>70.45</v>
      </c>
      <c r="AD28" s="2">
        <f t="shared" si="0"/>
        <v>1.6499999999999915</v>
      </c>
      <c r="AE28" s="128">
        <f t="shared" si="1"/>
        <v>-1.9621486223211804E-2</v>
      </c>
    </row>
    <row r="29" spans="1:31" x14ac:dyDescent="0.25">
      <c r="B29" s="10"/>
      <c r="C29" s="10"/>
      <c r="D29" s="33"/>
      <c r="E29" s="33"/>
      <c r="F29" s="33"/>
      <c r="W29" s="124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87">
        <v>606900</v>
      </c>
      <c r="AC29" s="10">
        <v>71.86</v>
      </c>
      <c r="AD29" s="2">
        <f t="shared" si="0"/>
        <v>1.9000000000000057</v>
      </c>
      <c r="AE29" s="128">
        <f t="shared" si="1"/>
        <v>2.5253245826794002E-2</v>
      </c>
    </row>
    <row r="30" spans="1:31" x14ac:dyDescent="0.25">
      <c r="B30" s="10"/>
      <c r="C30" s="10"/>
      <c r="D30" s="33"/>
      <c r="E30" s="33"/>
      <c r="F30" s="33"/>
      <c r="W30" s="124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87">
        <v>239900</v>
      </c>
      <c r="AC30" s="10">
        <v>70.09</v>
      </c>
      <c r="AD30" s="2">
        <f t="shared" si="0"/>
        <v>0.68999999999999773</v>
      </c>
      <c r="AE30" s="128">
        <f t="shared" si="1"/>
        <v>9.9971436732371188E-4</v>
      </c>
    </row>
    <row r="31" spans="1:31" x14ac:dyDescent="0.25">
      <c r="W31" s="124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87">
        <v>165700</v>
      </c>
      <c r="AC31" s="10">
        <v>70.02</v>
      </c>
      <c r="AD31" s="2">
        <f t="shared" si="0"/>
        <v>1.6299999999999955</v>
      </c>
      <c r="AE31" s="128">
        <f t="shared" si="1"/>
        <v>-1.3802816901408499E-2</v>
      </c>
    </row>
    <row r="32" spans="1:31" x14ac:dyDescent="0.25">
      <c r="W32" s="124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87">
        <v>196500</v>
      </c>
      <c r="AC32" s="10">
        <v>71</v>
      </c>
      <c r="AD32" s="2">
        <f t="shared" si="0"/>
        <v>0.57000000000000739</v>
      </c>
      <c r="AE32" s="128">
        <f t="shared" si="1"/>
        <v>-2.668914173338921E-3</v>
      </c>
    </row>
    <row r="33" spans="1:31" x14ac:dyDescent="0.25">
      <c r="L33" t="s">
        <v>155</v>
      </c>
      <c r="M33" s="2">
        <f>M51+K51-F51</f>
        <v>33.940000000000055</v>
      </c>
      <c r="W33" s="124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87">
        <v>249600</v>
      </c>
      <c r="AC33" s="10">
        <v>71.19</v>
      </c>
      <c r="AD33" s="2">
        <f t="shared" si="0"/>
        <v>0.96999999999999886</v>
      </c>
      <c r="AE33" s="128">
        <f t="shared" si="1"/>
        <v>1.1508951406649759E-2</v>
      </c>
    </row>
    <row r="34" spans="1:31" x14ac:dyDescent="0.25">
      <c r="A34" s="242" t="s">
        <v>1</v>
      </c>
      <c r="B34" s="242" t="s">
        <v>2</v>
      </c>
      <c r="C34" s="242" t="s">
        <v>4</v>
      </c>
      <c r="D34" s="244" t="s">
        <v>5</v>
      </c>
      <c r="E34" s="244" t="s">
        <v>67</v>
      </c>
      <c r="F34" s="244" t="s">
        <v>38</v>
      </c>
      <c r="G34" s="242" t="s">
        <v>3</v>
      </c>
      <c r="H34" s="242" t="s">
        <v>6</v>
      </c>
      <c r="I34" s="242" t="s">
        <v>7</v>
      </c>
      <c r="J34" s="242" t="s">
        <v>68</v>
      </c>
      <c r="K34" s="242" t="s">
        <v>39</v>
      </c>
      <c r="L34" s="242" t="s">
        <v>53</v>
      </c>
      <c r="M34" s="242" t="s">
        <v>22</v>
      </c>
      <c r="W34" s="124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87">
        <v>181700</v>
      </c>
      <c r="AC34" s="10">
        <v>70.38</v>
      </c>
      <c r="AD34" s="2">
        <f t="shared" si="0"/>
        <v>0.6600000000000108</v>
      </c>
      <c r="AE34" s="128">
        <f t="shared" si="1"/>
        <v>2.421307506053294E-3</v>
      </c>
    </row>
    <row r="35" spans="1:31" x14ac:dyDescent="0.25">
      <c r="A35" s="245" t="s">
        <v>31</v>
      </c>
      <c r="B35" s="235">
        <v>42214</v>
      </c>
      <c r="C35" s="236">
        <v>15</v>
      </c>
      <c r="D35" s="237">
        <v>47.8</v>
      </c>
      <c r="E35" s="237">
        <v>0</v>
      </c>
      <c r="F35" s="237">
        <f>C35*D35</f>
        <v>717</v>
      </c>
      <c r="G35" s="235">
        <v>42313</v>
      </c>
      <c r="H35" s="237">
        <v>70</v>
      </c>
      <c r="I35" s="237">
        <v>46.15</v>
      </c>
      <c r="J35" s="237">
        <v>0.06</v>
      </c>
      <c r="K35" s="236">
        <f>I35*H35-J35</f>
        <v>3230.44</v>
      </c>
      <c r="L35" s="235">
        <v>42247</v>
      </c>
      <c r="M35" s="237">
        <v>3.5</v>
      </c>
      <c r="W35" s="124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87">
        <v>103000</v>
      </c>
      <c r="AC35" s="10">
        <v>70.209999999999994</v>
      </c>
      <c r="AD35" s="2">
        <f t="shared" si="0"/>
        <v>0.89999999999999147</v>
      </c>
      <c r="AE35" s="128">
        <f t="shared" si="1"/>
        <v>-2.5571814178151353E-3</v>
      </c>
    </row>
    <row r="36" spans="1:31" x14ac:dyDescent="0.25">
      <c r="A36" s="246" t="s">
        <v>48</v>
      </c>
      <c r="B36" s="235">
        <v>42233</v>
      </c>
      <c r="C36" s="236">
        <v>20</v>
      </c>
      <c r="D36" s="237">
        <v>47.5</v>
      </c>
      <c r="E36" s="237">
        <v>0</v>
      </c>
      <c r="F36" s="237">
        <f>C36*D36</f>
        <v>950</v>
      </c>
      <c r="G36" s="236"/>
      <c r="H36" s="236"/>
      <c r="I36" s="236"/>
      <c r="J36" s="236"/>
      <c r="K36" s="236"/>
      <c r="L36" s="235">
        <v>42338</v>
      </c>
      <c r="M36" s="236"/>
      <c r="W36" s="124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87">
        <v>105100</v>
      </c>
      <c r="AC36" s="10">
        <v>70.39</v>
      </c>
      <c r="AD36" s="2">
        <f t="shared" si="0"/>
        <v>0.92999999999999261</v>
      </c>
      <c r="AE36" s="128" t="e">
        <f t="shared" si="1"/>
        <v>#DIV/0!</v>
      </c>
    </row>
    <row r="37" spans="1:31" x14ac:dyDescent="0.25">
      <c r="A37" s="236"/>
      <c r="B37" s="235">
        <v>42269</v>
      </c>
      <c r="C37" s="236">
        <v>35</v>
      </c>
      <c r="D37" s="237">
        <v>43.8</v>
      </c>
      <c r="E37" s="237">
        <v>0</v>
      </c>
      <c r="F37" s="237">
        <f>C37*D37</f>
        <v>1533</v>
      </c>
      <c r="G37" s="236"/>
      <c r="H37" s="236"/>
      <c r="I37" s="236"/>
      <c r="J37" s="236"/>
      <c r="K37" s="236"/>
      <c r="L37" s="236"/>
      <c r="M37" s="236"/>
      <c r="W37" s="124">
        <v>42781</v>
      </c>
      <c r="X37" s="10" t="s">
        <v>349</v>
      </c>
      <c r="Y37" s="10"/>
      <c r="Z37" s="10"/>
      <c r="AA37" s="10"/>
      <c r="AB37" s="87"/>
      <c r="AC37" s="10"/>
      <c r="AD37" s="2">
        <f t="shared" si="0"/>
        <v>0</v>
      </c>
      <c r="AE37" s="128">
        <f t="shared" si="1"/>
        <v>-1</v>
      </c>
    </row>
    <row r="38" spans="1:31" x14ac:dyDescent="0.25">
      <c r="A38" s="236"/>
      <c r="B38" s="236"/>
      <c r="C38" s="236"/>
      <c r="D38" s="237"/>
      <c r="E38" s="237"/>
      <c r="F38" s="237"/>
      <c r="G38" s="236"/>
      <c r="H38" s="236"/>
      <c r="I38" s="236"/>
      <c r="J38" s="236"/>
      <c r="K38" s="236"/>
      <c r="L38" s="236"/>
      <c r="M38" s="236"/>
      <c r="W38" s="124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87">
        <v>204100</v>
      </c>
      <c r="AC38" s="10">
        <v>69.930000000000007</v>
      </c>
      <c r="AD38" s="2">
        <f t="shared" si="0"/>
        <v>0.60999999999999943</v>
      </c>
      <c r="AE38" s="128">
        <f t="shared" si="1"/>
        <v>1.4302059496573705E-4</v>
      </c>
    </row>
    <row r="39" spans="1:31" x14ac:dyDescent="0.25">
      <c r="A39" s="236"/>
      <c r="B39" s="236"/>
      <c r="C39" s="236"/>
      <c r="D39" s="237"/>
      <c r="E39" s="237"/>
      <c r="F39" s="237"/>
      <c r="G39" s="236"/>
      <c r="H39" s="236"/>
      <c r="I39" s="236"/>
      <c r="J39" s="236"/>
      <c r="K39" s="236"/>
      <c r="L39" s="236"/>
      <c r="M39" s="236"/>
      <c r="W39" s="124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87">
        <v>185900</v>
      </c>
      <c r="AC39" s="10">
        <v>69.92</v>
      </c>
      <c r="AD39" s="2">
        <f t="shared" si="0"/>
        <v>0.79000000000000625</v>
      </c>
      <c r="AE39" s="128">
        <f t="shared" si="1"/>
        <v>-2.7100271002710175E-3</v>
      </c>
    </row>
    <row r="40" spans="1:31" x14ac:dyDescent="0.25">
      <c r="A40" s="236"/>
      <c r="B40" s="236"/>
      <c r="C40" s="236"/>
      <c r="D40" s="237"/>
      <c r="E40" s="237"/>
      <c r="F40" s="237"/>
      <c r="G40" s="236"/>
      <c r="H40" s="236"/>
      <c r="I40" s="236"/>
      <c r="J40" s="236"/>
      <c r="K40" s="236"/>
      <c r="L40" s="236"/>
      <c r="M40" s="236"/>
      <c r="W40" s="124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87">
        <v>274400</v>
      </c>
      <c r="AC40" s="10">
        <v>70.11</v>
      </c>
      <c r="AD40" s="2">
        <f t="shared" si="0"/>
        <v>0.98999999999999488</v>
      </c>
      <c r="AE40" s="128">
        <f t="shared" si="1"/>
        <v>-2.1349274124680129E-3</v>
      </c>
    </row>
    <row r="41" spans="1:31" x14ac:dyDescent="0.25">
      <c r="A41" s="236"/>
      <c r="B41" s="236"/>
      <c r="C41" s="236"/>
      <c r="D41" s="237"/>
      <c r="E41" s="237"/>
      <c r="F41" s="237"/>
      <c r="G41" s="236"/>
      <c r="H41" s="236"/>
      <c r="I41" s="236"/>
      <c r="J41" s="236"/>
      <c r="K41" s="236"/>
      <c r="L41" s="236"/>
      <c r="M41" s="236"/>
      <c r="O41" s="27"/>
      <c r="W41" s="124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87">
        <v>231200</v>
      </c>
      <c r="AC41" s="10">
        <v>70.260000000000005</v>
      </c>
      <c r="AD41" s="2">
        <f t="shared" si="0"/>
        <v>1.4899999999999949</v>
      </c>
      <c r="AE41" s="128">
        <f t="shared" si="1"/>
        <v>1.4145496535796775E-2</v>
      </c>
    </row>
    <row r="42" spans="1:31" ht="20.25" thickBot="1" x14ac:dyDescent="0.35">
      <c r="A42" s="236"/>
      <c r="B42" s="236"/>
      <c r="C42" s="236"/>
      <c r="D42" s="237"/>
      <c r="E42" s="237"/>
      <c r="F42" s="237"/>
      <c r="G42" s="236"/>
      <c r="H42" s="236"/>
      <c r="I42" s="236"/>
      <c r="J42" s="236"/>
      <c r="K42" s="236"/>
      <c r="L42" s="236"/>
      <c r="M42" s="236"/>
      <c r="O42" s="557" t="s">
        <v>54</v>
      </c>
      <c r="P42" s="557"/>
      <c r="Q42" s="27"/>
      <c r="T42" s="83" t="s">
        <v>84</v>
      </c>
      <c r="W42" s="124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87">
        <v>215300</v>
      </c>
      <c r="AC42" s="10">
        <v>69.28</v>
      </c>
      <c r="AD42" s="2">
        <f t="shared" si="0"/>
        <v>0.76999999999999602</v>
      </c>
      <c r="AE42" s="128">
        <f t="shared" si="1"/>
        <v>-4.7406981755494515E-3</v>
      </c>
    </row>
    <row r="43" spans="1:31" ht="15.75" thickTop="1" x14ac:dyDescent="0.25">
      <c r="A43" s="236"/>
      <c r="B43" s="236"/>
      <c r="C43" s="236"/>
      <c r="D43" s="237"/>
      <c r="E43" s="237"/>
      <c r="F43" s="237"/>
      <c r="G43" s="236"/>
      <c r="H43" s="236"/>
      <c r="I43" s="236"/>
      <c r="J43" s="236"/>
      <c r="K43" s="236"/>
      <c r="L43" s="236"/>
      <c r="M43" s="236"/>
      <c r="O43" s="75">
        <v>1.1000000000000001</v>
      </c>
      <c r="P43" s="75">
        <f>O43*$Q$4</f>
        <v>0</v>
      </c>
      <c r="Q43" s="27"/>
      <c r="T43" s="119" t="s">
        <v>69</v>
      </c>
      <c r="U43" s="90">
        <v>68.66</v>
      </c>
      <c r="W43" s="124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87">
        <v>227600</v>
      </c>
      <c r="AC43" s="10">
        <v>69.61</v>
      </c>
      <c r="AD43" s="2">
        <f t="shared" si="0"/>
        <v>1.1499999999999915</v>
      </c>
      <c r="AE43" s="128">
        <f t="shared" si="1"/>
        <v>-4.0062956073830813E-3</v>
      </c>
    </row>
    <row r="44" spans="1:31" x14ac:dyDescent="0.25">
      <c r="A44" s="236"/>
      <c r="B44" s="236"/>
      <c r="C44" s="236"/>
      <c r="D44" s="237"/>
      <c r="E44" s="237"/>
      <c r="F44" s="237"/>
      <c r="G44" s="236"/>
      <c r="H44" s="236"/>
      <c r="I44" s="236"/>
      <c r="J44" s="236"/>
      <c r="K44" s="236"/>
      <c r="L44" s="236"/>
      <c r="M44" s="236"/>
      <c r="O44" s="75">
        <v>1.0900000000000001</v>
      </c>
      <c r="P44" s="75">
        <f t="shared" ref="P44:P63" si="2">O44*$Q$4</f>
        <v>0</v>
      </c>
      <c r="Q44" s="27"/>
      <c r="T44" s="85" t="s">
        <v>70</v>
      </c>
      <c r="U44" s="80">
        <v>69.25</v>
      </c>
      <c r="W44" s="124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87">
        <v>162900</v>
      </c>
      <c r="AC44" s="10">
        <v>69.89</v>
      </c>
      <c r="AD44" s="2">
        <f t="shared" si="0"/>
        <v>0.70999999999999375</v>
      </c>
      <c r="AE44" s="128">
        <f t="shared" si="1"/>
        <v>-4.4159544159544373E-3</v>
      </c>
    </row>
    <row r="45" spans="1:31" x14ac:dyDescent="0.25">
      <c r="A45" s="236"/>
      <c r="B45" s="236"/>
      <c r="C45" s="236"/>
      <c r="D45" s="237"/>
      <c r="E45" s="237"/>
      <c r="F45" s="237"/>
      <c r="G45" s="236"/>
      <c r="H45" s="236"/>
      <c r="I45" s="236"/>
      <c r="J45" s="236"/>
      <c r="K45" s="236"/>
      <c r="L45" s="236"/>
      <c r="M45" s="236"/>
      <c r="O45" s="75">
        <v>1.08</v>
      </c>
      <c r="P45" s="75">
        <f t="shared" si="2"/>
        <v>0</v>
      </c>
      <c r="Q45" s="27"/>
      <c r="T45" s="85" t="s">
        <v>71</v>
      </c>
      <c r="U45" s="80" t="s">
        <v>100</v>
      </c>
      <c r="W45" s="124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87">
        <v>211500</v>
      </c>
      <c r="AC45" s="10">
        <v>70.2</v>
      </c>
      <c r="AD45" s="2">
        <f t="shared" si="0"/>
        <v>0.88000000000000966</v>
      </c>
      <c r="AE45" s="128">
        <f t="shared" si="1"/>
        <v>1.6949152542372836E-2</v>
      </c>
    </row>
    <row r="46" spans="1:31" x14ac:dyDescent="0.25">
      <c r="A46" s="236"/>
      <c r="B46" s="236"/>
      <c r="C46" s="236"/>
      <c r="D46" s="237"/>
      <c r="E46" s="237"/>
      <c r="F46" s="237"/>
      <c r="G46" s="236"/>
      <c r="H46" s="236"/>
      <c r="I46" s="236"/>
      <c r="J46" s="236"/>
      <c r="K46" s="236"/>
      <c r="L46" s="236"/>
      <c r="M46" s="236"/>
      <c r="O46" s="75">
        <v>1.07</v>
      </c>
      <c r="P46" s="75">
        <f t="shared" si="2"/>
        <v>0</v>
      </c>
      <c r="Q46" s="75"/>
      <c r="T46" s="85" t="s">
        <v>72</v>
      </c>
      <c r="U46" s="80" t="s">
        <v>592</v>
      </c>
      <c r="W46" s="124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87">
        <v>323200</v>
      </c>
      <c r="AC46" s="10">
        <v>69.03</v>
      </c>
      <c r="AD46" s="2">
        <f t="shared" si="0"/>
        <v>1.1099999999999994</v>
      </c>
      <c r="AE46" s="128">
        <f t="shared" si="1"/>
        <v>-5.188067444876765E-3</v>
      </c>
    </row>
    <row r="47" spans="1:31" x14ac:dyDescent="0.25">
      <c r="A47" s="236"/>
      <c r="B47" s="236"/>
      <c r="C47" s="236"/>
      <c r="D47" s="237"/>
      <c r="E47" s="237"/>
      <c r="F47" s="237"/>
      <c r="G47" s="236"/>
      <c r="H47" s="236"/>
      <c r="I47" s="236"/>
      <c r="J47" s="236"/>
      <c r="K47" s="236"/>
      <c r="L47" s="236"/>
      <c r="M47" s="236"/>
      <c r="O47" s="75">
        <v>1.06</v>
      </c>
      <c r="P47" s="75">
        <f t="shared" si="2"/>
        <v>0</v>
      </c>
      <c r="Q47" s="75"/>
      <c r="T47" s="85" t="s">
        <v>73</v>
      </c>
      <c r="U47" s="80">
        <v>70.2</v>
      </c>
      <c r="W47" s="124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87">
        <v>276700</v>
      </c>
      <c r="AC47" s="10">
        <v>69.39</v>
      </c>
      <c r="AD47" s="2">
        <f t="shared" si="0"/>
        <v>1.2900000000000063</v>
      </c>
      <c r="AE47" s="128">
        <f t="shared" si="1"/>
        <v>-1.8699654775603536E-3</v>
      </c>
    </row>
    <row r="48" spans="1:31" x14ac:dyDescent="0.25">
      <c r="A48" s="236"/>
      <c r="B48" s="236"/>
      <c r="C48" s="236"/>
      <c r="D48" s="237"/>
      <c r="E48" s="237"/>
      <c r="F48" s="237"/>
      <c r="G48" s="236"/>
      <c r="H48" s="236"/>
      <c r="I48" s="236"/>
      <c r="J48" s="236"/>
      <c r="K48" s="236"/>
      <c r="L48" s="236"/>
      <c r="M48" s="236"/>
      <c r="O48" s="75">
        <v>1.05</v>
      </c>
      <c r="P48" s="75">
        <f t="shared" si="2"/>
        <v>0</v>
      </c>
      <c r="Q48" s="75"/>
      <c r="T48" s="85" t="s">
        <v>74</v>
      </c>
      <c r="U48" s="80">
        <v>1.4081300000000001</v>
      </c>
      <c r="W48" s="124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87">
        <v>373500</v>
      </c>
      <c r="AC48" s="10">
        <v>69.52</v>
      </c>
      <c r="AD48" s="2">
        <f t="shared" si="0"/>
        <v>1.6899999999999977</v>
      </c>
      <c r="AE48" s="128">
        <f t="shared" si="1"/>
        <v>-5.5786010585038293E-3</v>
      </c>
    </row>
    <row r="49" spans="1:31" x14ac:dyDescent="0.25">
      <c r="A49" s="236"/>
      <c r="B49" s="236"/>
      <c r="C49" s="236"/>
      <c r="D49" s="237"/>
      <c r="E49" s="237"/>
      <c r="F49" s="237"/>
      <c r="G49" s="236"/>
      <c r="H49" s="236"/>
      <c r="I49" s="236"/>
      <c r="J49" s="236"/>
      <c r="K49" s="236"/>
      <c r="L49" s="236"/>
      <c r="M49" s="236"/>
      <c r="O49" s="75">
        <v>1.04</v>
      </c>
      <c r="P49" s="75">
        <f t="shared" si="2"/>
        <v>0</v>
      </c>
      <c r="Q49" s="75"/>
      <c r="T49" s="85" t="s">
        <v>93</v>
      </c>
      <c r="U49" s="80" t="s">
        <v>286</v>
      </c>
      <c r="W49" s="124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87">
        <v>478000</v>
      </c>
      <c r="AC49" s="10">
        <v>69.91</v>
      </c>
      <c r="AD49" s="2">
        <f t="shared" si="0"/>
        <v>2.1700000000000017</v>
      </c>
      <c r="AE49" s="128">
        <f t="shared" si="1"/>
        <v>4.2930738408708535E-4</v>
      </c>
    </row>
    <row r="50" spans="1:31" x14ac:dyDescent="0.25">
      <c r="A50" s="236"/>
      <c r="B50" s="236"/>
      <c r="C50" s="236"/>
      <c r="D50" s="237"/>
      <c r="E50" s="237"/>
      <c r="F50" s="237"/>
      <c r="G50" s="236"/>
      <c r="H50" s="236"/>
      <c r="I50" s="236"/>
      <c r="J50" s="236"/>
      <c r="K50" s="236"/>
      <c r="L50" s="236"/>
      <c r="M50" s="236"/>
      <c r="O50" s="75">
        <v>1.03</v>
      </c>
      <c r="P50" s="75">
        <f t="shared" si="2"/>
        <v>0</v>
      </c>
      <c r="Q50" s="75"/>
      <c r="T50" s="85"/>
      <c r="U50" s="80"/>
      <c r="W50" s="124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87">
        <v>218400</v>
      </c>
      <c r="AC50" s="10">
        <v>69.88</v>
      </c>
      <c r="AD50" s="2">
        <f t="shared" si="0"/>
        <v>0.98999999999999488</v>
      </c>
      <c r="AE50" s="128">
        <f t="shared" si="1"/>
        <v>-3.1383737517831634E-3</v>
      </c>
    </row>
    <row r="51" spans="1:31" x14ac:dyDescent="0.25">
      <c r="A51" s="21" t="s">
        <v>57</v>
      </c>
      <c r="B51" s="21"/>
      <c r="C51" s="21">
        <f>SUM(C35:C50)</f>
        <v>70</v>
      </c>
      <c r="D51" s="32"/>
      <c r="E51" s="32"/>
      <c r="F51" s="32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2">
        <f>SUM(M35:M50)</f>
        <v>3.5</v>
      </c>
      <c r="O51" s="75">
        <v>1.02</v>
      </c>
      <c r="P51" s="75">
        <f t="shared" si="2"/>
        <v>0</v>
      </c>
      <c r="Q51" s="75"/>
      <c r="T51" s="85" t="s">
        <v>76</v>
      </c>
      <c r="U51" s="80" t="s">
        <v>593</v>
      </c>
      <c r="W51" s="124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87">
        <v>410700</v>
      </c>
      <c r="AC51" s="10">
        <v>70.099999999999994</v>
      </c>
      <c r="AD51" s="2">
        <f t="shared" si="0"/>
        <v>1.1099999999999994</v>
      </c>
      <c r="AE51" s="128">
        <f t="shared" si="1"/>
        <v>1.1252163877668808E-2</v>
      </c>
    </row>
    <row r="52" spans="1:31" x14ac:dyDescent="0.25">
      <c r="A52" s="236"/>
      <c r="B52" s="236"/>
      <c r="C52" s="236"/>
      <c r="D52" s="237"/>
      <c r="E52" s="237"/>
      <c r="F52" s="237"/>
      <c r="G52" s="236"/>
      <c r="H52" s="236"/>
      <c r="I52" s="236"/>
      <c r="J52" s="236"/>
      <c r="K52" s="236"/>
      <c r="L52" s="236"/>
      <c r="M52" s="236"/>
      <c r="O52" s="75">
        <v>1.01</v>
      </c>
      <c r="P52" s="75">
        <f t="shared" si="2"/>
        <v>0</v>
      </c>
      <c r="Q52" s="75"/>
      <c r="T52" s="85" t="s">
        <v>77</v>
      </c>
      <c r="U52" s="80" t="s">
        <v>594</v>
      </c>
      <c r="W52" s="124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87">
        <v>361500</v>
      </c>
      <c r="AC52" s="10">
        <v>69.319999999999993</v>
      </c>
      <c r="AD52" s="2">
        <f t="shared" si="0"/>
        <v>0.70000000000000284</v>
      </c>
      <c r="AE52" s="128">
        <f t="shared" si="1"/>
        <v>7.21813194745069E-4</v>
      </c>
    </row>
    <row r="53" spans="1:31" x14ac:dyDescent="0.25">
      <c r="O53" s="75">
        <v>1</v>
      </c>
      <c r="P53" s="75">
        <f t="shared" si="2"/>
        <v>0</v>
      </c>
      <c r="Q53" s="75"/>
      <c r="T53" s="85" t="s">
        <v>78</v>
      </c>
      <c r="U53" s="82">
        <v>388327</v>
      </c>
      <c r="W53" s="124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87">
        <v>1062900</v>
      </c>
      <c r="AC53" s="10">
        <v>69.27</v>
      </c>
      <c r="AD53" s="2">
        <f t="shared" si="0"/>
        <v>3.4499999999999886</v>
      </c>
      <c r="AE53" s="128">
        <f t="shared" si="1"/>
        <v>5.4658952496954738E-2</v>
      </c>
    </row>
    <row r="54" spans="1:31" x14ac:dyDescent="0.25">
      <c r="O54" s="75">
        <v>0.99</v>
      </c>
      <c r="P54" s="75">
        <f t="shared" si="2"/>
        <v>0</v>
      </c>
      <c r="Q54" s="75"/>
      <c r="T54" s="85" t="s">
        <v>81</v>
      </c>
      <c r="U54" s="82">
        <v>273042</v>
      </c>
      <c r="W54" s="124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87">
        <v>329000</v>
      </c>
      <c r="AC54" s="10">
        <v>65.680000000000007</v>
      </c>
      <c r="AD54" s="2">
        <f t="shared" si="0"/>
        <v>2.230000000000004</v>
      </c>
      <c r="AE54" s="128">
        <f t="shared" si="1"/>
        <v>-2.6674570243034879E-2</v>
      </c>
    </row>
    <row r="55" spans="1:31" x14ac:dyDescent="0.25">
      <c r="O55" s="75">
        <v>0.98</v>
      </c>
      <c r="P55" s="75">
        <f t="shared" si="2"/>
        <v>0</v>
      </c>
      <c r="Q55" s="75"/>
      <c r="T55" s="85" t="s">
        <v>79</v>
      </c>
      <c r="U55" s="80" t="s">
        <v>595</v>
      </c>
      <c r="W55" s="124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87">
        <v>209800</v>
      </c>
      <c r="AC55" s="10">
        <v>67.48</v>
      </c>
      <c r="AD55" s="2">
        <f t="shared" si="0"/>
        <v>0.78999999999999204</v>
      </c>
      <c r="AE55" s="128">
        <f t="shared" si="1"/>
        <v>2.0790020790020236E-3</v>
      </c>
    </row>
    <row r="56" spans="1:31" x14ac:dyDescent="0.25">
      <c r="O56" s="75">
        <v>0.97</v>
      </c>
      <c r="P56" s="75">
        <f t="shared" si="2"/>
        <v>0</v>
      </c>
      <c r="Q56" s="75"/>
      <c r="T56" s="85" t="s">
        <v>82</v>
      </c>
      <c r="U56" s="80">
        <v>21.32</v>
      </c>
      <c r="W56" s="124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87">
        <v>282800</v>
      </c>
      <c r="AC56" s="10">
        <v>67.34</v>
      </c>
      <c r="AD56" s="2">
        <f t="shared" si="0"/>
        <v>1.9099999999999966</v>
      </c>
      <c r="AE56" s="128">
        <f t="shared" si="1"/>
        <v>-1.4344262295081789E-2</v>
      </c>
    </row>
    <row r="57" spans="1:31" x14ac:dyDescent="0.25">
      <c r="O57" s="75">
        <v>0.96</v>
      </c>
      <c r="P57" s="75">
        <f t="shared" si="2"/>
        <v>0</v>
      </c>
      <c r="Q57" s="75"/>
      <c r="T57" s="85" t="s">
        <v>83</v>
      </c>
      <c r="U57" s="80">
        <v>3.19</v>
      </c>
      <c r="W57" s="124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87">
        <v>187200</v>
      </c>
      <c r="AC57" s="10">
        <v>68.319999999999993</v>
      </c>
      <c r="AD57" s="2">
        <f t="shared" si="0"/>
        <v>0.78000000000000114</v>
      </c>
      <c r="AE57" s="128">
        <f t="shared" si="1"/>
        <v>7.6696165191740828E-3</v>
      </c>
    </row>
    <row r="58" spans="1:31" x14ac:dyDescent="0.25">
      <c r="O58" s="75">
        <v>0.95</v>
      </c>
      <c r="P58" s="75">
        <f t="shared" si="2"/>
        <v>0</v>
      </c>
      <c r="Q58" s="75"/>
      <c r="T58" s="85" t="s">
        <v>80</v>
      </c>
      <c r="U58" s="80" t="s">
        <v>446</v>
      </c>
      <c r="W58" s="124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87">
        <v>187400</v>
      </c>
      <c r="AC58" s="10">
        <v>67.8</v>
      </c>
      <c r="AD58" s="2">
        <f t="shared" si="0"/>
        <v>1.5</v>
      </c>
      <c r="AE58" s="128">
        <f t="shared" si="1"/>
        <v>-2.389864670313846E-2</v>
      </c>
    </row>
    <row r="59" spans="1:31" x14ac:dyDescent="0.25">
      <c r="O59" s="75">
        <v>0.94</v>
      </c>
      <c r="P59" s="75">
        <f t="shared" si="2"/>
        <v>0</v>
      </c>
      <c r="Q59" s="75"/>
      <c r="W59" s="124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87">
        <v>173700</v>
      </c>
      <c r="AC59" s="10">
        <v>69.459999999999994</v>
      </c>
      <c r="AD59" s="2">
        <f t="shared" si="0"/>
        <v>0.76999999999999602</v>
      </c>
      <c r="AE59" s="128">
        <f t="shared" si="1"/>
        <v>1.253644314868807E-2</v>
      </c>
    </row>
    <row r="60" spans="1:31" x14ac:dyDescent="0.25">
      <c r="O60" s="75">
        <v>0.93</v>
      </c>
      <c r="P60" s="75">
        <f t="shared" si="2"/>
        <v>0</v>
      </c>
      <c r="Q60" s="75"/>
      <c r="W60" s="124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87">
        <v>189500</v>
      </c>
      <c r="AC60" s="10">
        <v>68.599999999999994</v>
      </c>
      <c r="AD60" s="2">
        <f t="shared" si="0"/>
        <v>2.210000000000008</v>
      </c>
      <c r="AE60" s="128">
        <f t="shared" si="1"/>
        <v>-1.3517400057521001E-2</v>
      </c>
    </row>
    <row r="61" spans="1:31" x14ac:dyDescent="0.25">
      <c r="O61" s="75">
        <v>0.92</v>
      </c>
      <c r="P61" s="75">
        <f t="shared" si="2"/>
        <v>0</v>
      </c>
      <c r="Q61" s="75"/>
      <c r="W61" s="124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87">
        <v>165400</v>
      </c>
      <c r="AC61" s="10">
        <v>69.540000000000006</v>
      </c>
      <c r="AD61" s="2">
        <f t="shared" si="0"/>
        <v>0.79999999999999716</v>
      </c>
      <c r="AE61" s="128">
        <f t="shared" si="1"/>
        <v>7.2421784472769257E-3</v>
      </c>
    </row>
    <row r="62" spans="1:31" x14ac:dyDescent="0.25">
      <c r="O62" s="75">
        <v>0.91</v>
      </c>
      <c r="P62" s="75">
        <f t="shared" si="2"/>
        <v>0</v>
      </c>
      <c r="Q62" s="75"/>
      <c r="W62" s="124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87">
        <v>256800</v>
      </c>
      <c r="AC62" s="10">
        <v>69.040000000000006</v>
      </c>
      <c r="AD62" s="2">
        <f t="shared" si="0"/>
        <v>1.6599999999999966</v>
      </c>
      <c r="AE62" s="128">
        <f t="shared" si="1"/>
        <v>1.4548126377663673E-2</v>
      </c>
    </row>
    <row r="63" spans="1:31" x14ac:dyDescent="0.25">
      <c r="O63" s="75">
        <v>0.9</v>
      </c>
      <c r="P63" s="75">
        <f t="shared" si="2"/>
        <v>0</v>
      </c>
      <c r="Q63" s="75"/>
      <c r="W63" s="124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87">
        <v>272600</v>
      </c>
      <c r="AC63" s="10">
        <v>68.05</v>
      </c>
      <c r="AD63" s="2">
        <f t="shared" si="0"/>
        <v>1.2800000000000011</v>
      </c>
      <c r="AE63" s="128">
        <f t="shared" si="1"/>
        <v>-1.4767627045026765E-2</v>
      </c>
    </row>
    <row r="64" spans="1:31" x14ac:dyDescent="0.25">
      <c r="O64" s="27"/>
      <c r="W64" s="124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87">
        <v>236800</v>
      </c>
      <c r="AC64" s="10">
        <v>69.069999999999993</v>
      </c>
      <c r="AD64" s="2">
        <f t="shared" si="0"/>
        <v>0.9100000000000108</v>
      </c>
      <c r="AE64" s="128">
        <f t="shared" si="1"/>
        <v>-1.4475969889993223E-4</v>
      </c>
    </row>
    <row r="65" spans="15:31" x14ac:dyDescent="0.25">
      <c r="O65" s="27"/>
      <c r="W65" s="124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87">
        <v>267200</v>
      </c>
      <c r="AC65" s="10">
        <v>69.08</v>
      </c>
      <c r="AD65" s="2">
        <f t="shared" si="0"/>
        <v>2.0300000000000011</v>
      </c>
      <c r="AE65" s="128">
        <f t="shared" si="1"/>
        <v>-1.3988010276905549E-2</v>
      </c>
    </row>
    <row r="66" spans="15:31" x14ac:dyDescent="0.25">
      <c r="O66" s="27"/>
      <c r="W66" s="124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87">
        <v>317500</v>
      </c>
      <c r="AC66" s="10">
        <v>70.06</v>
      </c>
      <c r="AD66" s="2">
        <f t="shared" si="0"/>
        <v>0.78000000000000114</v>
      </c>
      <c r="AE66" s="128">
        <f t="shared" si="1"/>
        <v>1.0237923576063457E-2</v>
      </c>
    </row>
    <row r="67" spans="15:31" x14ac:dyDescent="0.25">
      <c r="W67" s="124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87">
        <v>212000</v>
      </c>
      <c r="AC67" s="10">
        <v>69.349999999999994</v>
      </c>
      <c r="AD67" s="2">
        <f>Y67-Z67</f>
        <v>1.4899999999999949</v>
      </c>
      <c r="AE67" s="128">
        <f>AC67/AC68-1</f>
        <v>6.0931379660522644E-3</v>
      </c>
    </row>
    <row r="68" spans="15:31" x14ac:dyDescent="0.25">
      <c r="W68" s="124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87">
        <v>164100</v>
      </c>
      <c r="AC68" s="10">
        <v>68.930000000000007</v>
      </c>
      <c r="AD68" s="2">
        <f>Y68-Z68</f>
        <v>0.65999999999999659</v>
      </c>
      <c r="AE68" s="128" t="e">
        <f>AC68/AC69-1</f>
        <v>#DIV/0!</v>
      </c>
    </row>
    <row r="69" spans="15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620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53</v>
      </c>
      <c r="M1" s="11" t="s">
        <v>22</v>
      </c>
      <c r="U1" s="11" t="s">
        <v>47</v>
      </c>
      <c r="X1" s="85" t="s">
        <v>85</v>
      </c>
      <c r="Y1" s="85" t="s">
        <v>86</v>
      </c>
      <c r="Z1" s="85" t="s">
        <v>87</v>
      </c>
      <c r="AA1" s="85" t="s">
        <v>88</v>
      </c>
      <c r="AB1" s="85" t="s">
        <v>89</v>
      </c>
      <c r="AC1" s="85" t="s">
        <v>90</v>
      </c>
      <c r="AD1" s="85" t="s">
        <v>91</v>
      </c>
      <c r="AE1" s="11" t="s">
        <v>97</v>
      </c>
      <c r="AF1" s="11" t="s">
        <v>99</v>
      </c>
    </row>
    <row r="2" spans="1:32" x14ac:dyDescent="0.25">
      <c r="A2" s="6" t="s">
        <v>128</v>
      </c>
      <c r="B2" s="333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301">
        <v>42900</v>
      </c>
      <c r="H2" s="7">
        <v>100</v>
      </c>
      <c r="I2" s="37">
        <v>59.58</v>
      </c>
      <c r="J2" s="37">
        <v>0.13</v>
      </c>
      <c r="K2" s="37">
        <f>H2*I2-J2</f>
        <v>5957.87</v>
      </c>
      <c r="L2" s="66">
        <v>42675</v>
      </c>
      <c r="M2" s="37">
        <v>12</v>
      </c>
      <c r="O2" s="11" t="s">
        <v>35</v>
      </c>
      <c r="Q2">
        <f>C18-H18</f>
        <v>100</v>
      </c>
      <c r="U2" s="143"/>
      <c r="X2" s="124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87">
        <v>3153500</v>
      </c>
      <c r="AD2" s="10">
        <v>58.25</v>
      </c>
      <c r="AE2" s="2">
        <f>Z2-AA2</f>
        <v>0.59000000000000341</v>
      </c>
      <c r="AF2" s="128">
        <f>AD2/AD3-1</f>
        <v>-2.2267899965742188E-3</v>
      </c>
    </row>
    <row r="3" spans="1:32" x14ac:dyDescent="0.25">
      <c r="A3" s="22" t="s">
        <v>48</v>
      </c>
      <c r="B3" s="333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301">
        <v>42978</v>
      </c>
      <c r="H3" s="74">
        <v>50</v>
      </c>
      <c r="I3" s="37">
        <v>53.42</v>
      </c>
      <c r="J3" s="37">
        <v>0.06</v>
      </c>
      <c r="K3" s="37">
        <f>H3*I3-J3</f>
        <v>2670.94</v>
      </c>
      <c r="L3" s="66">
        <v>42768</v>
      </c>
      <c r="M3" s="37">
        <v>24</v>
      </c>
      <c r="O3" s="11" t="s">
        <v>36</v>
      </c>
      <c r="Q3" s="166">
        <f>IF(Q2=0, Q4, (F18-K18-M18)/Q2)</f>
        <v>55.208600000000004</v>
      </c>
      <c r="X3" s="124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87">
        <v>3231800</v>
      </c>
      <c r="AD3" s="10">
        <v>58.38</v>
      </c>
      <c r="AE3" s="2">
        <f t="shared" ref="AE3:AE66" si="1">Z3-AA3</f>
        <v>0.74000000000000199</v>
      </c>
      <c r="AF3" s="128">
        <f t="shared" ref="AF3:AF66" si="2">AD3/AD4-1</f>
        <v>-2.9035012809563998E-3</v>
      </c>
    </row>
    <row r="4" spans="1:32" x14ac:dyDescent="0.25">
      <c r="B4" s="301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301">
        <v>43028</v>
      </c>
      <c r="H4" s="74">
        <v>100</v>
      </c>
      <c r="I4" s="37">
        <v>52.05</v>
      </c>
      <c r="J4" s="37">
        <v>0.12</v>
      </c>
      <c r="K4" s="37">
        <f t="shared" ref="K4:K8" si="3">H4*I4-J4</f>
        <v>5204.88</v>
      </c>
      <c r="L4" s="66">
        <v>42856</v>
      </c>
      <c r="M4" s="37">
        <v>36</v>
      </c>
      <c r="O4" s="11" t="s">
        <v>44</v>
      </c>
      <c r="Q4" s="48">
        <v>55.84</v>
      </c>
      <c r="R4" s="336">
        <v>0</v>
      </c>
      <c r="X4" s="124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87">
        <v>3398400</v>
      </c>
      <c r="AD4" s="10">
        <v>58.55</v>
      </c>
      <c r="AE4" s="2">
        <f t="shared" si="1"/>
        <v>0.83999999999999631</v>
      </c>
      <c r="AF4" s="128">
        <f t="shared" si="2"/>
        <v>-7.7952889340789921E-3</v>
      </c>
    </row>
    <row r="5" spans="1:32" x14ac:dyDescent="0.25">
      <c r="B5" s="301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301">
        <v>43046</v>
      </c>
      <c r="H5" s="74">
        <v>20</v>
      </c>
      <c r="I5" s="37">
        <v>51.15</v>
      </c>
      <c r="J5" s="37">
        <v>0.02</v>
      </c>
      <c r="K5" s="37">
        <f t="shared" si="3"/>
        <v>1022.98</v>
      </c>
      <c r="L5" s="66">
        <v>42948</v>
      </c>
      <c r="M5" s="37">
        <v>98</v>
      </c>
      <c r="O5" s="11" t="s">
        <v>45</v>
      </c>
      <c r="Q5" s="3">
        <f>Q4*Q2</f>
        <v>5584</v>
      </c>
      <c r="X5" s="124">
        <v>42825</v>
      </c>
      <c r="Y5" s="10">
        <v>59.1</v>
      </c>
      <c r="Z5" s="10">
        <v>59.45</v>
      </c>
      <c r="AA5" s="10">
        <v>59</v>
      </c>
      <c r="AB5" s="10">
        <v>59.01</v>
      </c>
      <c r="AC5" s="87">
        <v>2505700</v>
      </c>
      <c r="AD5" s="10">
        <v>59.01</v>
      </c>
      <c r="AE5" s="2">
        <f t="shared" si="1"/>
        <v>0.45000000000000284</v>
      </c>
      <c r="AF5" s="128">
        <f t="shared" si="2"/>
        <v>-1.0157440325038181E-3</v>
      </c>
    </row>
    <row r="6" spans="1:32" x14ac:dyDescent="0.25">
      <c r="B6" s="301">
        <v>42846</v>
      </c>
      <c r="C6" s="7">
        <v>50</v>
      </c>
      <c r="D6" s="37">
        <v>57.74</v>
      </c>
      <c r="E6" s="37">
        <v>-0.21</v>
      </c>
      <c r="F6" s="37">
        <f t="shared" si="0"/>
        <v>2886.79</v>
      </c>
      <c r="G6" s="301">
        <v>43047</v>
      </c>
      <c r="H6" s="74">
        <v>80</v>
      </c>
      <c r="I6" s="37">
        <v>51.5</v>
      </c>
      <c r="J6" s="37">
        <v>0.1</v>
      </c>
      <c r="K6" s="37">
        <f t="shared" si="3"/>
        <v>4119.8999999999996</v>
      </c>
      <c r="L6" s="1">
        <v>43041</v>
      </c>
      <c r="M6" s="37">
        <v>98</v>
      </c>
      <c r="O6" s="11" t="s">
        <v>42</v>
      </c>
      <c r="Q6" s="2">
        <f>Q3*Q2</f>
        <v>5520.8600000000006</v>
      </c>
      <c r="X6" s="124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87">
        <v>1936200</v>
      </c>
      <c r="AD6" s="10">
        <v>59.07</v>
      </c>
      <c r="AE6" s="2">
        <f t="shared" si="1"/>
        <v>0.51999999999999602</v>
      </c>
      <c r="AF6" s="128">
        <f t="shared" si="2"/>
        <v>-6.224764468371391E-3</v>
      </c>
    </row>
    <row r="7" spans="1:32" x14ac:dyDescent="0.25">
      <c r="B7" s="301">
        <v>42864</v>
      </c>
      <c r="C7" s="7">
        <v>50</v>
      </c>
      <c r="D7" s="37">
        <v>56.91</v>
      </c>
      <c r="E7" s="37">
        <v>0</v>
      </c>
      <c r="F7" s="37">
        <f t="shared" si="0"/>
        <v>2845.5</v>
      </c>
      <c r="G7" s="301">
        <v>43068</v>
      </c>
      <c r="H7" s="74">
        <v>50</v>
      </c>
      <c r="I7" s="37">
        <v>56.28</v>
      </c>
      <c r="J7" s="37">
        <v>7.0000000000000007E-2</v>
      </c>
      <c r="K7" s="37">
        <f t="shared" si="3"/>
        <v>2813.93</v>
      </c>
      <c r="O7" s="11" t="s">
        <v>136</v>
      </c>
      <c r="Q7" s="2">
        <f>Q10+Q8</f>
        <v>113.08999999999924</v>
      </c>
      <c r="R7">
        <v>100</v>
      </c>
      <c r="X7" s="124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87">
        <v>2488800</v>
      </c>
      <c r="AD7" s="10">
        <v>59.44</v>
      </c>
      <c r="AE7" s="2">
        <f t="shared" si="1"/>
        <v>0.57000000000000028</v>
      </c>
      <c r="AF7" s="128">
        <f t="shared" si="2"/>
        <v>7.2869005253346497E-3</v>
      </c>
    </row>
    <row r="8" spans="1:32" x14ac:dyDescent="0.25">
      <c r="B8" s="301">
        <v>42900</v>
      </c>
      <c r="C8" s="7">
        <v>100</v>
      </c>
      <c r="D8" s="37">
        <v>58.88</v>
      </c>
      <c r="E8" s="37">
        <v>0</v>
      </c>
      <c r="F8" s="37">
        <f t="shared" si="0"/>
        <v>5888</v>
      </c>
      <c r="G8" s="301">
        <v>43069</v>
      </c>
      <c r="H8" s="74">
        <v>50</v>
      </c>
      <c r="I8" s="37">
        <v>56.88</v>
      </c>
      <c r="J8" s="37">
        <v>7.0000000000000007E-2</v>
      </c>
      <c r="K8" s="37">
        <f t="shared" si="3"/>
        <v>2843.93</v>
      </c>
      <c r="O8" s="11" t="s">
        <v>137</v>
      </c>
      <c r="P8" s="27"/>
      <c r="Q8" s="2">
        <f>K18+M18-F18+Q2*Q4</f>
        <v>63.139999999999418</v>
      </c>
      <c r="X8" s="124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87">
        <v>2499300</v>
      </c>
      <c r="AD8" s="10">
        <v>59.01</v>
      </c>
      <c r="AE8" s="2">
        <f t="shared" si="1"/>
        <v>0.60999999999999943</v>
      </c>
      <c r="AF8" s="128">
        <f t="shared" si="2"/>
        <v>3.7421330158189381E-3</v>
      </c>
    </row>
    <row r="9" spans="1:32" x14ac:dyDescent="0.25">
      <c r="B9" s="301">
        <v>42978</v>
      </c>
      <c r="C9" s="7">
        <v>50</v>
      </c>
      <c r="D9" s="37">
        <v>52.88</v>
      </c>
      <c r="E9" s="37">
        <v>0</v>
      </c>
      <c r="F9" s="37">
        <f t="shared" si="0"/>
        <v>2644</v>
      </c>
      <c r="H9" s="64"/>
      <c r="O9" s="11" t="s">
        <v>156</v>
      </c>
      <c r="Q9" s="128">
        <f>IF(Q2=0, 0, Q8/Q6)</f>
        <v>1.1436624004231118E-2</v>
      </c>
      <c r="X9" s="124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87">
        <v>3263800</v>
      </c>
      <c r="AD9" s="10">
        <v>58.79</v>
      </c>
      <c r="AE9" s="2">
        <f t="shared" si="1"/>
        <v>0.53000000000000114</v>
      </c>
      <c r="AF9" s="128">
        <f t="shared" si="2"/>
        <v>-6.2542258282622942E-3</v>
      </c>
    </row>
    <row r="10" spans="1:32" x14ac:dyDescent="0.25">
      <c r="B10" s="301">
        <v>43017</v>
      </c>
      <c r="C10" s="7">
        <v>50</v>
      </c>
      <c r="D10" s="37">
        <v>50.2</v>
      </c>
      <c r="E10" s="37">
        <v>0</v>
      </c>
      <c r="F10" s="37">
        <f t="shared" si="0"/>
        <v>2510</v>
      </c>
      <c r="H10" s="64"/>
      <c r="O10" s="11" t="s">
        <v>155</v>
      </c>
      <c r="P10" s="27"/>
      <c r="Q10" s="2">
        <f>M68</f>
        <v>49.949999999999818</v>
      </c>
      <c r="X10" s="124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87">
        <v>3053800</v>
      </c>
      <c r="AD10" s="10">
        <v>59.16</v>
      </c>
      <c r="AE10" s="2">
        <f t="shared" si="1"/>
        <v>0.74000000000000199</v>
      </c>
      <c r="AF10" s="128">
        <f t="shared" si="2"/>
        <v>-3.5371399696816352E-3</v>
      </c>
    </row>
    <row r="11" spans="1:32" x14ac:dyDescent="0.25">
      <c r="B11" s="301">
        <v>43017</v>
      </c>
      <c r="C11" s="7">
        <v>50</v>
      </c>
      <c r="D11" s="37">
        <v>50.2</v>
      </c>
      <c r="E11" s="37">
        <v>0</v>
      </c>
      <c r="F11" s="37">
        <f t="shared" si="0"/>
        <v>2510</v>
      </c>
      <c r="H11" s="64"/>
      <c r="O11" s="11" t="s">
        <v>133</v>
      </c>
      <c r="P11" s="27"/>
      <c r="Q11" s="128">
        <f>VALUE(TRIM(CLEAN(MID(U58, FIND("(", U58)+1, 5))))</f>
        <v>3.2500000000000001E-2</v>
      </c>
      <c r="X11" s="124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87">
        <v>2971900</v>
      </c>
      <c r="AD11" s="10">
        <v>59.37</v>
      </c>
      <c r="AE11" s="2">
        <f t="shared" si="1"/>
        <v>0.79000000000000625</v>
      </c>
      <c r="AF11" s="128">
        <f t="shared" si="2"/>
        <v>7.2955548014930205E-3</v>
      </c>
    </row>
    <row r="12" spans="1:32" x14ac:dyDescent="0.25">
      <c r="B12" s="66">
        <v>43045</v>
      </c>
      <c r="C12" s="7">
        <v>100</v>
      </c>
      <c r="D12" s="37">
        <v>50.2</v>
      </c>
      <c r="E12" s="37">
        <v>0</v>
      </c>
      <c r="F12" s="37">
        <f>C12*D12+E12</f>
        <v>5020</v>
      </c>
      <c r="H12" s="64"/>
      <c r="X12" s="124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87">
        <v>5129600</v>
      </c>
      <c r="AD12" s="10">
        <v>58.94</v>
      </c>
      <c r="AE12" s="2">
        <f t="shared" si="1"/>
        <v>1.009999999999998</v>
      </c>
      <c r="AF12" s="128">
        <f t="shared" si="2"/>
        <v>-1.3721552878179444E-2</v>
      </c>
    </row>
    <row r="13" spans="1:32" x14ac:dyDescent="0.25">
      <c r="H13" s="64"/>
      <c r="X13" s="124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87">
        <v>5433100</v>
      </c>
      <c r="AD13" s="10">
        <v>59.76</v>
      </c>
      <c r="AE13" s="2">
        <f t="shared" si="1"/>
        <v>1.240000000000002</v>
      </c>
      <c r="AF13" s="128">
        <f t="shared" si="2"/>
        <v>-8.2973780285430232E-3</v>
      </c>
    </row>
    <row r="14" spans="1:32" x14ac:dyDescent="0.25">
      <c r="H14" s="64"/>
      <c r="X14" s="124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87">
        <v>4764300</v>
      </c>
      <c r="AD14" s="10">
        <v>60.26</v>
      </c>
      <c r="AE14" s="2">
        <f t="shared" si="1"/>
        <v>0.69000000000000483</v>
      </c>
      <c r="AF14" s="128">
        <f t="shared" si="2"/>
        <v>-6.5941312232112859E-3</v>
      </c>
    </row>
    <row r="15" spans="1:32" x14ac:dyDescent="0.25">
      <c r="H15" s="64"/>
      <c r="X15" s="124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87">
        <v>10706200</v>
      </c>
      <c r="AD15" s="10">
        <v>60.66</v>
      </c>
      <c r="AE15" s="2">
        <f t="shared" si="1"/>
        <v>0.51999999999999602</v>
      </c>
      <c r="AF15" s="128">
        <f t="shared" si="2"/>
        <v>-2.4666995559942118E-3</v>
      </c>
    </row>
    <row r="16" spans="1:32" x14ac:dyDescent="0.25">
      <c r="H16" s="64"/>
      <c r="X16" s="124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87">
        <v>4180700</v>
      </c>
      <c r="AD16" s="10">
        <v>60.81</v>
      </c>
      <c r="AE16" s="2">
        <f t="shared" si="1"/>
        <v>0.64000000000000057</v>
      </c>
      <c r="AF16" s="128">
        <f t="shared" si="2"/>
        <v>-5.7226945716153388E-3</v>
      </c>
    </row>
    <row r="17" spans="1:32" x14ac:dyDescent="0.25">
      <c r="H17" s="64"/>
      <c r="X17" s="124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87">
        <v>4688400</v>
      </c>
      <c r="AD17" s="10">
        <v>61.16</v>
      </c>
      <c r="AE17" s="2">
        <f t="shared" si="1"/>
        <v>0.95000000000000284</v>
      </c>
      <c r="AF17" s="128">
        <f t="shared" si="2"/>
        <v>1.1577902745616875E-2</v>
      </c>
    </row>
    <row r="18" spans="1:32" x14ac:dyDescent="0.25">
      <c r="A18" s="21" t="s">
        <v>57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450</v>
      </c>
      <c r="I18" s="12"/>
      <c r="J18" s="12"/>
      <c r="K18" s="13">
        <f>SUM(K2:K17)</f>
        <v>24634.43</v>
      </c>
      <c r="L18" s="12"/>
      <c r="M18" s="13">
        <f>SUM(M2:M17)</f>
        <v>268</v>
      </c>
      <c r="X18" s="124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87">
        <v>1710500</v>
      </c>
      <c r="AD18" s="10">
        <v>60.46</v>
      </c>
      <c r="AE18" s="2">
        <f t="shared" si="1"/>
        <v>0.3300000000000054</v>
      </c>
      <c r="AF18" s="128">
        <f t="shared" si="2"/>
        <v>-9.9140779907469501E-4</v>
      </c>
    </row>
    <row r="19" spans="1:32" x14ac:dyDescent="0.25">
      <c r="X19" s="124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87">
        <v>2983800</v>
      </c>
      <c r="AD19" s="10">
        <v>60.52</v>
      </c>
      <c r="AE19" s="2">
        <f t="shared" si="1"/>
        <v>0.41000000000000369</v>
      </c>
      <c r="AF19" s="128">
        <f t="shared" si="2"/>
        <v>-8.2549116724450755E-4</v>
      </c>
    </row>
    <row r="20" spans="1:32" x14ac:dyDescent="0.25">
      <c r="X20" s="124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87">
        <v>2682300</v>
      </c>
      <c r="AD20" s="10">
        <v>60.57</v>
      </c>
      <c r="AE20" s="2">
        <f t="shared" si="1"/>
        <v>0.60000000000000142</v>
      </c>
      <c r="AF20" s="128">
        <f t="shared" si="2"/>
        <v>-9.8960910440382133E-4</v>
      </c>
    </row>
    <row r="21" spans="1:32" x14ac:dyDescent="0.25">
      <c r="B21" s="150" t="s">
        <v>85</v>
      </c>
      <c r="C21" s="150" t="s">
        <v>106</v>
      </c>
      <c r="D21" s="151" t="s">
        <v>105</v>
      </c>
      <c r="E21" s="153" t="s">
        <v>107</v>
      </c>
      <c r="F21" s="153" t="s">
        <v>43</v>
      </c>
      <c r="G21" s="165" t="s">
        <v>110</v>
      </c>
      <c r="H21" s="165" t="s">
        <v>61</v>
      </c>
      <c r="I21" s="165" t="s">
        <v>111</v>
      </c>
      <c r="J21" s="165" t="s">
        <v>109</v>
      </c>
      <c r="K21" s="165" t="s">
        <v>413</v>
      </c>
      <c r="X21" s="124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87">
        <v>2272100</v>
      </c>
      <c r="AD21" s="10">
        <v>60.63</v>
      </c>
      <c r="AE21" s="2">
        <f t="shared" si="1"/>
        <v>0.67999999999999972</v>
      </c>
      <c r="AF21" s="128">
        <f t="shared" si="2"/>
        <v>9.3224571333445638E-3</v>
      </c>
    </row>
    <row r="22" spans="1:32" x14ac:dyDescent="0.25">
      <c r="B22" s="152">
        <v>42622</v>
      </c>
      <c r="C22" s="10">
        <v>25</v>
      </c>
      <c r="D22" s="33">
        <v>66.959999999999994</v>
      </c>
      <c r="E22" s="33">
        <v>65.05</v>
      </c>
      <c r="F22" s="33">
        <f t="shared" ref="F22:F29" si="4">C22*(E22-D22)</f>
        <v>-47.749999999999915</v>
      </c>
      <c r="G22" s="33">
        <f t="shared" ref="G22:G29" si="5">D22*C22</f>
        <v>1673.9999999999998</v>
      </c>
      <c r="H22" s="167">
        <f t="shared" ref="H22:H29" si="6">(E22-D22)/D22</f>
        <v>-2.8524492234169606E-2</v>
      </c>
      <c r="I22" s="33"/>
      <c r="J22" s="33"/>
      <c r="K22" s="33"/>
      <c r="X22" s="124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87">
        <v>2114800</v>
      </c>
      <c r="AD22" s="10">
        <v>60.07</v>
      </c>
      <c r="AE22" s="2">
        <f t="shared" si="1"/>
        <v>0.40999999999999659</v>
      </c>
      <c r="AF22" s="128">
        <f t="shared" si="2"/>
        <v>-2.9875518672198842E-3</v>
      </c>
    </row>
    <row r="23" spans="1:32" x14ac:dyDescent="0.25">
      <c r="B23" s="152">
        <v>42634</v>
      </c>
      <c r="C23" s="10">
        <v>25</v>
      </c>
      <c r="D23" s="33">
        <v>66.959999999999994</v>
      </c>
      <c r="E23" s="33">
        <v>65.260000000000005</v>
      </c>
      <c r="F23" s="33">
        <f t="shared" si="4"/>
        <v>-42.499999999999716</v>
      </c>
      <c r="G23" s="33">
        <f t="shared" si="5"/>
        <v>1673.9999999999998</v>
      </c>
      <c r="H23" s="167">
        <f t="shared" si="6"/>
        <v>-2.5388291517323608E-2</v>
      </c>
      <c r="I23" s="33"/>
      <c r="J23" s="33"/>
      <c r="K23" s="33"/>
      <c r="X23" s="124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87">
        <v>2264400</v>
      </c>
      <c r="AD23" s="10">
        <v>60.25</v>
      </c>
      <c r="AE23" s="2">
        <f t="shared" si="1"/>
        <v>0.69999999999999574</v>
      </c>
      <c r="AF23" s="128">
        <f t="shared" si="2"/>
        <v>-2.9786529869270106E-3</v>
      </c>
    </row>
    <row r="24" spans="1:32" x14ac:dyDescent="0.25">
      <c r="B24" s="152">
        <v>42638</v>
      </c>
      <c r="C24" s="10">
        <v>25</v>
      </c>
      <c r="D24" s="33">
        <v>66.959999999999994</v>
      </c>
      <c r="E24" s="33">
        <v>64.650000000000006</v>
      </c>
      <c r="F24" s="33">
        <f t="shared" si="4"/>
        <v>-57.749999999999702</v>
      </c>
      <c r="G24" s="33">
        <f t="shared" si="5"/>
        <v>1673.9999999999998</v>
      </c>
      <c r="H24" s="167">
        <f t="shared" si="6"/>
        <v>-3.4498207885304485E-2</v>
      </c>
      <c r="I24" s="33"/>
      <c r="J24" s="33"/>
      <c r="K24" s="33"/>
      <c r="X24" s="124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87">
        <v>2242100</v>
      </c>
      <c r="AD24" s="10">
        <v>60.43</v>
      </c>
      <c r="AE24" s="2">
        <f t="shared" si="1"/>
        <v>0.53000000000000114</v>
      </c>
      <c r="AF24" s="128">
        <f t="shared" si="2"/>
        <v>-4.9398979087764694E-3</v>
      </c>
    </row>
    <row r="25" spans="1:32" x14ac:dyDescent="0.25">
      <c r="B25" s="152">
        <v>42639</v>
      </c>
      <c r="C25" s="10">
        <v>25</v>
      </c>
      <c r="D25" s="33">
        <v>66.959999999999994</v>
      </c>
      <c r="E25" s="33">
        <v>63.9</v>
      </c>
      <c r="F25" s="33">
        <f t="shared" si="4"/>
        <v>-76.499999999999886</v>
      </c>
      <c r="G25" s="33">
        <f t="shared" si="5"/>
        <v>1673.9999999999998</v>
      </c>
      <c r="H25" s="167">
        <f t="shared" si="6"/>
        <v>-4.5698924731182727E-2</v>
      </c>
      <c r="I25" s="33"/>
      <c r="J25" s="33"/>
      <c r="K25" s="33"/>
      <c r="X25" s="124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87">
        <v>1891300</v>
      </c>
      <c r="AD25" s="10">
        <v>60.73</v>
      </c>
      <c r="AE25" s="2">
        <f t="shared" si="1"/>
        <v>0.5</v>
      </c>
      <c r="AF25" s="128">
        <f t="shared" si="2"/>
        <v>-2.9551797734361784E-3</v>
      </c>
    </row>
    <row r="26" spans="1:32" x14ac:dyDescent="0.25">
      <c r="B26" s="152">
        <v>42647</v>
      </c>
      <c r="C26" s="10">
        <v>25</v>
      </c>
      <c r="D26" s="33">
        <v>66.959999999999994</v>
      </c>
      <c r="E26" s="33">
        <v>63.05</v>
      </c>
      <c r="F26" s="33">
        <f t="shared" si="4"/>
        <v>-97.749999999999915</v>
      </c>
      <c r="G26" s="33">
        <f t="shared" si="5"/>
        <v>1673.9999999999998</v>
      </c>
      <c r="H26" s="167">
        <f t="shared" si="6"/>
        <v>-5.8393070489844635E-2</v>
      </c>
      <c r="I26" s="33"/>
      <c r="J26" s="33"/>
      <c r="K26" s="33"/>
      <c r="X26" s="124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87">
        <v>3820000</v>
      </c>
      <c r="AD26" s="10">
        <v>60.91</v>
      </c>
      <c r="AE26" s="2">
        <f t="shared" si="1"/>
        <v>0.62999999999999545</v>
      </c>
      <c r="AF26" s="128">
        <f t="shared" si="2"/>
        <v>5.9454995871179861E-3</v>
      </c>
    </row>
    <row r="27" spans="1:32" x14ac:dyDescent="0.25">
      <c r="B27" s="152">
        <v>42648</v>
      </c>
      <c r="C27" s="10">
        <v>25</v>
      </c>
      <c r="D27" s="33">
        <v>66.959999999999994</v>
      </c>
      <c r="E27" s="33">
        <v>63.05</v>
      </c>
      <c r="F27" s="33">
        <f t="shared" si="4"/>
        <v>-97.749999999999915</v>
      </c>
      <c r="G27" s="33">
        <f t="shared" si="5"/>
        <v>1673.9999999999998</v>
      </c>
      <c r="H27" s="167">
        <f t="shared" si="6"/>
        <v>-5.8393070489844635E-2</v>
      </c>
      <c r="I27" s="33"/>
      <c r="J27" s="33"/>
      <c r="K27" s="33"/>
      <c r="X27" s="124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87">
        <v>3174700</v>
      </c>
      <c r="AD27" s="10">
        <v>60.55</v>
      </c>
      <c r="AE27" s="2">
        <f t="shared" si="1"/>
        <v>0.83999999999999631</v>
      </c>
      <c r="AF27" s="128">
        <f t="shared" si="2"/>
        <v>2.9816133841311654E-3</v>
      </c>
    </row>
    <row r="28" spans="1:32" x14ac:dyDescent="0.25">
      <c r="B28" s="152">
        <v>42651</v>
      </c>
      <c r="C28" s="10">
        <v>25</v>
      </c>
      <c r="D28" s="33">
        <v>66.959999999999994</v>
      </c>
      <c r="E28" s="33">
        <v>62.13</v>
      </c>
      <c r="F28" s="33">
        <f t="shared" si="4"/>
        <v>-120.74999999999977</v>
      </c>
      <c r="G28" s="33">
        <f t="shared" si="5"/>
        <v>1673.9999999999998</v>
      </c>
      <c r="H28" s="167">
        <f t="shared" si="6"/>
        <v>-7.2132616487455073E-2</v>
      </c>
      <c r="I28" s="33"/>
      <c r="J28" s="33"/>
      <c r="K28" s="33"/>
      <c r="X28" s="124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87">
        <v>3628200</v>
      </c>
      <c r="AD28" s="10">
        <v>60.37</v>
      </c>
      <c r="AE28" s="2">
        <f t="shared" si="1"/>
        <v>0.6699999999999946</v>
      </c>
      <c r="AF28" s="128">
        <f t="shared" si="2"/>
        <v>7.1738405071737343E-3</v>
      </c>
    </row>
    <row r="29" spans="1:32" x14ac:dyDescent="0.25">
      <c r="B29" s="152">
        <v>42663</v>
      </c>
      <c r="C29" s="10">
        <v>50</v>
      </c>
      <c r="D29" s="33">
        <v>63.97</v>
      </c>
      <c r="E29" s="33">
        <v>61</v>
      </c>
      <c r="F29" s="33">
        <f t="shared" si="4"/>
        <v>-148.49999999999994</v>
      </c>
      <c r="G29" s="33">
        <f t="shared" si="5"/>
        <v>3198.5</v>
      </c>
      <c r="H29" s="167">
        <f t="shared" si="6"/>
        <v>-4.6428013131155209E-2</v>
      </c>
      <c r="I29" s="33"/>
      <c r="J29" s="33"/>
      <c r="K29" s="33"/>
      <c r="X29" s="124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87">
        <v>3803800</v>
      </c>
      <c r="AD29" s="10">
        <v>59.94</v>
      </c>
      <c r="AE29" s="2">
        <f t="shared" si="1"/>
        <v>1.3200000000000003</v>
      </c>
      <c r="AF29" s="128">
        <f t="shared" si="2"/>
        <v>-2.3301287273912341E-2</v>
      </c>
    </row>
    <row r="30" spans="1:32" x14ac:dyDescent="0.25">
      <c r="B30" s="152">
        <v>42701</v>
      </c>
      <c r="C30" s="10">
        <v>50</v>
      </c>
      <c r="D30" s="33">
        <v>63.73</v>
      </c>
      <c r="E30" s="33">
        <v>62.3</v>
      </c>
      <c r="F30" s="33">
        <f t="shared" ref="F30:F35" si="7">C30*(E30-D30)</f>
        <v>-71.499999999999986</v>
      </c>
      <c r="G30" s="33">
        <f t="shared" ref="G30:G35" si="8">D30*C30</f>
        <v>3186.5</v>
      </c>
      <c r="H30" s="167">
        <f t="shared" ref="H30:H35" si="9">(E30-D30)/D30</f>
        <v>-2.2438412050839476E-2</v>
      </c>
      <c r="I30" s="33"/>
      <c r="J30" s="33"/>
      <c r="K30" s="33"/>
      <c r="X30" s="124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87">
        <v>2586500</v>
      </c>
      <c r="AD30" s="10">
        <v>61.37</v>
      </c>
      <c r="AE30" s="2">
        <f t="shared" si="1"/>
        <v>0.62000000000000455</v>
      </c>
      <c r="AF30" s="128">
        <f t="shared" si="2"/>
        <v>9.7071405067454819E-3</v>
      </c>
    </row>
    <row r="31" spans="1:32" x14ac:dyDescent="0.25">
      <c r="B31" s="152">
        <v>42708</v>
      </c>
      <c r="C31" s="10">
        <v>50</v>
      </c>
      <c r="D31" s="33">
        <v>63.73</v>
      </c>
      <c r="E31" s="33">
        <v>60.94</v>
      </c>
      <c r="F31" s="33">
        <f t="shared" si="7"/>
        <v>-139.49999999999994</v>
      </c>
      <c r="G31" s="33">
        <f t="shared" si="8"/>
        <v>3186.5</v>
      </c>
      <c r="H31" s="167">
        <f t="shared" si="9"/>
        <v>-4.3778440294994496E-2</v>
      </c>
      <c r="I31" s="33"/>
      <c r="J31" s="33"/>
      <c r="K31" s="33"/>
      <c r="X31" s="124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87">
        <v>2476300</v>
      </c>
      <c r="AD31" s="10">
        <v>60.78</v>
      </c>
      <c r="AE31" s="2">
        <f t="shared" si="1"/>
        <v>0.51999999999999602</v>
      </c>
      <c r="AF31" s="128">
        <f t="shared" si="2"/>
        <v>3.1358309952136398E-3</v>
      </c>
    </row>
    <row r="32" spans="1:32" x14ac:dyDescent="0.25">
      <c r="B32" s="152">
        <v>42731</v>
      </c>
      <c r="C32" s="10">
        <v>50</v>
      </c>
      <c r="D32" s="33">
        <v>63.73</v>
      </c>
      <c r="E32" s="33">
        <v>62.2</v>
      </c>
      <c r="F32" s="33">
        <f t="shared" si="7"/>
        <v>-76.499999999999702</v>
      </c>
      <c r="G32" s="33">
        <f t="shared" si="8"/>
        <v>3186.5</v>
      </c>
      <c r="H32" s="167">
        <f t="shared" si="9"/>
        <v>-2.4007531774674316E-2</v>
      </c>
      <c r="I32" s="33"/>
      <c r="J32" s="33"/>
      <c r="K32" s="33"/>
      <c r="X32" s="124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87">
        <v>3308200</v>
      </c>
      <c r="AD32" s="10">
        <v>60.59</v>
      </c>
      <c r="AE32" s="2">
        <f t="shared" si="1"/>
        <v>0.75</v>
      </c>
      <c r="AF32" s="128">
        <f t="shared" si="2"/>
        <v>-7.046869878728268E-3</v>
      </c>
    </row>
    <row r="33" spans="1:32" x14ac:dyDescent="0.25">
      <c r="B33" s="152">
        <v>42760</v>
      </c>
      <c r="C33" s="10">
        <v>50</v>
      </c>
      <c r="D33" s="33">
        <v>63.73</v>
      </c>
      <c r="E33" s="33">
        <v>63.01</v>
      </c>
      <c r="F33" s="33">
        <f t="shared" si="7"/>
        <v>-35.999999999999943</v>
      </c>
      <c r="G33" s="33">
        <f t="shared" si="8"/>
        <v>3186.5</v>
      </c>
      <c r="H33" s="167">
        <f t="shared" si="9"/>
        <v>-1.1297662011611469E-2</v>
      </c>
      <c r="I33" s="33"/>
      <c r="J33" s="33"/>
      <c r="K33" s="33"/>
      <c r="X33" s="124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87">
        <v>7480300</v>
      </c>
      <c r="AD33" s="10">
        <v>61.02</v>
      </c>
      <c r="AE33" s="2">
        <f t="shared" si="1"/>
        <v>1.5600000000000023</v>
      </c>
      <c r="AF33" s="128">
        <f t="shared" si="2"/>
        <v>3.0221171703528782E-2</v>
      </c>
    </row>
    <row r="34" spans="1:32" x14ac:dyDescent="0.25">
      <c r="A34" t="s">
        <v>275</v>
      </c>
      <c r="B34" s="152">
        <v>42768</v>
      </c>
      <c r="C34" s="10">
        <v>50</v>
      </c>
      <c r="D34" s="33">
        <v>63.25</v>
      </c>
      <c r="E34" s="33">
        <v>61.72</v>
      </c>
      <c r="F34" s="33">
        <f t="shared" si="7"/>
        <v>-76.500000000000057</v>
      </c>
      <c r="G34" s="33">
        <f t="shared" si="8"/>
        <v>3162.5</v>
      </c>
      <c r="H34" s="167">
        <f t="shared" si="9"/>
        <v>-2.4189723320158122E-2</v>
      </c>
      <c r="I34" s="33"/>
      <c r="J34" s="33"/>
      <c r="K34" s="33"/>
      <c r="X34" s="124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87">
        <v>11620100</v>
      </c>
      <c r="AD34" s="10">
        <v>59.23</v>
      </c>
      <c r="AE34" s="2">
        <f t="shared" si="1"/>
        <v>1.4799999999999969</v>
      </c>
      <c r="AF34" s="128">
        <f t="shared" si="2"/>
        <v>-3.7536561585960415E-2</v>
      </c>
    </row>
    <row r="35" spans="1:32" x14ac:dyDescent="0.25">
      <c r="A35" t="s">
        <v>347</v>
      </c>
      <c r="B35" s="152">
        <v>42783</v>
      </c>
      <c r="C35" s="10">
        <v>75</v>
      </c>
      <c r="D35" s="33">
        <v>61.9133</v>
      </c>
      <c r="E35" s="33">
        <v>61.54</v>
      </c>
      <c r="F35" s="33">
        <f t="shared" si="7"/>
        <v>-27.997500000000031</v>
      </c>
      <c r="G35" s="33">
        <f t="shared" si="8"/>
        <v>4643.4975000000004</v>
      </c>
      <c r="H35" s="167">
        <f t="shared" si="9"/>
        <v>-6.0293991759444322E-3</v>
      </c>
      <c r="I35" s="33"/>
      <c r="J35" s="33"/>
      <c r="K35" s="33"/>
      <c r="X35" s="124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87">
        <v>6019600</v>
      </c>
      <c r="AD35" s="10">
        <v>61.54</v>
      </c>
      <c r="AE35" s="2">
        <f t="shared" si="1"/>
        <v>1.8800000000000026</v>
      </c>
      <c r="AF35" s="128">
        <f t="shared" si="2"/>
        <v>-2.6111726539009283E-2</v>
      </c>
    </row>
    <row r="36" spans="1:32" x14ac:dyDescent="0.25">
      <c r="A36">
        <v>50</v>
      </c>
      <c r="B36" s="152">
        <v>42809</v>
      </c>
      <c r="C36" s="10">
        <v>75</v>
      </c>
      <c r="D36" s="33">
        <v>61.9133</v>
      </c>
      <c r="E36" s="33">
        <v>61.16</v>
      </c>
      <c r="F36" s="33">
        <f t="shared" ref="F36:F42" si="10">C36*(E36-D36)</f>
        <v>-56.497500000000223</v>
      </c>
      <c r="G36" s="33">
        <f t="shared" ref="G36:G42" si="11">D36*C36</f>
        <v>4643.4975000000004</v>
      </c>
      <c r="H36" s="167">
        <f t="shared" ref="H36:H42" si="12">(E36-D36)/D36</f>
        <v>-1.2167014195657523E-2</v>
      </c>
      <c r="I36" s="33"/>
      <c r="J36" s="33">
        <v>-6.55</v>
      </c>
      <c r="K36" s="33"/>
      <c r="X36" s="124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87">
        <v>2637900</v>
      </c>
      <c r="AD36" s="10">
        <v>63.19</v>
      </c>
      <c r="AE36" s="2">
        <f t="shared" si="1"/>
        <v>1.3400000000000034</v>
      </c>
      <c r="AF36" s="128">
        <f t="shared" si="2"/>
        <v>1.5850372483752206E-3</v>
      </c>
    </row>
    <row r="37" spans="1:32" x14ac:dyDescent="0.25">
      <c r="A37">
        <v>75</v>
      </c>
      <c r="B37" s="152">
        <v>42831</v>
      </c>
      <c r="C37" s="10">
        <v>100</v>
      </c>
      <c r="D37" s="33">
        <v>60.83</v>
      </c>
      <c r="E37" s="33">
        <v>58</v>
      </c>
      <c r="F37" s="33">
        <f t="shared" si="10"/>
        <v>-282.99999999999983</v>
      </c>
      <c r="G37" s="33">
        <f t="shared" si="11"/>
        <v>6083</v>
      </c>
      <c r="H37" s="167">
        <f t="shared" si="12"/>
        <v>-4.6523097156008525E-2</v>
      </c>
      <c r="I37" s="33"/>
      <c r="J37" s="33">
        <v>-251</v>
      </c>
      <c r="K37" s="33"/>
      <c r="X37" s="124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87">
        <v>3637300</v>
      </c>
      <c r="AD37" s="10">
        <v>63.09</v>
      </c>
      <c r="AE37" s="2">
        <f t="shared" si="1"/>
        <v>1.1899999999999977</v>
      </c>
      <c r="AF37" s="128">
        <f t="shared" si="2"/>
        <v>3.1801558276356445E-3</v>
      </c>
    </row>
    <row r="38" spans="1:32" x14ac:dyDescent="0.25">
      <c r="A38">
        <v>75</v>
      </c>
      <c r="B38" s="152">
        <v>42846</v>
      </c>
      <c r="C38" s="10">
        <v>150</v>
      </c>
      <c r="D38" s="33">
        <v>59.7986</v>
      </c>
      <c r="E38" s="33">
        <v>57.73</v>
      </c>
      <c r="F38" s="33">
        <f t="shared" si="10"/>
        <v>-310.29000000000053</v>
      </c>
      <c r="G38" s="33">
        <f t="shared" si="11"/>
        <v>8969.7900000000009</v>
      </c>
      <c r="H38" s="167">
        <f t="shared" si="12"/>
        <v>-3.4592783108634707E-2</v>
      </c>
      <c r="I38" s="33"/>
      <c r="J38" s="33">
        <v>-260</v>
      </c>
      <c r="K38" s="33"/>
      <c r="X38" s="124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87">
        <v>1843600</v>
      </c>
      <c r="AD38" s="10">
        <v>62.89</v>
      </c>
      <c r="AE38" s="2">
        <f t="shared" si="1"/>
        <v>0.59000000000000341</v>
      </c>
      <c r="AF38" s="128">
        <f t="shared" si="2"/>
        <v>2.0713830465264316E-3</v>
      </c>
    </row>
    <row r="39" spans="1:32" x14ac:dyDescent="0.25">
      <c r="A39">
        <v>75</v>
      </c>
      <c r="B39" s="152">
        <v>42857</v>
      </c>
      <c r="C39" s="10">
        <v>150</v>
      </c>
      <c r="D39" s="33">
        <v>59.558599999999998</v>
      </c>
      <c r="E39" s="33">
        <v>55.92</v>
      </c>
      <c r="F39" s="33">
        <f t="shared" si="10"/>
        <v>-545.78999999999951</v>
      </c>
      <c r="G39" s="33">
        <f t="shared" si="11"/>
        <v>8933.7899999999991</v>
      </c>
      <c r="H39" s="167">
        <f t="shared" si="12"/>
        <v>-6.1092772496331292E-2</v>
      </c>
      <c r="I39" s="33"/>
      <c r="J39" s="33">
        <v>-496</v>
      </c>
      <c r="K39" s="33"/>
      <c r="X39" s="124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87">
        <v>1977900</v>
      </c>
      <c r="AD39" s="10">
        <v>62.76</v>
      </c>
      <c r="AE39" s="2">
        <f t="shared" si="1"/>
        <v>0.71000000000000085</v>
      </c>
      <c r="AF39" s="128">
        <f t="shared" si="2"/>
        <v>-4.7573739295909689E-3</v>
      </c>
    </row>
    <row r="40" spans="1:32" x14ac:dyDescent="0.25">
      <c r="A40">
        <v>100</v>
      </c>
      <c r="B40" s="152">
        <v>42862</v>
      </c>
      <c r="C40" s="7">
        <v>150</v>
      </c>
      <c r="D40" s="37">
        <v>59.56</v>
      </c>
      <c r="E40" s="33">
        <v>57.3</v>
      </c>
      <c r="F40" s="33">
        <f t="shared" si="10"/>
        <v>-339.0000000000008</v>
      </c>
      <c r="G40" s="33">
        <f t="shared" si="11"/>
        <v>8934</v>
      </c>
      <c r="H40" s="167">
        <f t="shared" si="12"/>
        <v>-3.79449294828745E-2</v>
      </c>
      <c r="I40" s="33"/>
      <c r="J40" s="33">
        <v>-289</v>
      </c>
      <c r="K40" s="33"/>
      <c r="X40" s="124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87">
        <v>2509300</v>
      </c>
      <c r="AD40" s="10">
        <v>63.06</v>
      </c>
      <c r="AE40" s="2">
        <f t="shared" si="1"/>
        <v>1.2199999999999989</v>
      </c>
      <c r="AF40" s="128">
        <f t="shared" si="2"/>
        <v>1.3500482160077265E-2</v>
      </c>
    </row>
    <row r="41" spans="1:32" ht="20.25" thickBot="1" x14ac:dyDescent="0.35">
      <c r="A41">
        <v>100</v>
      </c>
      <c r="B41" s="152">
        <v>42864</v>
      </c>
      <c r="C41" s="293">
        <v>200</v>
      </c>
      <c r="D41" s="294">
        <v>58.9</v>
      </c>
      <c r="E41" s="33">
        <v>56.98</v>
      </c>
      <c r="F41" s="33">
        <f t="shared" si="10"/>
        <v>-384.00000000000034</v>
      </c>
      <c r="G41" s="33">
        <f t="shared" si="11"/>
        <v>11780</v>
      </c>
      <c r="H41" s="167">
        <f t="shared" si="12"/>
        <v>-3.2597623089983055E-2</v>
      </c>
      <c r="I41" s="33"/>
      <c r="J41" s="33">
        <v>-333</v>
      </c>
      <c r="K41" s="33"/>
      <c r="O41" s="557" t="s">
        <v>54</v>
      </c>
      <c r="P41" s="557"/>
      <c r="X41" s="124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87">
        <v>1682200</v>
      </c>
      <c r="AD41" s="10">
        <v>62.22</v>
      </c>
      <c r="AE41" s="2">
        <f t="shared" si="1"/>
        <v>0.69999999999999574</v>
      </c>
      <c r="AF41" s="128">
        <f t="shared" si="2"/>
        <v>6.4703979294726821E-3</v>
      </c>
    </row>
    <row r="42" spans="1:32" ht="21" thickTop="1" thickBot="1" x14ac:dyDescent="0.35">
      <c r="A42">
        <v>100</v>
      </c>
      <c r="B42" s="152">
        <v>42900</v>
      </c>
      <c r="C42" s="10">
        <v>200</v>
      </c>
      <c r="D42" s="33">
        <v>58.5471</v>
      </c>
      <c r="E42" s="33">
        <v>58.75</v>
      </c>
      <c r="F42" s="33">
        <f t="shared" si="10"/>
        <v>40.579999999999927</v>
      </c>
      <c r="G42" s="33">
        <f t="shared" si="11"/>
        <v>11709.42</v>
      </c>
      <c r="H42" s="167">
        <f t="shared" si="12"/>
        <v>3.4655858274790664E-3</v>
      </c>
      <c r="I42" s="33"/>
      <c r="J42" s="33">
        <v>90.53</v>
      </c>
      <c r="K42" s="33"/>
      <c r="O42" s="75">
        <v>1.1000000000000001</v>
      </c>
      <c r="P42" s="75">
        <f>O42*$Q$4</f>
        <v>61.424000000000007</v>
      </c>
      <c r="Q42" s="2"/>
      <c r="T42" s="83"/>
      <c r="X42" s="124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87">
        <v>1622800</v>
      </c>
      <c r="AD42" s="10">
        <v>61.82</v>
      </c>
      <c r="AE42" s="2">
        <f t="shared" si="1"/>
        <v>0.36999999999999744</v>
      </c>
      <c r="AF42" s="128">
        <f t="shared" si="2"/>
        <v>6.1848958333334814E-3</v>
      </c>
    </row>
    <row r="43" spans="1:32" ht="15.75" thickTop="1" x14ac:dyDescent="0.25">
      <c r="A43">
        <v>200</v>
      </c>
      <c r="B43" s="152">
        <v>42939</v>
      </c>
      <c r="C43" s="10">
        <v>200</v>
      </c>
      <c r="D43" s="33">
        <v>58.5471</v>
      </c>
      <c r="E43" s="33">
        <v>54.35</v>
      </c>
      <c r="F43" s="33">
        <f t="shared" ref="F43" si="13">C43*(E43-D43)</f>
        <v>-839.41999999999985</v>
      </c>
      <c r="G43" s="33">
        <f t="shared" ref="G43" si="14">D43*C43</f>
        <v>11709.42</v>
      </c>
      <c r="H43" s="167">
        <f t="shared" ref="H43" si="15">(E43-D43)/D43</f>
        <v>-7.1687581451515089E-2</v>
      </c>
      <c r="I43" s="33"/>
      <c r="J43" s="33">
        <v>-789</v>
      </c>
      <c r="K43" s="33"/>
      <c r="O43" s="75">
        <v>1.0900000000000001</v>
      </c>
      <c r="P43" s="75">
        <f t="shared" ref="P43:P62" si="16">O43*$Q$4</f>
        <v>60.865600000000008</v>
      </c>
      <c r="Q43" s="2"/>
      <c r="T43" s="119" t="s">
        <v>69</v>
      </c>
      <c r="U43" s="120">
        <v>58.38</v>
      </c>
      <c r="X43" s="124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87">
        <v>2335600</v>
      </c>
      <c r="AD43" s="10">
        <v>61.44</v>
      </c>
      <c r="AE43" s="2">
        <f t="shared" si="1"/>
        <v>1.2100000000000009</v>
      </c>
      <c r="AF43" s="128">
        <f t="shared" si="2"/>
        <v>-2.0564323290291675E-2</v>
      </c>
    </row>
    <row r="44" spans="1:32" x14ac:dyDescent="0.25">
      <c r="A44">
        <v>200</v>
      </c>
      <c r="B44" s="152">
        <v>42949</v>
      </c>
      <c r="C44" s="10">
        <v>200</v>
      </c>
      <c r="D44" s="33">
        <v>58.057000000000002</v>
      </c>
      <c r="E44" s="33">
        <v>56.07</v>
      </c>
      <c r="F44" s="33">
        <f t="shared" ref="F44:F47" si="17">C44*(E44-D44)</f>
        <v>-397.40000000000038</v>
      </c>
      <c r="G44" s="33">
        <f t="shared" ref="G44:G47" si="18">D44*C44</f>
        <v>11611.4</v>
      </c>
      <c r="H44" s="167">
        <f t="shared" ref="H44:H47" si="19">(E44-D44)/D44</f>
        <v>-3.4224985789827272E-2</v>
      </c>
      <c r="I44" s="33"/>
      <c r="J44" s="33">
        <v>-347</v>
      </c>
      <c r="K44" s="33"/>
      <c r="O44" s="75">
        <v>1.08</v>
      </c>
      <c r="P44" s="75">
        <f t="shared" si="16"/>
        <v>60.307200000000009</v>
      </c>
      <c r="Q44" s="2"/>
      <c r="T44" s="85" t="s">
        <v>70</v>
      </c>
      <c r="U44" s="121">
        <v>58.44</v>
      </c>
      <c r="X44" s="124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87">
        <v>2532400</v>
      </c>
      <c r="AD44" s="10">
        <v>62.73</v>
      </c>
      <c r="AE44" s="2">
        <f t="shared" si="1"/>
        <v>1.1200000000000045</v>
      </c>
      <c r="AF44" s="128">
        <f t="shared" si="2"/>
        <v>1.6364225534672761E-2</v>
      </c>
    </row>
    <row r="45" spans="1:32" x14ac:dyDescent="0.25">
      <c r="A45">
        <v>150</v>
      </c>
      <c r="B45" s="152">
        <v>42978</v>
      </c>
      <c r="C45" s="293">
        <v>200</v>
      </c>
      <c r="D45" s="294">
        <v>57.92</v>
      </c>
      <c r="E45" s="33">
        <v>53.4</v>
      </c>
      <c r="F45" s="33">
        <f t="shared" si="17"/>
        <v>-904.00000000000068</v>
      </c>
      <c r="G45" s="33">
        <f t="shared" si="18"/>
        <v>11584</v>
      </c>
      <c r="H45" s="167">
        <f t="shared" si="19"/>
        <v>-7.8038674033149222E-2</v>
      </c>
      <c r="I45" s="33">
        <v>57</v>
      </c>
      <c r="J45" s="33">
        <v>-790</v>
      </c>
      <c r="K45" s="33"/>
      <c r="O45" s="75">
        <v>1.07</v>
      </c>
      <c r="P45" s="75">
        <f t="shared" si="16"/>
        <v>59.74880000000001</v>
      </c>
      <c r="Q45" s="2"/>
      <c r="T45" s="85" t="s">
        <v>71</v>
      </c>
      <c r="U45" s="121" t="s">
        <v>100</v>
      </c>
      <c r="X45" s="124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87">
        <v>2167900</v>
      </c>
      <c r="AD45" s="10">
        <v>61.72</v>
      </c>
      <c r="AE45" s="2">
        <f t="shared" si="1"/>
        <v>0.52000000000000313</v>
      </c>
      <c r="AF45" s="128">
        <f t="shared" si="2"/>
        <v>5.7031122698387726E-3</v>
      </c>
    </row>
    <row r="46" spans="1:32" x14ac:dyDescent="0.25">
      <c r="A46">
        <v>200</v>
      </c>
      <c r="B46" s="152">
        <v>43009</v>
      </c>
      <c r="C46" s="10">
        <v>200</v>
      </c>
      <c r="D46" s="33">
        <v>57.92</v>
      </c>
      <c r="E46" s="33">
        <v>51.76</v>
      </c>
      <c r="F46" s="33">
        <f t="shared" si="17"/>
        <v>-1232.0000000000007</v>
      </c>
      <c r="G46" s="33">
        <f t="shared" si="18"/>
        <v>11584</v>
      </c>
      <c r="H46" s="167">
        <f t="shared" si="19"/>
        <v>-0.10635359116022106</v>
      </c>
      <c r="I46" s="33"/>
      <c r="J46" s="33">
        <v>-1183</v>
      </c>
      <c r="K46" s="33"/>
      <c r="O46" s="75">
        <v>1.06</v>
      </c>
      <c r="P46" s="75">
        <f t="shared" si="16"/>
        <v>59.190400000000004</v>
      </c>
      <c r="Q46" s="2"/>
      <c r="T46" s="85" t="s">
        <v>72</v>
      </c>
      <c r="U46" s="121" t="s">
        <v>100</v>
      </c>
      <c r="X46" s="124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87">
        <v>2644100</v>
      </c>
      <c r="AD46" s="10">
        <v>61.37</v>
      </c>
      <c r="AE46" s="2">
        <f t="shared" si="1"/>
        <v>1.0900000000000034</v>
      </c>
      <c r="AF46" s="128">
        <f t="shared" si="2"/>
        <v>-1.7765685019206168E-2</v>
      </c>
    </row>
    <row r="47" spans="1:32" x14ac:dyDescent="0.25">
      <c r="A47">
        <v>200</v>
      </c>
      <c r="B47" s="152">
        <v>43017</v>
      </c>
      <c r="C47" s="10">
        <v>300</v>
      </c>
      <c r="D47" s="33">
        <v>55.348300000000002</v>
      </c>
      <c r="E47" s="33">
        <v>50.19</v>
      </c>
      <c r="F47" s="33">
        <f t="shared" si="17"/>
        <v>-1547.4900000000011</v>
      </c>
      <c r="G47" s="33">
        <f t="shared" si="18"/>
        <v>16604.490000000002</v>
      </c>
      <c r="H47" s="167">
        <f t="shared" si="19"/>
        <v>-9.3197081030492429E-2</v>
      </c>
      <c r="I47" s="33">
        <v>55</v>
      </c>
      <c r="J47" s="33">
        <v>-1497</v>
      </c>
      <c r="K47" s="33"/>
      <c r="O47" s="75">
        <v>1.05</v>
      </c>
      <c r="P47" s="75">
        <f t="shared" si="16"/>
        <v>58.632000000000005</v>
      </c>
      <c r="Q47" s="2"/>
      <c r="T47" s="85" t="s">
        <v>73</v>
      </c>
      <c r="U47" s="121">
        <v>60.75</v>
      </c>
      <c r="X47" s="124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87">
        <v>3543600</v>
      </c>
      <c r="AD47" s="10">
        <v>62.48</v>
      </c>
      <c r="AE47" s="2">
        <f t="shared" si="1"/>
        <v>0.63000000000000256</v>
      </c>
      <c r="AF47" s="128">
        <f t="shared" si="2"/>
        <v>-1.9169329073482899E-3</v>
      </c>
    </row>
    <row r="48" spans="1:32" x14ac:dyDescent="0.25">
      <c r="A48">
        <v>200</v>
      </c>
      <c r="B48" s="152">
        <v>43023</v>
      </c>
      <c r="C48" s="10">
        <v>300</v>
      </c>
      <c r="D48" s="33">
        <v>55.348300000000002</v>
      </c>
      <c r="E48" s="33">
        <v>51.53</v>
      </c>
      <c r="F48" s="33">
        <f t="shared" ref="F48:F53" si="20">C48*(E48-D48)</f>
        <v>-1145.4900000000002</v>
      </c>
      <c r="G48" s="33">
        <f t="shared" ref="G48:G53" si="21">D48*C48</f>
        <v>16604.490000000002</v>
      </c>
      <c r="H48" s="167">
        <f t="shared" ref="H48:H53" si="22">(E48-D48)/D48</f>
        <v>-6.8986762014370817E-2</v>
      </c>
      <c r="I48" s="33">
        <v>55</v>
      </c>
      <c r="J48" s="33">
        <v>-1497</v>
      </c>
      <c r="K48" s="33">
        <v>42.7</v>
      </c>
      <c r="O48" s="75">
        <v>1.04</v>
      </c>
      <c r="P48" s="75">
        <f t="shared" si="16"/>
        <v>58.073600000000006</v>
      </c>
      <c r="Q48" s="2"/>
      <c r="T48" s="85" t="s">
        <v>74</v>
      </c>
      <c r="U48" s="121">
        <v>0.53062699999999996</v>
      </c>
      <c r="X48" s="124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87">
        <v>1692300</v>
      </c>
      <c r="AD48" s="10">
        <v>62.6</v>
      </c>
      <c r="AE48" s="2">
        <f t="shared" si="1"/>
        <v>0.60999999999999943</v>
      </c>
      <c r="AF48" s="128">
        <f t="shared" si="2"/>
        <v>-1.913265306122458E-3</v>
      </c>
    </row>
    <row r="49" spans="1:32" x14ac:dyDescent="0.25">
      <c r="A49">
        <v>100</v>
      </c>
      <c r="B49" s="152">
        <v>43028</v>
      </c>
      <c r="C49" s="293">
        <v>200</v>
      </c>
      <c r="D49" s="294">
        <v>56.997999999999998</v>
      </c>
      <c r="E49" s="33">
        <v>52.03</v>
      </c>
      <c r="F49" s="33">
        <f t="shared" si="20"/>
        <v>-993.59999999999923</v>
      </c>
      <c r="G49" s="33">
        <f t="shared" si="21"/>
        <v>11399.6</v>
      </c>
      <c r="H49" s="167">
        <f t="shared" si="22"/>
        <v>-8.7160953015895229E-2</v>
      </c>
      <c r="I49" s="161" t="s">
        <v>703</v>
      </c>
      <c r="J49" s="33">
        <v>-948</v>
      </c>
      <c r="K49" s="33">
        <v>46.9</v>
      </c>
      <c r="O49" s="75">
        <v>1.03</v>
      </c>
      <c r="P49" s="75">
        <f t="shared" si="16"/>
        <v>57.515200000000007</v>
      </c>
      <c r="Q49" s="2"/>
      <c r="T49" s="85" t="s">
        <v>93</v>
      </c>
      <c r="U49" s="121" t="s">
        <v>443</v>
      </c>
      <c r="X49" s="124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87">
        <v>1845100</v>
      </c>
      <c r="AD49" s="10">
        <v>62.72</v>
      </c>
      <c r="AE49" s="2">
        <f t="shared" si="1"/>
        <v>0.57999999999999829</v>
      </c>
      <c r="AF49" s="128">
        <f t="shared" si="2"/>
        <v>3.1897926634760765E-4</v>
      </c>
    </row>
    <row r="50" spans="1:32" x14ac:dyDescent="0.25">
      <c r="A50">
        <v>100</v>
      </c>
      <c r="B50" s="152">
        <v>43045</v>
      </c>
      <c r="C50" s="10">
        <v>300</v>
      </c>
      <c r="D50" s="33">
        <v>54.405299999999997</v>
      </c>
      <c r="E50" s="33">
        <v>50.1</v>
      </c>
      <c r="F50" s="33">
        <f t="shared" si="20"/>
        <v>-1291.5899999999986</v>
      </c>
      <c r="G50" s="33">
        <f t="shared" si="21"/>
        <v>16321.589999999998</v>
      </c>
      <c r="H50" s="167">
        <f t="shared" si="22"/>
        <v>-7.9133834387458496E-2</v>
      </c>
      <c r="I50" s="33"/>
      <c r="J50" s="33">
        <v>-1242</v>
      </c>
      <c r="K50" s="33" t="s">
        <v>140</v>
      </c>
      <c r="O50" s="75">
        <v>1.02</v>
      </c>
      <c r="P50" s="75">
        <f t="shared" si="16"/>
        <v>56.956800000000001</v>
      </c>
      <c r="Q50" s="2"/>
      <c r="T50" s="85"/>
      <c r="U50" s="121"/>
      <c r="X50" s="124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87">
        <v>1957100</v>
      </c>
      <c r="AD50" s="10">
        <v>62.7</v>
      </c>
      <c r="AE50" s="2">
        <f t="shared" si="1"/>
        <v>0.61999999999999744</v>
      </c>
      <c r="AF50" s="128">
        <f t="shared" si="2"/>
        <v>-4.9198539914298012E-3</v>
      </c>
    </row>
    <row r="51" spans="1:32" x14ac:dyDescent="0.25">
      <c r="A51">
        <v>0</v>
      </c>
      <c r="B51" s="152">
        <v>43047</v>
      </c>
      <c r="C51" s="293">
        <v>200</v>
      </c>
      <c r="D51" s="294">
        <v>55.893599999999999</v>
      </c>
      <c r="E51" s="33">
        <v>51.5</v>
      </c>
      <c r="F51" s="33">
        <f t="shared" si="20"/>
        <v>-878.7199999999998</v>
      </c>
      <c r="G51" s="33">
        <f t="shared" si="21"/>
        <v>11178.72</v>
      </c>
      <c r="H51" s="167">
        <f t="shared" si="22"/>
        <v>-7.8606495198019086E-2</v>
      </c>
      <c r="I51" s="161" t="s">
        <v>716</v>
      </c>
      <c r="J51" s="33">
        <v>-829</v>
      </c>
      <c r="K51" s="33"/>
      <c r="O51" s="75">
        <v>1.01</v>
      </c>
      <c r="P51" s="75">
        <f t="shared" si="16"/>
        <v>56.398400000000002</v>
      </c>
      <c r="Q51" s="2"/>
      <c r="T51" s="85" t="s">
        <v>76</v>
      </c>
      <c r="U51" s="121" t="s">
        <v>596</v>
      </c>
      <c r="X51" s="124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87">
        <v>2681400</v>
      </c>
      <c r="AD51" s="10">
        <v>63.01</v>
      </c>
      <c r="AE51" s="2">
        <f t="shared" si="1"/>
        <v>0.68999999999999773</v>
      </c>
      <c r="AF51" s="128">
        <f t="shared" si="2"/>
        <v>5.4252433381203335E-3</v>
      </c>
    </row>
    <row r="52" spans="1:32" x14ac:dyDescent="0.25">
      <c r="A52">
        <v>50</v>
      </c>
      <c r="B52" s="152">
        <v>43068</v>
      </c>
      <c r="C52" s="7">
        <v>150</v>
      </c>
      <c r="D52" s="37">
        <v>55.765000000000001</v>
      </c>
      <c r="E52" s="33">
        <v>56.34</v>
      </c>
      <c r="F52" s="33">
        <f t="shared" si="20"/>
        <v>86.250000000000426</v>
      </c>
      <c r="G52" s="33">
        <f t="shared" si="21"/>
        <v>8364.75</v>
      </c>
      <c r="H52" s="167">
        <f t="shared" si="22"/>
        <v>1.0311127051017714E-2</v>
      </c>
      <c r="I52" s="33">
        <v>55.2</v>
      </c>
      <c r="J52" s="33">
        <v>136</v>
      </c>
      <c r="K52" s="33"/>
      <c r="O52" s="75">
        <v>1</v>
      </c>
      <c r="P52" s="75">
        <f t="shared" si="16"/>
        <v>55.84</v>
      </c>
      <c r="Q52" s="2"/>
      <c r="T52" s="85" t="s">
        <v>77</v>
      </c>
      <c r="U52" s="121" t="s">
        <v>597</v>
      </c>
      <c r="X52" s="124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87">
        <v>2632500</v>
      </c>
      <c r="AD52" s="10">
        <v>62.67</v>
      </c>
      <c r="AE52" s="2">
        <f t="shared" si="1"/>
        <v>0.82999999999999829</v>
      </c>
      <c r="AF52" s="128">
        <f t="shared" si="2"/>
        <v>8.8538312942691988E-3</v>
      </c>
    </row>
    <row r="53" spans="1:32" x14ac:dyDescent="0.25">
      <c r="A53">
        <v>0</v>
      </c>
      <c r="B53" s="152">
        <v>43069</v>
      </c>
      <c r="C53" s="10">
        <v>100</v>
      </c>
      <c r="D53" s="33">
        <v>55.208599999999997</v>
      </c>
      <c r="E53" s="33">
        <v>56.34</v>
      </c>
      <c r="F53" s="33">
        <f t="shared" si="20"/>
        <v>113.14000000000064</v>
      </c>
      <c r="G53" s="33">
        <f t="shared" si="21"/>
        <v>5520.86</v>
      </c>
      <c r="H53" s="167">
        <f t="shared" si="22"/>
        <v>2.0493184032922523E-2</v>
      </c>
      <c r="I53" s="33">
        <v>55</v>
      </c>
      <c r="J53" s="33">
        <v>217</v>
      </c>
      <c r="K53" s="33"/>
      <c r="O53" s="75">
        <v>0.99</v>
      </c>
      <c r="P53" s="75">
        <f t="shared" si="16"/>
        <v>55.281600000000005</v>
      </c>
      <c r="Q53" s="2"/>
      <c r="T53" s="342" t="s">
        <v>78</v>
      </c>
      <c r="U53" s="122">
        <v>3185042</v>
      </c>
      <c r="X53" s="124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87">
        <v>2837400</v>
      </c>
      <c r="AD53" s="10">
        <v>62.12</v>
      </c>
      <c r="AE53" s="2">
        <f t="shared" si="1"/>
        <v>0.80000000000000426</v>
      </c>
      <c r="AF53" s="128">
        <f t="shared" si="2"/>
        <v>-4.806151874399256E-3</v>
      </c>
    </row>
    <row r="54" spans="1:32" x14ac:dyDescent="0.25">
      <c r="B54" s="152"/>
      <c r="C54" s="10"/>
      <c r="D54" s="33"/>
      <c r="E54" s="33"/>
      <c r="F54" s="33"/>
      <c r="G54" s="33"/>
      <c r="H54" s="167"/>
      <c r="I54" s="33"/>
      <c r="J54" s="33"/>
      <c r="K54" s="33"/>
      <c r="O54" s="75">
        <v>0.98</v>
      </c>
      <c r="P54" s="75">
        <f t="shared" si="16"/>
        <v>54.723200000000006</v>
      </c>
      <c r="Q54" s="2"/>
      <c r="T54" s="342" t="s">
        <v>81</v>
      </c>
      <c r="U54" s="122">
        <v>3236780</v>
      </c>
      <c r="X54" s="124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87">
        <v>3104000</v>
      </c>
      <c r="AD54" s="10">
        <v>62.42</v>
      </c>
      <c r="AE54" s="2">
        <f t="shared" si="1"/>
        <v>0.79999999999999716</v>
      </c>
      <c r="AF54" s="128">
        <f t="shared" si="2"/>
        <v>1.2489862124898776E-2</v>
      </c>
    </row>
    <row r="55" spans="1:32" x14ac:dyDescent="0.25">
      <c r="B55" s="152"/>
      <c r="C55" s="10"/>
      <c r="D55" s="33"/>
      <c r="E55" s="33"/>
      <c r="F55" s="33"/>
      <c r="G55" s="33"/>
      <c r="H55" s="167"/>
      <c r="I55" s="33"/>
      <c r="J55" s="33"/>
      <c r="K55" s="33"/>
      <c r="O55" s="75">
        <v>0.97</v>
      </c>
      <c r="P55" s="75">
        <f t="shared" si="16"/>
        <v>54.1648</v>
      </c>
      <c r="T55" s="85" t="s">
        <v>79</v>
      </c>
      <c r="U55" s="121" t="s">
        <v>598</v>
      </c>
      <c r="X55" s="124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87">
        <v>2421500</v>
      </c>
      <c r="AD55" s="10">
        <v>61.65</v>
      </c>
      <c r="AE55" s="2">
        <f t="shared" si="1"/>
        <v>0.51000000000000512</v>
      </c>
      <c r="AF55" s="128">
        <f t="shared" si="2"/>
        <v>-6.9265463917526082E-3</v>
      </c>
    </row>
    <row r="56" spans="1:32" x14ac:dyDescent="0.25">
      <c r="B56" s="152"/>
      <c r="C56" s="10"/>
      <c r="D56" s="33"/>
      <c r="E56" s="33"/>
      <c r="F56" s="33"/>
      <c r="G56" s="33"/>
      <c r="H56" s="167"/>
      <c r="I56" s="33"/>
      <c r="J56" s="33"/>
      <c r="K56" s="33"/>
      <c r="O56" s="75">
        <v>0.96</v>
      </c>
      <c r="P56" s="75">
        <f t="shared" si="16"/>
        <v>53.606400000000001</v>
      </c>
      <c r="T56" s="85" t="s">
        <v>82</v>
      </c>
      <c r="U56" s="121">
        <v>21.58</v>
      </c>
      <c r="X56" s="124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87">
        <v>2116400</v>
      </c>
      <c r="AD56" s="10">
        <v>62.08</v>
      </c>
      <c r="AE56" s="2">
        <f t="shared" si="1"/>
        <v>0.46000000000000085</v>
      </c>
      <c r="AF56" s="128">
        <f t="shared" si="2"/>
        <v>1.6134236850597894E-3</v>
      </c>
    </row>
    <row r="57" spans="1:32" x14ac:dyDescent="0.25">
      <c r="B57" s="152"/>
      <c r="C57" s="10"/>
      <c r="D57" s="33"/>
      <c r="E57" s="33"/>
      <c r="F57" s="33"/>
      <c r="G57" s="33"/>
      <c r="H57" s="167"/>
      <c r="I57" s="33"/>
      <c r="J57" s="33"/>
      <c r="K57" s="33"/>
      <c r="O57" s="75">
        <v>0.95</v>
      </c>
      <c r="P57" s="75">
        <f t="shared" si="16"/>
        <v>53.048000000000002</v>
      </c>
      <c r="T57" s="85" t="s">
        <v>83</v>
      </c>
      <c r="U57" s="121">
        <v>2.7</v>
      </c>
      <c r="X57" s="124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87">
        <v>2775100</v>
      </c>
      <c r="AD57" s="10">
        <v>61.98</v>
      </c>
      <c r="AE57" s="2">
        <f t="shared" si="1"/>
        <v>1.1000000000000014</v>
      </c>
      <c r="AF57" s="128">
        <f t="shared" si="2"/>
        <v>1.4734774066797574E-2</v>
      </c>
    </row>
    <row r="58" spans="1:32" x14ac:dyDescent="0.25">
      <c r="B58" s="152"/>
      <c r="C58" s="10"/>
      <c r="D58" s="33"/>
      <c r="E58" s="33"/>
      <c r="F58" s="33"/>
      <c r="G58" s="33"/>
      <c r="H58" s="167"/>
      <c r="I58" s="33"/>
      <c r="J58" s="33"/>
      <c r="K58" s="33"/>
      <c r="O58" s="75">
        <v>0.94</v>
      </c>
      <c r="P58" s="75">
        <f t="shared" si="16"/>
        <v>52.489600000000003</v>
      </c>
      <c r="T58" s="85" t="s">
        <v>80</v>
      </c>
      <c r="U58" s="121" t="s">
        <v>479</v>
      </c>
      <c r="X58" s="124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87">
        <v>1853800</v>
      </c>
      <c r="AD58" s="10">
        <v>61.08</v>
      </c>
      <c r="AE58" s="2">
        <f t="shared" si="1"/>
        <v>0.53999999999999915</v>
      </c>
      <c r="AF58" s="128">
        <f t="shared" si="2"/>
        <v>-3.1010282356782604E-3</v>
      </c>
    </row>
    <row r="59" spans="1:32" x14ac:dyDescent="0.25">
      <c r="B59" s="152"/>
      <c r="C59" s="10"/>
      <c r="D59" s="33"/>
      <c r="E59" s="33"/>
      <c r="F59" s="33"/>
      <c r="G59" s="33"/>
      <c r="H59" s="167"/>
      <c r="I59" s="33"/>
      <c r="J59" s="33"/>
      <c r="K59" s="33"/>
      <c r="O59" s="75">
        <v>0.93</v>
      </c>
      <c r="P59" s="75">
        <f t="shared" si="16"/>
        <v>51.931200000000004</v>
      </c>
      <c r="X59" s="124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87">
        <v>2961800</v>
      </c>
      <c r="AD59" s="10">
        <v>61.27</v>
      </c>
      <c r="AE59" s="2">
        <f t="shared" si="1"/>
        <v>1.0200000000000031</v>
      </c>
      <c r="AF59" s="128">
        <f t="shared" si="2"/>
        <v>4.7556575926535061E-3</v>
      </c>
    </row>
    <row r="60" spans="1:32" x14ac:dyDescent="0.25">
      <c r="B60" s="152"/>
      <c r="C60" s="10"/>
      <c r="D60" s="33"/>
      <c r="E60" s="33"/>
      <c r="F60" s="33"/>
      <c r="G60" s="33"/>
      <c r="H60" s="167"/>
      <c r="I60" s="33"/>
      <c r="J60" s="33"/>
      <c r="K60" s="33"/>
      <c r="O60" s="75">
        <v>0.92</v>
      </c>
      <c r="P60" s="75">
        <f t="shared" si="16"/>
        <v>51.372800000000005</v>
      </c>
      <c r="X60" s="124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87">
        <v>3374000</v>
      </c>
      <c r="AD60" s="10">
        <v>60.98</v>
      </c>
      <c r="AE60" s="2">
        <f t="shared" si="1"/>
        <v>0.79999999999999716</v>
      </c>
      <c r="AF60" s="128">
        <f t="shared" si="2"/>
        <v>8.7675765095118763E-3</v>
      </c>
    </row>
    <row r="61" spans="1:32" x14ac:dyDescent="0.25">
      <c r="B61" s="152"/>
      <c r="C61" s="10"/>
      <c r="D61" s="33"/>
      <c r="E61" s="33"/>
      <c r="F61" s="33"/>
      <c r="G61" s="33"/>
      <c r="H61" s="167"/>
      <c r="I61" s="33"/>
      <c r="J61" s="33"/>
      <c r="K61" s="33"/>
      <c r="O61" s="75">
        <v>0.91</v>
      </c>
      <c r="P61" s="75">
        <f t="shared" si="16"/>
        <v>50.814400000000006</v>
      </c>
      <c r="X61" s="124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87">
        <v>3244300</v>
      </c>
      <c r="AD61" s="10">
        <v>60.45</v>
      </c>
      <c r="AE61" s="2">
        <f t="shared" si="1"/>
        <v>0.45999999999999375</v>
      </c>
      <c r="AF61" s="128">
        <f t="shared" si="2"/>
        <v>-1.8163804491413416E-3</v>
      </c>
    </row>
    <row r="62" spans="1:32" x14ac:dyDescent="0.25">
      <c r="B62" s="152"/>
      <c r="C62" s="10"/>
      <c r="D62" s="33"/>
      <c r="E62" s="33"/>
      <c r="F62" s="33"/>
      <c r="G62" s="33"/>
      <c r="H62" s="167"/>
      <c r="I62" s="33"/>
      <c r="J62" s="33"/>
      <c r="K62" s="33"/>
      <c r="O62" s="75">
        <v>0.9</v>
      </c>
      <c r="P62" s="75">
        <f t="shared" si="16"/>
        <v>50.256000000000007</v>
      </c>
      <c r="X62" s="124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87">
        <v>3306300</v>
      </c>
      <c r="AD62" s="10">
        <v>60.56</v>
      </c>
      <c r="AE62" s="2">
        <f t="shared" si="1"/>
        <v>1.0399999999999991</v>
      </c>
      <c r="AF62" s="128">
        <f t="shared" si="2"/>
        <v>-1.4803969415975171E-2</v>
      </c>
    </row>
    <row r="63" spans="1:32" x14ac:dyDescent="0.25">
      <c r="B63" s="152"/>
      <c r="C63" s="10"/>
      <c r="D63" s="33"/>
      <c r="E63" s="33"/>
      <c r="F63" s="33"/>
      <c r="G63" s="33"/>
      <c r="H63" s="167"/>
      <c r="I63" s="33"/>
      <c r="J63" s="33"/>
      <c r="K63" s="33"/>
      <c r="X63" s="124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87">
        <v>2282000</v>
      </c>
      <c r="AD63" s="10">
        <v>61.47</v>
      </c>
      <c r="AE63" s="2">
        <f t="shared" si="1"/>
        <v>0.46000000000000085</v>
      </c>
      <c r="AF63" s="128" t="e">
        <f t="shared" si="2"/>
        <v>#DIV/0!</v>
      </c>
    </row>
    <row r="64" spans="1:32" x14ac:dyDescent="0.25">
      <c r="B64" s="152"/>
      <c r="C64" s="10"/>
      <c r="D64" s="33"/>
      <c r="E64" s="33"/>
      <c r="F64" s="33"/>
      <c r="G64" s="33"/>
      <c r="H64" s="167"/>
      <c r="I64" s="33"/>
      <c r="J64" s="33"/>
      <c r="K64" s="33"/>
      <c r="X64" s="124">
        <v>42741</v>
      </c>
      <c r="Y64" s="10" t="s">
        <v>169</v>
      </c>
      <c r="Z64" s="10"/>
      <c r="AA64" s="10"/>
      <c r="AB64" s="10"/>
      <c r="AC64" s="87"/>
      <c r="AD64" s="10"/>
      <c r="AE64" s="2">
        <f t="shared" si="1"/>
        <v>0</v>
      </c>
      <c r="AF64" s="128">
        <f t="shared" si="2"/>
        <v>-1</v>
      </c>
    </row>
    <row r="65" spans="1:32" x14ac:dyDescent="0.25">
      <c r="B65" s="152"/>
      <c r="C65" s="10"/>
      <c r="D65" s="33"/>
      <c r="E65" s="33"/>
      <c r="F65" s="33"/>
      <c r="G65" s="33"/>
      <c r="H65" s="167"/>
      <c r="I65" s="33"/>
      <c r="J65" s="33"/>
      <c r="K65" s="33"/>
      <c r="X65" s="124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87">
        <v>2558500</v>
      </c>
      <c r="AD65" s="10">
        <v>61.77</v>
      </c>
      <c r="AE65" s="2">
        <f t="shared" si="1"/>
        <v>0.75999999999999801</v>
      </c>
      <c r="AF65" s="128">
        <f t="shared" si="2"/>
        <v>2.9225523623965799E-3</v>
      </c>
    </row>
    <row r="66" spans="1:32" x14ac:dyDescent="0.25">
      <c r="B66" s="152"/>
      <c r="C66" s="10"/>
      <c r="D66" s="33"/>
      <c r="E66" s="33"/>
      <c r="F66" s="33"/>
      <c r="G66" s="33"/>
      <c r="H66" s="167"/>
      <c r="I66" s="33"/>
      <c r="J66" s="33"/>
      <c r="K66" s="33"/>
      <c r="X66" s="124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87">
        <v>2137200</v>
      </c>
      <c r="AD66" s="10">
        <v>61.59</v>
      </c>
      <c r="AE66" s="2">
        <f t="shared" si="1"/>
        <v>0.60999999999999943</v>
      </c>
      <c r="AF66" s="128">
        <f t="shared" si="2"/>
        <v>-3.246226261970353E-4</v>
      </c>
    </row>
    <row r="67" spans="1:32" x14ac:dyDescent="0.25">
      <c r="X67" s="124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87">
        <v>2327900</v>
      </c>
      <c r="AD67" s="10">
        <v>61.61</v>
      </c>
      <c r="AE67" s="2">
        <f>Z67-AA67</f>
        <v>0.88000000000000256</v>
      </c>
      <c r="AF67" s="128">
        <f>AD67/AD68-1</f>
        <v>5.2210801109480176E-3</v>
      </c>
    </row>
    <row r="68" spans="1:32" x14ac:dyDescent="0.25">
      <c r="L68" t="s">
        <v>155</v>
      </c>
      <c r="M68" s="2">
        <f>M77+K77-F77</f>
        <v>49.949999999999818</v>
      </c>
      <c r="X68" s="124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87">
        <v>1937700</v>
      </c>
      <c r="AD68" s="10">
        <v>61.29</v>
      </c>
      <c r="AE68" s="2">
        <f>Z68-AA68</f>
        <v>0.89000000000000057</v>
      </c>
      <c r="AF68" s="128" t="e">
        <f>AD68/AD69-1</f>
        <v>#DIV/0!</v>
      </c>
    </row>
    <row r="69" spans="1:32" x14ac:dyDescent="0.25">
      <c r="A69" s="242" t="s">
        <v>1</v>
      </c>
      <c r="B69" s="242" t="s">
        <v>2</v>
      </c>
      <c r="C69" s="242" t="s">
        <v>4</v>
      </c>
      <c r="D69" s="244" t="s">
        <v>5</v>
      </c>
      <c r="E69" s="244" t="s">
        <v>67</v>
      </c>
      <c r="F69" s="244" t="s">
        <v>38</v>
      </c>
      <c r="G69" s="242" t="s">
        <v>3</v>
      </c>
      <c r="H69" s="242" t="s">
        <v>6</v>
      </c>
      <c r="I69" s="242" t="s">
        <v>7</v>
      </c>
      <c r="J69" s="242" t="s">
        <v>68</v>
      </c>
      <c r="K69" s="242" t="s">
        <v>39</v>
      </c>
      <c r="L69" s="242" t="s">
        <v>53</v>
      </c>
      <c r="M69" s="242" t="s">
        <v>22</v>
      </c>
      <c r="X69" s="124" t="s">
        <v>92</v>
      </c>
      <c r="Y69" s="10"/>
      <c r="Z69" s="10"/>
      <c r="AA69" s="10"/>
      <c r="AB69" s="10"/>
      <c r="AC69" s="87"/>
      <c r="AD69" s="10"/>
      <c r="AE69" s="2">
        <f>Z69-AA69</f>
        <v>0</v>
      </c>
      <c r="AF69" s="128" t="e">
        <f>AD69/AD70-1</f>
        <v>#DIV/0!</v>
      </c>
    </row>
    <row r="70" spans="1:32" x14ac:dyDescent="0.25">
      <c r="A70" s="245" t="s">
        <v>128</v>
      </c>
      <c r="B70" s="247">
        <v>42376</v>
      </c>
      <c r="C70" s="236">
        <v>50</v>
      </c>
      <c r="D70" s="237">
        <v>55.15</v>
      </c>
      <c r="E70" s="237">
        <v>0</v>
      </c>
      <c r="F70" s="237">
        <f>C70*D70+E70</f>
        <v>2757.5</v>
      </c>
      <c r="G70" s="235">
        <v>42409</v>
      </c>
      <c r="H70" s="240">
        <v>50</v>
      </c>
      <c r="I70" s="237">
        <v>56.15</v>
      </c>
      <c r="J70" s="237">
        <v>0.05</v>
      </c>
      <c r="K70" s="236">
        <f>H70*I70-J70</f>
        <v>2807.45</v>
      </c>
      <c r="L70" s="235"/>
      <c r="M70" s="237"/>
    </row>
    <row r="71" spans="1:32" x14ac:dyDescent="0.25">
      <c r="A71" s="246" t="s">
        <v>48</v>
      </c>
      <c r="B71" s="247"/>
      <c r="C71" s="236"/>
      <c r="D71" s="237"/>
      <c r="E71" s="237"/>
      <c r="F71" s="237"/>
      <c r="G71" s="235"/>
      <c r="H71" s="236"/>
      <c r="I71" s="236"/>
      <c r="J71" s="236"/>
      <c r="K71" s="236"/>
      <c r="L71" s="236"/>
      <c r="M71" s="236"/>
    </row>
    <row r="72" spans="1:32" x14ac:dyDescent="0.25">
      <c r="A72" s="236"/>
      <c r="B72" s="235"/>
      <c r="C72" s="236"/>
      <c r="D72" s="237"/>
      <c r="E72" s="237"/>
      <c r="F72" s="237"/>
      <c r="G72" s="236"/>
      <c r="H72" s="236"/>
      <c r="I72" s="236"/>
      <c r="J72" s="236"/>
      <c r="K72" s="236"/>
      <c r="L72" s="236"/>
      <c r="M72" s="236"/>
    </row>
    <row r="73" spans="1:32" x14ac:dyDescent="0.25">
      <c r="A73" s="236"/>
      <c r="B73" s="235"/>
      <c r="C73" s="236"/>
      <c r="D73" s="237"/>
      <c r="E73" s="237"/>
      <c r="F73" s="237"/>
      <c r="G73" s="236"/>
      <c r="H73" s="236"/>
      <c r="I73" s="236"/>
      <c r="J73" s="236"/>
      <c r="K73" s="236"/>
      <c r="L73" s="236"/>
      <c r="M73" s="236"/>
    </row>
    <row r="74" spans="1:32" x14ac:dyDescent="0.25">
      <c r="A74" s="236"/>
      <c r="B74" s="236"/>
      <c r="C74" s="236"/>
      <c r="D74" s="237"/>
      <c r="E74" s="237"/>
      <c r="F74" s="237"/>
      <c r="G74" s="236"/>
      <c r="H74" s="236"/>
      <c r="I74" s="236"/>
      <c r="J74" s="236"/>
      <c r="K74" s="236"/>
      <c r="L74" s="236"/>
      <c r="M74" s="236"/>
    </row>
    <row r="75" spans="1:32" x14ac:dyDescent="0.25">
      <c r="A75" s="236"/>
      <c r="B75" s="236"/>
      <c r="C75" s="236"/>
      <c r="D75" s="237"/>
      <c r="E75" s="237"/>
      <c r="F75" s="237"/>
      <c r="G75" s="236"/>
      <c r="H75" s="236"/>
      <c r="I75" s="236"/>
      <c r="J75" s="236"/>
      <c r="K75" s="236"/>
      <c r="L75" s="236"/>
      <c r="M75" s="236"/>
    </row>
    <row r="76" spans="1:32" x14ac:dyDescent="0.25">
      <c r="A76" s="236"/>
      <c r="B76" s="236"/>
      <c r="C76" s="236"/>
      <c r="D76" s="237"/>
      <c r="E76" s="237"/>
      <c r="F76" s="237"/>
      <c r="G76" s="236"/>
      <c r="H76" s="236"/>
      <c r="I76" s="236"/>
      <c r="J76" s="236"/>
      <c r="K76" s="236"/>
      <c r="L76" s="236"/>
      <c r="M76" s="236"/>
    </row>
    <row r="77" spans="1:32" x14ac:dyDescent="0.25">
      <c r="A77" s="21" t="s">
        <v>57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236"/>
      <c r="B78" s="236"/>
      <c r="C78" s="236"/>
      <c r="D78" s="237"/>
      <c r="E78" s="237"/>
      <c r="F78" s="237"/>
      <c r="G78" s="236"/>
      <c r="H78" s="236"/>
      <c r="I78" s="236"/>
      <c r="J78" s="236"/>
      <c r="K78" s="236"/>
      <c r="L78" s="236"/>
      <c r="M78" s="236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38</v>
      </c>
      <c r="G1" s="11" t="s">
        <v>3</v>
      </c>
      <c r="H1" s="11" t="s">
        <v>6</v>
      </c>
      <c r="I1" s="11" t="s">
        <v>7</v>
      </c>
      <c r="K1" s="11" t="s">
        <v>39</v>
      </c>
      <c r="L1" s="11" t="s">
        <v>53</v>
      </c>
      <c r="M1" s="11" t="s">
        <v>22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34</v>
      </c>
      <c r="B2" s="144"/>
      <c r="C2" s="4"/>
      <c r="D2" s="3"/>
      <c r="E2" s="3"/>
      <c r="F2" s="3"/>
      <c r="G2" s="66"/>
      <c r="H2" s="4"/>
      <c r="I2" s="3"/>
      <c r="J2" s="4"/>
      <c r="K2" s="4"/>
      <c r="L2" s="66"/>
      <c r="M2" s="3"/>
      <c r="O2" s="11" t="s">
        <v>35</v>
      </c>
      <c r="Q2">
        <f>C18-H18</f>
        <v>0</v>
      </c>
      <c r="T2" s="143"/>
      <c r="W2" s="124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87">
        <v>10529600</v>
      </c>
      <c r="AC2" s="10">
        <v>34</v>
      </c>
      <c r="AD2" s="2">
        <f>Y2-Z2</f>
        <v>0.65999999999999659</v>
      </c>
      <c r="AE2" s="128">
        <f>AC2/AC3-1</f>
        <v>-7.8786110300554935E-3</v>
      </c>
    </row>
    <row r="3" spans="1:31" x14ac:dyDescent="0.25">
      <c r="A3" s="22" t="s">
        <v>48</v>
      </c>
      <c r="B3" s="144"/>
      <c r="C3" s="4"/>
      <c r="D3" s="3"/>
      <c r="E3" s="3"/>
      <c r="F3" s="3"/>
      <c r="G3" s="66"/>
      <c r="H3" s="4"/>
      <c r="I3" s="4"/>
      <c r="J3" s="4"/>
      <c r="K3" s="4"/>
      <c r="L3" s="4"/>
      <c r="M3" s="4"/>
      <c r="O3" s="11" t="s">
        <v>36</v>
      </c>
      <c r="Q3" s="2">
        <f>IF(Q2=0, Q4, (F18-K18-M18)/Q2)</f>
        <v>0</v>
      </c>
      <c r="W3" s="124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87">
        <v>9495100</v>
      </c>
      <c r="AC3" s="10">
        <v>34.270000000000003</v>
      </c>
      <c r="AD3" s="2">
        <f t="shared" ref="AD3:AD66" si="0">Y3-Z3</f>
        <v>0.53000000000000114</v>
      </c>
      <c r="AE3" s="128">
        <f t="shared" ref="AE3:AE66" si="1">AC3/AC4-1</f>
        <v>2.9265437518291026E-3</v>
      </c>
    </row>
    <row r="4" spans="1:31" x14ac:dyDescent="0.25">
      <c r="B4" s="66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44</v>
      </c>
      <c r="Q4" s="48">
        <v>0</v>
      </c>
      <c r="R4" s="336">
        <v>0</v>
      </c>
      <c r="W4" s="124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87">
        <v>31773500</v>
      </c>
      <c r="AC4" s="10">
        <v>34.17</v>
      </c>
      <c r="AD4" s="2">
        <f t="shared" si="0"/>
        <v>1.6000000000000014</v>
      </c>
      <c r="AE4" s="128">
        <f t="shared" si="1"/>
        <v>-3.3653846153846145E-2</v>
      </c>
    </row>
    <row r="5" spans="1:31" x14ac:dyDescent="0.25">
      <c r="B5" s="66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45</v>
      </c>
      <c r="Q5" s="3">
        <f>Q4*Q2</f>
        <v>0</v>
      </c>
      <c r="W5" s="124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87">
        <v>11761600</v>
      </c>
      <c r="AC5" s="10">
        <v>35.36</v>
      </c>
      <c r="AD5" s="2">
        <f t="shared" si="0"/>
        <v>0.23999999999999488</v>
      </c>
      <c r="AE5" s="128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42</v>
      </c>
      <c r="Q6" s="2">
        <f>Q3*Q2</f>
        <v>0</v>
      </c>
      <c r="W6" s="124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87">
        <v>8690900</v>
      </c>
      <c r="AC6" s="10">
        <v>35.409999999999997</v>
      </c>
      <c r="AD6" s="2">
        <f t="shared" si="0"/>
        <v>0.46999999999999886</v>
      </c>
      <c r="AE6" s="128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136</v>
      </c>
      <c r="Q7" s="2">
        <f>Q10+Q8</f>
        <v>36.819999999999709</v>
      </c>
      <c r="R7">
        <v>0</v>
      </c>
      <c r="W7" s="124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87">
        <v>13864600</v>
      </c>
      <c r="AC7" s="10">
        <v>35.54</v>
      </c>
      <c r="AD7" s="2">
        <f t="shared" si="0"/>
        <v>0.53999999999999915</v>
      </c>
      <c r="AE7" s="128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87">
        <v>29591300</v>
      </c>
      <c r="AC8" s="10">
        <v>35.56</v>
      </c>
      <c r="AD8" s="2">
        <f t="shared" si="0"/>
        <v>1.5900000000000034</v>
      </c>
      <c r="AE8" s="128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87">
        <v>12924200</v>
      </c>
      <c r="AC9" s="10">
        <v>34.71</v>
      </c>
      <c r="AD9" s="2">
        <f t="shared" si="0"/>
        <v>0.78000000000000114</v>
      </c>
      <c r="AE9" s="128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155</v>
      </c>
      <c r="P10" s="27"/>
      <c r="Q10" s="2">
        <f>M29</f>
        <v>36.819999999999709</v>
      </c>
      <c r="W10" s="124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87">
        <v>16181400</v>
      </c>
      <c r="AC10" s="10">
        <v>34.56</v>
      </c>
      <c r="AD10" s="2">
        <f t="shared" si="0"/>
        <v>0.99000000000000199</v>
      </c>
      <c r="AE10" s="128">
        <f t="shared" si="1"/>
        <v>8.7565674255694059E-3</v>
      </c>
    </row>
    <row r="11" spans="1:31" x14ac:dyDescent="0.25">
      <c r="O11" s="11" t="s">
        <v>133</v>
      </c>
      <c r="P11" s="27"/>
      <c r="Q11" s="128">
        <f>VALUE(TRIM(CLEAN(MID(U58, FIND("(", U58)+1, 5))))</f>
        <v>4.2999999999999997E-2</v>
      </c>
      <c r="W11" s="124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87">
        <v>14485800</v>
      </c>
      <c r="AC11" s="10">
        <v>34.26</v>
      </c>
      <c r="AD11" s="2">
        <f t="shared" si="0"/>
        <v>0.67000000000000171</v>
      </c>
      <c r="AE11" s="128">
        <f t="shared" si="1"/>
        <v>-3.7801686536784729E-3</v>
      </c>
    </row>
    <row r="12" spans="1:31" x14ac:dyDescent="0.25">
      <c r="W12" s="124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87">
        <v>18824700</v>
      </c>
      <c r="AC12" s="10">
        <v>34.39</v>
      </c>
      <c r="AD12" s="2">
        <f t="shared" si="0"/>
        <v>0.64999999999999858</v>
      </c>
      <c r="AE12" s="128">
        <f t="shared" si="1"/>
        <v>-4.6309696092617925E-3</v>
      </c>
    </row>
    <row r="13" spans="1:31" x14ac:dyDescent="0.25">
      <c r="W13" s="124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87">
        <v>30648700</v>
      </c>
      <c r="AC13" s="10">
        <v>34.549999999999997</v>
      </c>
      <c r="AD13" s="2">
        <f t="shared" si="0"/>
        <v>1.509999999999998</v>
      </c>
      <c r="AE13" s="128">
        <f t="shared" si="1"/>
        <v>-3.2483898067768191E-2</v>
      </c>
    </row>
    <row r="14" spans="1:31" x14ac:dyDescent="0.25">
      <c r="W14" s="124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87">
        <v>38235800</v>
      </c>
      <c r="AC14" s="10">
        <v>35.71</v>
      </c>
      <c r="AD14" s="2">
        <f t="shared" si="0"/>
        <v>0.85000000000000142</v>
      </c>
      <c r="AE14" s="128">
        <f t="shared" si="1"/>
        <v>-1.7065785851912985E-2</v>
      </c>
    </row>
    <row r="15" spans="1:31" x14ac:dyDescent="0.25">
      <c r="W15" s="124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87">
        <v>19499400</v>
      </c>
      <c r="AC15" s="10">
        <v>36.33</v>
      </c>
      <c r="AD15" s="2">
        <f t="shared" si="0"/>
        <v>0.85999999999999943</v>
      </c>
      <c r="AE15" s="128">
        <f t="shared" si="1"/>
        <v>-2.0226537216828433E-2</v>
      </c>
    </row>
    <row r="16" spans="1:31" x14ac:dyDescent="0.25">
      <c r="W16" s="124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87">
        <v>12549200</v>
      </c>
      <c r="AC16" s="10">
        <v>37.08</v>
      </c>
      <c r="AD16" s="2">
        <f t="shared" si="0"/>
        <v>0.34999999999999432</v>
      </c>
      <c r="AE16" s="128">
        <f t="shared" si="1"/>
        <v>-2.6961445133477646E-4</v>
      </c>
    </row>
    <row r="17" spans="1:31" x14ac:dyDescent="0.25">
      <c r="W17" s="124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87">
        <v>27980200</v>
      </c>
      <c r="AC17" s="10">
        <v>37.090000000000003</v>
      </c>
      <c r="AD17" s="2">
        <f t="shared" si="0"/>
        <v>0.36999999999999744</v>
      </c>
      <c r="AE17" s="128">
        <f t="shared" si="1"/>
        <v>3.5173160173160856E-3</v>
      </c>
    </row>
    <row r="18" spans="1:31" x14ac:dyDescent="0.25">
      <c r="A18" s="21" t="s">
        <v>57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24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87">
        <v>5820100</v>
      </c>
      <c r="AC18" s="10">
        <v>36.96</v>
      </c>
      <c r="AD18" s="2">
        <f t="shared" si="0"/>
        <v>0.28999999999999915</v>
      </c>
      <c r="AE18" s="128">
        <f t="shared" si="1"/>
        <v>2.4410089503661414E-3</v>
      </c>
    </row>
    <row r="19" spans="1:31" x14ac:dyDescent="0.25">
      <c r="W19" s="124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87">
        <v>10092000</v>
      </c>
      <c r="AC19" s="10">
        <v>36.869999999999997</v>
      </c>
      <c r="AD19" s="2">
        <f t="shared" si="0"/>
        <v>0.30000000000000426</v>
      </c>
      <c r="AE19" s="128">
        <f t="shared" si="1"/>
        <v>1.0860711376594612E-3</v>
      </c>
    </row>
    <row r="20" spans="1:31" x14ac:dyDescent="0.25">
      <c r="W20" s="124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87">
        <v>18245100</v>
      </c>
      <c r="AC20" s="10">
        <v>36.83</v>
      </c>
      <c r="AD20" s="2">
        <f t="shared" si="0"/>
        <v>0.4199999999999946</v>
      </c>
      <c r="AE20" s="128">
        <f t="shared" si="1"/>
        <v>0</v>
      </c>
    </row>
    <row r="21" spans="1:31" x14ac:dyDescent="0.25">
      <c r="B21" s="150" t="s">
        <v>85</v>
      </c>
      <c r="C21" s="150" t="s">
        <v>106</v>
      </c>
      <c r="D21" s="151" t="s">
        <v>105</v>
      </c>
      <c r="E21" s="153" t="s">
        <v>107</v>
      </c>
      <c r="F21" s="153" t="s">
        <v>43</v>
      </c>
      <c r="G21" s="165" t="s">
        <v>110</v>
      </c>
      <c r="H21" s="165" t="s">
        <v>61</v>
      </c>
      <c r="I21" s="165" t="s">
        <v>111</v>
      </c>
      <c r="W21" s="124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87">
        <v>12703600</v>
      </c>
      <c r="AC21" s="10">
        <v>36.83</v>
      </c>
      <c r="AD21" s="2">
        <f t="shared" si="0"/>
        <v>0.57000000000000028</v>
      </c>
      <c r="AE21" s="128">
        <f t="shared" si="1"/>
        <v>-1.1805741883552545E-2</v>
      </c>
    </row>
    <row r="22" spans="1:31" x14ac:dyDescent="0.25">
      <c r="B22" s="152"/>
      <c r="C22" s="10"/>
      <c r="D22" s="33"/>
      <c r="E22" s="33"/>
      <c r="F22" s="33"/>
      <c r="G22" s="33"/>
      <c r="H22" s="167"/>
      <c r="I22" s="33"/>
      <c r="W22" s="124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87">
        <v>11375600</v>
      </c>
      <c r="AC22" s="10">
        <v>37.270000000000003</v>
      </c>
      <c r="AD22" s="2">
        <f t="shared" si="0"/>
        <v>0.57999999999999829</v>
      </c>
      <c r="AE22" s="128" t="e">
        <f t="shared" si="1"/>
        <v>#DIV/0!</v>
      </c>
    </row>
    <row r="23" spans="1:31" x14ac:dyDescent="0.25">
      <c r="B23" s="152"/>
      <c r="C23" s="10"/>
      <c r="D23" s="33"/>
      <c r="E23" s="33"/>
      <c r="F23" s="33"/>
      <c r="G23" s="33"/>
      <c r="H23" s="167"/>
      <c r="I23" s="33"/>
      <c r="W23" s="124">
        <v>42802</v>
      </c>
      <c r="X23" s="10" t="s">
        <v>139</v>
      </c>
      <c r="Y23" s="10"/>
      <c r="Z23" s="10"/>
      <c r="AA23" s="10"/>
      <c r="AB23" s="87"/>
      <c r="AC23" s="10"/>
      <c r="AD23" s="2">
        <f t="shared" si="0"/>
        <v>0</v>
      </c>
      <c r="AE23" s="128">
        <f t="shared" si="1"/>
        <v>-1</v>
      </c>
    </row>
    <row r="24" spans="1:31" x14ac:dyDescent="0.25">
      <c r="B24" s="152"/>
      <c r="C24" s="10"/>
      <c r="D24" s="33"/>
      <c r="E24" s="33"/>
      <c r="F24" s="33"/>
      <c r="G24" s="33"/>
      <c r="H24" s="167"/>
      <c r="I24" s="33"/>
      <c r="W24" s="124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87">
        <v>17247500</v>
      </c>
      <c r="AC24" s="10">
        <v>37.14</v>
      </c>
      <c r="AD24" s="2">
        <f t="shared" si="0"/>
        <v>0.54000000000000625</v>
      </c>
      <c r="AE24" s="128">
        <f t="shared" si="1"/>
        <v>-1.0391686650679466E-2</v>
      </c>
    </row>
    <row r="25" spans="1:31" x14ac:dyDescent="0.25">
      <c r="B25" s="152"/>
      <c r="C25" s="10"/>
      <c r="D25" s="33"/>
      <c r="E25" s="33"/>
      <c r="F25" s="33"/>
      <c r="G25" s="33"/>
      <c r="H25" s="167"/>
      <c r="I25" s="33"/>
      <c r="W25" s="124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87">
        <v>20199100</v>
      </c>
      <c r="AC25" s="10">
        <v>37.53</v>
      </c>
      <c r="AD25" s="2">
        <f t="shared" si="0"/>
        <v>1.3499999999999943</v>
      </c>
      <c r="AE25" s="128">
        <f t="shared" si="1"/>
        <v>-8.1923890063425597E-3</v>
      </c>
    </row>
    <row r="26" spans="1:31" x14ac:dyDescent="0.25">
      <c r="B26" s="152"/>
      <c r="C26" s="10"/>
      <c r="D26" s="33"/>
      <c r="E26" s="33"/>
      <c r="F26" s="33"/>
      <c r="G26" s="33"/>
      <c r="H26" s="167"/>
      <c r="I26" s="33"/>
      <c r="W26" s="124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87">
        <v>19455500</v>
      </c>
      <c r="AC26" s="10">
        <v>37.840000000000003</v>
      </c>
      <c r="AD26" s="2">
        <f t="shared" si="0"/>
        <v>0.78999999999999915</v>
      </c>
      <c r="AE26" s="128">
        <f t="shared" si="1"/>
        <v>1.2306046013911276E-2</v>
      </c>
    </row>
    <row r="27" spans="1:31" x14ac:dyDescent="0.25">
      <c r="W27" s="124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87">
        <v>14935100</v>
      </c>
      <c r="AC27" s="10">
        <v>37.380000000000003</v>
      </c>
      <c r="AD27" s="2">
        <f t="shared" si="0"/>
        <v>0.85000000000000142</v>
      </c>
      <c r="AE27" s="128">
        <f t="shared" si="1"/>
        <v>8.9068825910931793E-3</v>
      </c>
    </row>
    <row r="28" spans="1:31" x14ac:dyDescent="0.25">
      <c r="W28" s="124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87">
        <v>10702600</v>
      </c>
      <c r="AC28" s="10">
        <v>37.049999999999997</v>
      </c>
      <c r="AD28" s="2">
        <f t="shared" si="0"/>
        <v>0.57000000000000028</v>
      </c>
      <c r="AE28" s="128">
        <f t="shared" si="1"/>
        <v>1.5903482314230777E-2</v>
      </c>
    </row>
    <row r="29" spans="1:31" x14ac:dyDescent="0.25">
      <c r="L29" t="s">
        <v>155</v>
      </c>
      <c r="M29" s="2">
        <f>M47+K47-F47</f>
        <v>36.819999999999709</v>
      </c>
      <c r="W29" s="124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87">
        <v>10497800</v>
      </c>
      <c r="AC29" s="10">
        <v>36.47</v>
      </c>
      <c r="AD29" s="2">
        <f t="shared" si="0"/>
        <v>0.67000000000000171</v>
      </c>
      <c r="AE29" s="128">
        <f t="shared" si="1"/>
        <v>-1.1385199240986799E-2</v>
      </c>
    </row>
    <row r="30" spans="1:31" x14ac:dyDescent="0.25">
      <c r="A30" s="242" t="s">
        <v>1</v>
      </c>
      <c r="B30" s="242" t="s">
        <v>2</v>
      </c>
      <c r="C30" s="242" t="s">
        <v>4</v>
      </c>
      <c r="D30" s="244" t="s">
        <v>5</v>
      </c>
      <c r="E30" s="244"/>
      <c r="F30" s="244" t="s">
        <v>38</v>
      </c>
      <c r="G30" s="242" t="s">
        <v>3</v>
      </c>
      <c r="H30" s="242" t="s">
        <v>6</v>
      </c>
      <c r="I30" s="242" t="s">
        <v>7</v>
      </c>
      <c r="J30" s="242"/>
      <c r="K30" s="242" t="s">
        <v>39</v>
      </c>
      <c r="L30" s="242" t="s">
        <v>53</v>
      </c>
      <c r="M30" s="242" t="s">
        <v>22</v>
      </c>
      <c r="W30" s="124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87">
        <v>10091800</v>
      </c>
      <c r="AC30" s="10">
        <v>36.89</v>
      </c>
      <c r="AD30" s="2">
        <f t="shared" si="0"/>
        <v>0.5</v>
      </c>
      <c r="AE30" s="128">
        <f t="shared" si="1"/>
        <v>9.8549137695045363E-3</v>
      </c>
    </row>
    <row r="31" spans="1:31" x14ac:dyDescent="0.25">
      <c r="A31" s="245" t="s">
        <v>34</v>
      </c>
      <c r="B31" s="564">
        <v>42220</v>
      </c>
      <c r="C31" s="236">
        <v>40</v>
      </c>
      <c r="D31" s="237">
        <v>31.78</v>
      </c>
      <c r="E31" s="237"/>
      <c r="F31" s="237">
        <f>C31*D31</f>
        <v>1271.2</v>
      </c>
      <c r="G31" s="235">
        <v>42235</v>
      </c>
      <c r="H31" s="236">
        <v>100</v>
      </c>
      <c r="I31" s="237">
        <v>31.5</v>
      </c>
      <c r="J31" s="236">
        <v>0.06</v>
      </c>
      <c r="K31" s="236">
        <f>H31*I31-J31</f>
        <v>3149.94</v>
      </c>
      <c r="L31" s="235">
        <v>42276</v>
      </c>
      <c r="M31" s="237">
        <v>14.4</v>
      </c>
      <c r="W31" s="124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87">
        <v>13060100</v>
      </c>
      <c r="AC31" s="10">
        <v>36.53</v>
      </c>
      <c r="AD31" s="2">
        <f t="shared" si="0"/>
        <v>0.61999999999999744</v>
      </c>
      <c r="AE31" s="128">
        <f t="shared" si="1"/>
        <v>-9.2215893680498429E-3</v>
      </c>
    </row>
    <row r="32" spans="1:31" x14ac:dyDescent="0.25">
      <c r="A32" s="246" t="s">
        <v>48</v>
      </c>
      <c r="B32" s="564"/>
      <c r="C32" s="236">
        <v>60</v>
      </c>
      <c r="D32" s="237">
        <v>31.78</v>
      </c>
      <c r="E32" s="237"/>
      <c r="F32" s="237">
        <f>C32*D32</f>
        <v>1906.8000000000002</v>
      </c>
      <c r="G32" s="235">
        <v>42284</v>
      </c>
      <c r="H32" s="236">
        <v>40</v>
      </c>
      <c r="I32" s="236">
        <v>31.55</v>
      </c>
      <c r="J32" s="236">
        <v>0.02</v>
      </c>
      <c r="K32" s="236">
        <f>H32*I32-J32</f>
        <v>1261.98</v>
      </c>
      <c r="L32" s="236"/>
      <c r="M32" s="236"/>
      <c r="W32" s="124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87">
        <v>13179200</v>
      </c>
      <c r="AC32" s="10">
        <v>36.869999999999997</v>
      </c>
      <c r="AD32" s="2">
        <f t="shared" si="0"/>
        <v>0.88000000000000256</v>
      </c>
      <c r="AE32" s="128">
        <f t="shared" si="1"/>
        <v>-1.5750133475707528E-2</v>
      </c>
    </row>
    <row r="33" spans="1:31" x14ac:dyDescent="0.25">
      <c r="A33" s="236"/>
      <c r="B33" s="235">
        <v>42221</v>
      </c>
      <c r="C33" s="236">
        <v>10</v>
      </c>
      <c r="D33" s="237">
        <v>31.45</v>
      </c>
      <c r="E33" s="237"/>
      <c r="F33" s="237">
        <f>C33*D33</f>
        <v>314.5</v>
      </c>
      <c r="G33" s="236"/>
      <c r="H33" s="236"/>
      <c r="I33" s="236"/>
      <c r="J33" s="236"/>
      <c r="K33" s="236"/>
      <c r="L33" s="236"/>
      <c r="M33" s="236"/>
      <c r="W33" s="124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87">
        <v>9102700</v>
      </c>
      <c r="AC33" s="10">
        <v>37.46</v>
      </c>
      <c r="AD33" s="2">
        <f t="shared" si="0"/>
        <v>0.30000000000000426</v>
      </c>
      <c r="AE33" s="128">
        <f t="shared" si="1"/>
        <v>8.0149612610203036E-4</v>
      </c>
    </row>
    <row r="34" spans="1:31" x14ac:dyDescent="0.25">
      <c r="A34" s="236"/>
      <c r="B34" s="235">
        <v>42233</v>
      </c>
      <c r="C34" s="236">
        <v>30</v>
      </c>
      <c r="D34" s="237">
        <v>29.9</v>
      </c>
      <c r="E34" s="237"/>
      <c r="F34" s="237">
        <f>C34*D34</f>
        <v>897</v>
      </c>
      <c r="G34" s="236"/>
      <c r="H34" s="236"/>
      <c r="I34" s="236"/>
      <c r="J34" s="236"/>
      <c r="K34" s="236"/>
      <c r="L34" s="236"/>
      <c r="M34" s="236"/>
      <c r="W34" s="124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87">
        <v>14549200</v>
      </c>
      <c r="AC34" s="10">
        <v>37.43</v>
      </c>
      <c r="AD34" s="2">
        <f t="shared" si="0"/>
        <v>0.67999999999999972</v>
      </c>
      <c r="AE34" s="128">
        <f t="shared" si="1"/>
        <v>1.601520086862096E-2</v>
      </c>
    </row>
    <row r="35" spans="1:31" x14ac:dyDescent="0.25">
      <c r="A35" s="236"/>
      <c r="B35" s="236"/>
      <c r="C35" s="236"/>
      <c r="D35" s="237"/>
      <c r="E35" s="237"/>
      <c r="F35" s="237"/>
      <c r="G35" s="236"/>
      <c r="H35" s="236"/>
      <c r="I35" s="236"/>
      <c r="J35" s="236"/>
      <c r="K35" s="236"/>
      <c r="L35" s="236"/>
      <c r="M35" s="236"/>
      <c r="W35" s="124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87">
        <v>15777400</v>
      </c>
      <c r="AC35" s="10">
        <v>36.840000000000003</v>
      </c>
      <c r="AD35" s="2">
        <f t="shared" si="0"/>
        <v>1.490000000000002</v>
      </c>
      <c r="AE35" s="128">
        <f t="shared" si="1"/>
        <v>5.1841746248295628E-3</v>
      </c>
    </row>
    <row r="36" spans="1:31" x14ac:dyDescent="0.25">
      <c r="A36" s="236"/>
      <c r="B36" s="236"/>
      <c r="C36" s="236"/>
      <c r="D36" s="237"/>
      <c r="E36" s="237"/>
      <c r="F36" s="237"/>
      <c r="G36" s="236"/>
      <c r="H36" s="236"/>
      <c r="I36" s="236"/>
      <c r="J36" s="236"/>
      <c r="K36" s="236"/>
      <c r="L36" s="236"/>
      <c r="M36" s="236"/>
      <c r="W36" s="124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87">
        <v>9369400</v>
      </c>
      <c r="AC36" s="10">
        <v>36.65</v>
      </c>
      <c r="AD36" s="2">
        <f t="shared" si="0"/>
        <v>0.33999999999999631</v>
      </c>
      <c r="AE36" s="128">
        <f t="shared" si="1"/>
        <v>-1.3623978201635634E-3</v>
      </c>
    </row>
    <row r="37" spans="1:31" x14ac:dyDescent="0.25">
      <c r="A37" s="236"/>
      <c r="B37" s="236"/>
      <c r="C37" s="236"/>
      <c r="D37" s="237"/>
      <c r="E37" s="237"/>
      <c r="F37" s="237"/>
      <c r="G37" s="236"/>
      <c r="H37" s="236"/>
      <c r="I37" s="236"/>
      <c r="J37" s="236"/>
      <c r="K37" s="236"/>
      <c r="L37" s="236"/>
      <c r="M37" s="236"/>
      <c r="W37" s="124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87">
        <v>15674400</v>
      </c>
      <c r="AC37" s="10">
        <v>36.700000000000003</v>
      </c>
      <c r="AD37" s="2">
        <f t="shared" si="0"/>
        <v>0.50999999999999801</v>
      </c>
      <c r="AE37" s="128">
        <f t="shared" si="1"/>
        <v>-4.3407487791643495E-3</v>
      </c>
    </row>
    <row r="38" spans="1:31" x14ac:dyDescent="0.25">
      <c r="A38" s="236"/>
      <c r="B38" s="236"/>
      <c r="C38" s="236"/>
      <c r="D38" s="237"/>
      <c r="E38" s="237"/>
      <c r="F38" s="237"/>
      <c r="G38" s="236"/>
      <c r="H38" s="236"/>
      <c r="I38" s="236"/>
      <c r="J38" s="236"/>
      <c r="K38" s="236"/>
      <c r="L38" s="236"/>
      <c r="M38" s="236"/>
      <c r="W38" s="124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87">
        <v>31403300</v>
      </c>
      <c r="AC38" s="10">
        <v>36.86</v>
      </c>
      <c r="AD38" s="2">
        <f t="shared" si="0"/>
        <v>0.72999999999999687</v>
      </c>
      <c r="AE38" s="128">
        <f t="shared" si="1"/>
        <v>4.8350398179749732E-2</v>
      </c>
    </row>
    <row r="39" spans="1:31" x14ac:dyDescent="0.25">
      <c r="A39" s="236"/>
      <c r="B39" s="236"/>
      <c r="C39" s="236"/>
      <c r="D39" s="237"/>
      <c r="E39" s="237"/>
      <c r="F39" s="237"/>
      <c r="G39" s="236"/>
      <c r="H39" s="236"/>
      <c r="I39" s="236"/>
      <c r="J39" s="236"/>
      <c r="K39" s="236"/>
      <c r="L39" s="236"/>
      <c r="M39" s="236"/>
      <c r="W39" s="124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87">
        <v>10141600</v>
      </c>
      <c r="AC39" s="10">
        <v>35.159999999999997</v>
      </c>
      <c r="AD39" s="2">
        <f t="shared" si="0"/>
        <v>0.35999999999999943</v>
      </c>
      <c r="AE39" s="128">
        <f t="shared" si="1"/>
        <v>1.0054582016661762E-2</v>
      </c>
    </row>
    <row r="40" spans="1:31" x14ac:dyDescent="0.25">
      <c r="A40" s="236"/>
      <c r="B40" s="236"/>
      <c r="C40" s="236"/>
      <c r="D40" s="237"/>
      <c r="E40" s="237"/>
      <c r="F40" s="237"/>
      <c r="G40" s="236"/>
      <c r="H40" s="236"/>
      <c r="I40" s="236"/>
      <c r="J40" s="236"/>
      <c r="K40" s="236"/>
      <c r="L40" s="236"/>
      <c r="M40" s="236"/>
      <c r="W40" s="124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87">
        <v>10321800</v>
      </c>
      <c r="AC40" s="10">
        <v>34.81</v>
      </c>
      <c r="AD40" s="2">
        <f t="shared" si="0"/>
        <v>0.24000000000000199</v>
      </c>
      <c r="AE40" s="128">
        <f t="shared" si="1"/>
        <v>2.5921658986176599E-3</v>
      </c>
    </row>
    <row r="41" spans="1:31" ht="20.25" thickBot="1" x14ac:dyDescent="0.35">
      <c r="A41" s="236"/>
      <c r="B41" s="236"/>
      <c r="C41" s="236"/>
      <c r="D41" s="237"/>
      <c r="E41" s="237"/>
      <c r="F41" s="237"/>
      <c r="G41" s="236"/>
      <c r="H41" s="236"/>
      <c r="I41" s="236"/>
      <c r="J41" s="236"/>
      <c r="K41" s="236"/>
      <c r="L41" s="236"/>
      <c r="M41" s="236"/>
      <c r="O41" s="557" t="s">
        <v>54</v>
      </c>
      <c r="P41" s="557"/>
      <c r="W41" s="124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87">
        <v>14834000</v>
      </c>
      <c r="AC41" s="10">
        <v>34.72</v>
      </c>
      <c r="AD41" s="2">
        <f t="shared" si="0"/>
        <v>0.37999999999999545</v>
      </c>
      <c r="AE41" s="128">
        <f t="shared" si="1"/>
        <v>-1.7251293847039273E-3</v>
      </c>
    </row>
    <row r="42" spans="1:31" ht="21" thickTop="1" thickBot="1" x14ac:dyDescent="0.35">
      <c r="A42" s="236"/>
      <c r="B42" s="236"/>
      <c r="C42" s="236"/>
      <c r="D42" s="237"/>
      <c r="E42" s="237"/>
      <c r="F42" s="237"/>
      <c r="G42" s="236"/>
      <c r="H42" s="236"/>
      <c r="I42" s="236"/>
      <c r="J42" s="236"/>
      <c r="K42" s="236"/>
      <c r="L42" s="236"/>
      <c r="M42" s="236"/>
      <c r="O42" s="75">
        <v>1.1000000000000001</v>
      </c>
      <c r="P42" s="75">
        <f>O42*$Q$4</f>
        <v>0</v>
      </c>
      <c r="Q42" s="2"/>
      <c r="T42" s="83" t="s">
        <v>84</v>
      </c>
      <c r="W42" s="124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87">
        <v>16867300</v>
      </c>
      <c r="AC42" s="10">
        <v>34.78</v>
      </c>
      <c r="AD42" s="2">
        <f t="shared" si="0"/>
        <v>0.60999999999999943</v>
      </c>
      <c r="AE42" s="128">
        <f t="shared" si="1"/>
        <v>1.1514104778354017E-3</v>
      </c>
    </row>
    <row r="43" spans="1:31" ht="15.75" thickTop="1" x14ac:dyDescent="0.25">
      <c r="A43" s="236"/>
      <c r="B43" s="236"/>
      <c r="C43" s="236"/>
      <c r="D43" s="237"/>
      <c r="E43" s="237"/>
      <c r="F43" s="237"/>
      <c r="G43" s="236"/>
      <c r="H43" s="236"/>
      <c r="I43" s="236"/>
      <c r="J43" s="236"/>
      <c r="K43" s="236"/>
      <c r="L43" s="236"/>
      <c r="M43" s="236"/>
      <c r="O43" s="75">
        <v>1.0900000000000001</v>
      </c>
      <c r="P43" s="75">
        <f t="shared" ref="P43:P62" si="2">O43*$Q$4</f>
        <v>0</v>
      </c>
      <c r="Q43" s="2"/>
      <c r="T43" s="141" t="s">
        <v>69</v>
      </c>
      <c r="U43" s="141">
        <v>34.270000000000003</v>
      </c>
      <c r="W43" s="124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87">
        <v>39477700</v>
      </c>
      <c r="AC43" s="10">
        <v>34.74</v>
      </c>
      <c r="AD43" s="2">
        <f t="shared" si="0"/>
        <v>1.1600000000000037</v>
      </c>
      <c r="AE43" s="128">
        <f t="shared" si="1"/>
        <v>-4.7174986286341203E-2</v>
      </c>
    </row>
    <row r="44" spans="1:31" x14ac:dyDescent="0.25">
      <c r="A44" s="236"/>
      <c r="B44" s="236"/>
      <c r="C44" s="236"/>
      <c r="D44" s="237"/>
      <c r="E44" s="237"/>
      <c r="F44" s="237"/>
      <c r="G44" s="236"/>
      <c r="H44" s="236"/>
      <c r="I44" s="236"/>
      <c r="J44" s="236"/>
      <c r="K44" s="236"/>
      <c r="L44" s="236"/>
      <c r="M44" s="236"/>
      <c r="O44" s="75">
        <v>1.08</v>
      </c>
      <c r="P44" s="75">
        <f t="shared" si="2"/>
        <v>0</v>
      </c>
      <c r="Q44" s="2"/>
      <c r="T44" s="10" t="s">
        <v>70</v>
      </c>
      <c r="U44" s="10">
        <v>34.619999999999997</v>
      </c>
      <c r="W44" s="124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87">
        <v>13941200</v>
      </c>
      <c r="AC44" s="10">
        <v>36.46</v>
      </c>
      <c r="AD44" s="2">
        <f t="shared" si="0"/>
        <v>0.57000000000000028</v>
      </c>
      <c r="AE44" s="128">
        <f t="shared" si="1"/>
        <v>1.3904338153504003E-2</v>
      </c>
    </row>
    <row r="45" spans="1:31" x14ac:dyDescent="0.25">
      <c r="A45" s="236"/>
      <c r="B45" s="236"/>
      <c r="C45" s="236"/>
      <c r="D45" s="237"/>
      <c r="E45" s="237"/>
      <c r="F45" s="237"/>
      <c r="G45" s="236"/>
      <c r="H45" s="236"/>
      <c r="I45" s="236"/>
      <c r="J45" s="236"/>
      <c r="K45" s="236"/>
      <c r="L45" s="236"/>
      <c r="M45" s="236"/>
      <c r="O45" s="75">
        <v>1.07</v>
      </c>
      <c r="P45" s="75">
        <f t="shared" si="2"/>
        <v>0</v>
      </c>
      <c r="Q45" s="2"/>
      <c r="T45" s="10" t="s">
        <v>71</v>
      </c>
      <c r="U45" s="10" t="s">
        <v>100</v>
      </c>
      <c r="W45" s="124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87">
        <v>13962200</v>
      </c>
      <c r="AC45" s="10">
        <v>35.96</v>
      </c>
      <c r="AD45" s="2">
        <f t="shared" si="0"/>
        <v>0.64999999999999858</v>
      </c>
      <c r="AE45" s="128">
        <f t="shared" si="1"/>
        <v>1.668080294034513E-2</v>
      </c>
    </row>
    <row r="46" spans="1:31" x14ac:dyDescent="0.25">
      <c r="A46" s="236"/>
      <c r="B46" s="236"/>
      <c r="C46" s="236"/>
      <c r="D46" s="237"/>
      <c r="E46" s="237"/>
      <c r="F46" s="237"/>
      <c r="G46" s="236"/>
      <c r="H46" s="236"/>
      <c r="I46" s="236"/>
      <c r="J46" s="236"/>
      <c r="K46" s="236"/>
      <c r="L46" s="236"/>
      <c r="M46" s="236"/>
      <c r="O46" s="75">
        <v>1.06</v>
      </c>
      <c r="P46" s="75">
        <f t="shared" si="2"/>
        <v>0</v>
      </c>
      <c r="Q46" s="2"/>
      <c r="T46" s="10" t="s">
        <v>72</v>
      </c>
      <c r="U46" s="10" t="s">
        <v>100</v>
      </c>
      <c r="W46" s="124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87">
        <v>11893700</v>
      </c>
      <c r="AC46" s="10">
        <v>35.369999999999997</v>
      </c>
      <c r="AD46" s="2">
        <f t="shared" si="0"/>
        <v>0.67000000000000171</v>
      </c>
      <c r="AE46" s="128">
        <f t="shared" si="1"/>
        <v>-1.1182555213866574E-2</v>
      </c>
    </row>
    <row r="47" spans="1:31" x14ac:dyDescent="0.25">
      <c r="A47" s="21" t="s">
        <v>57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75">
        <v>1.05</v>
      </c>
      <c r="P47" s="75">
        <f t="shared" si="2"/>
        <v>0</v>
      </c>
      <c r="Q47" s="2"/>
      <c r="T47" s="10" t="s">
        <v>73</v>
      </c>
      <c r="U47" s="10">
        <v>39.520000000000003</v>
      </c>
      <c r="W47" s="124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87">
        <v>13744100</v>
      </c>
      <c r="AC47" s="10">
        <v>35.770000000000003</v>
      </c>
      <c r="AD47" s="2">
        <f t="shared" si="0"/>
        <v>1.25</v>
      </c>
      <c r="AE47" s="128">
        <f t="shared" si="1"/>
        <v>-1.2969094922737234E-2</v>
      </c>
    </row>
    <row r="48" spans="1:31" x14ac:dyDescent="0.25">
      <c r="O48" s="75">
        <v>1.04</v>
      </c>
      <c r="P48" s="75">
        <f t="shared" si="2"/>
        <v>0</v>
      </c>
      <c r="Q48" s="2"/>
      <c r="T48" s="10" t="s">
        <v>74</v>
      </c>
      <c r="U48" s="10">
        <v>1.6486700000000001</v>
      </c>
      <c r="W48" s="124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87">
        <v>10679000</v>
      </c>
      <c r="AC48" s="10">
        <v>36.24</v>
      </c>
      <c r="AD48" s="2">
        <f t="shared" si="0"/>
        <v>0.53000000000000114</v>
      </c>
      <c r="AE48" s="128">
        <f t="shared" si="1"/>
        <v>7.7864293659621886E-3</v>
      </c>
    </row>
    <row r="49" spans="15:31" x14ac:dyDescent="0.25">
      <c r="O49" s="75">
        <v>1.03</v>
      </c>
      <c r="P49" s="75">
        <f t="shared" si="2"/>
        <v>0</v>
      </c>
      <c r="Q49" s="2"/>
      <c r="T49" s="10" t="s">
        <v>75</v>
      </c>
      <c r="U49" s="10" t="s">
        <v>447</v>
      </c>
      <c r="W49" s="124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87">
        <v>11787700</v>
      </c>
      <c r="AC49" s="10">
        <v>35.96</v>
      </c>
      <c r="AD49" s="2">
        <f t="shared" si="0"/>
        <v>0.76999999999999602</v>
      </c>
      <c r="AE49" s="128">
        <f t="shared" si="1"/>
        <v>-1.8558951965065518E-2</v>
      </c>
    </row>
    <row r="50" spans="15:31" x14ac:dyDescent="0.25">
      <c r="O50" s="75">
        <v>1.02</v>
      </c>
      <c r="P50" s="75">
        <f t="shared" si="2"/>
        <v>0</v>
      </c>
      <c r="Q50" s="2"/>
      <c r="T50" s="10"/>
      <c r="U50" s="10"/>
      <c r="W50" s="124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87">
        <v>10228600</v>
      </c>
      <c r="AC50" s="10">
        <v>36.64</v>
      </c>
      <c r="AD50" s="2">
        <f t="shared" si="0"/>
        <v>0.71000000000000085</v>
      </c>
      <c r="AE50" s="128">
        <f t="shared" si="1"/>
        <v>-1.3462574044157294E-2</v>
      </c>
    </row>
    <row r="51" spans="15:31" x14ac:dyDescent="0.25">
      <c r="O51" s="75">
        <v>1.01</v>
      </c>
      <c r="P51" s="75">
        <f t="shared" si="2"/>
        <v>0</v>
      </c>
      <c r="Q51" s="2"/>
      <c r="T51" s="10" t="s">
        <v>76</v>
      </c>
      <c r="U51" s="10" t="s">
        <v>599</v>
      </c>
      <c r="W51" s="124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87">
        <v>10813400</v>
      </c>
      <c r="AC51" s="10">
        <v>37.14</v>
      </c>
      <c r="AD51" s="2">
        <f t="shared" si="0"/>
        <v>0.88000000000000256</v>
      </c>
      <c r="AE51" s="128">
        <f t="shared" si="1"/>
        <v>-1.9794140934283444E-2</v>
      </c>
    </row>
    <row r="52" spans="15:31" x14ac:dyDescent="0.25">
      <c r="O52" s="75">
        <v>1</v>
      </c>
      <c r="P52" s="75">
        <f t="shared" si="2"/>
        <v>0</v>
      </c>
      <c r="Q52" s="2"/>
      <c r="T52" s="10" t="s">
        <v>77</v>
      </c>
      <c r="U52" s="10" t="s">
        <v>396</v>
      </c>
      <c r="W52" s="124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87">
        <v>20745200</v>
      </c>
      <c r="AC52" s="10">
        <v>37.89</v>
      </c>
      <c r="AD52" s="2">
        <f t="shared" si="0"/>
        <v>0.78000000000000114</v>
      </c>
      <c r="AE52" s="128">
        <f t="shared" si="1"/>
        <v>3.4398034398034349E-2</v>
      </c>
    </row>
    <row r="53" spans="15:31" x14ac:dyDescent="0.25">
      <c r="O53" s="75">
        <v>0.99</v>
      </c>
      <c r="P53" s="75">
        <f t="shared" si="2"/>
        <v>0</v>
      </c>
      <c r="Q53" s="2"/>
      <c r="T53" s="10" t="s">
        <v>78</v>
      </c>
      <c r="U53" s="87">
        <v>10664248</v>
      </c>
      <c r="W53" s="124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87">
        <v>11600300</v>
      </c>
      <c r="AC53" s="10">
        <v>36.630000000000003</v>
      </c>
      <c r="AD53" s="2">
        <f t="shared" si="0"/>
        <v>0.56000000000000227</v>
      </c>
      <c r="AE53" s="128">
        <f t="shared" si="1"/>
        <v>9.6471885336273377E-3</v>
      </c>
    </row>
    <row r="54" spans="15:31" x14ac:dyDescent="0.25">
      <c r="O54" s="75">
        <v>0.98</v>
      </c>
      <c r="P54" s="75">
        <f t="shared" si="2"/>
        <v>0</v>
      </c>
      <c r="Q54" s="2"/>
      <c r="T54" s="10" t="s">
        <v>81</v>
      </c>
      <c r="U54" s="87">
        <v>15730900</v>
      </c>
      <c r="W54" s="124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87">
        <v>11624500</v>
      </c>
      <c r="AC54" s="10">
        <v>36.28</v>
      </c>
      <c r="AD54" s="2">
        <f t="shared" si="0"/>
        <v>0.75</v>
      </c>
      <c r="AE54" s="128">
        <f t="shared" si="1"/>
        <v>-9.8253275109170257E-3</v>
      </c>
    </row>
    <row r="55" spans="15:31" x14ac:dyDescent="0.25">
      <c r="O55" s="75">
        <v>0.97</v>
      </c>
      <c r="P55" s="75">
        <f t="shared" si="2"/>
        <v>0</v>
      </c>
      <c r="T55" s="10" t="s">
        <v>79</v>
      </c>
      <c r="U55" s="10" t="s">
        <v>600</v>
      </c>
      <c r="W55" s="124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87">
        <v>14001500</v>
      </c>
      <c r="AC55" s="10">
        <v>36.64</v>
      </c>
      <c r="AD55" s="2">
        <f t="shared" si="0"/>
        <v>0.66000000000000369</v>
      </c>
      <c r="AE55" s="128">
        <f t="shared" si="1"/>
        <v>-7.5839653304442534E-3</v>
      </c>
    </row>
    <row r="56" spans="15:31" x14ac:dyDescent="0.25">
      <c r="O56" s="75">
        <v>0.96</v>
      </c>
      <c r="P56" s="75">
        <f t="shared" si="2"/>
        <v>0</v>
      </c>
      <c r="T56" s="10" t="s">
        <v>82</v>
      </c>
      <c r="U56" s="10">
        <v>5.67</v>
      </c>
      <c r="W56" s="124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87">
        <v>8262700</v>
      </c>
      <c r="AC56" s="10">
        <v>36.92</v>
      </c>
      <c r="AD56" s="2">
        <f t="shared" si="0"/>
        <v>0.68000000000000682</v>
      </c>
      <c r="AE56" s="128">
        <f t="shared" si="1"/>
        <v>-4.5834456726880912E-3</v>
      </c>
    </row>
    <row r="57" spans="15:31" x14ac:dyDescent="0.25">
      <c r="O57" s="75">
        <v>0.95</v>
      </c>
      <c r="P57" s="75">
        <f t="shared" si="2"/>
        <v>0</v>
      </c>
      <c r="T57" s="10" t="s">
        <v>83</v>
      </c>
      <c r="U57" s="10">
        <v>6</v>
      </c>
      <c r="W57" s="124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87">
        <v>11220100</v>
      </c>
      <c r="AC57" s="10">
        <v>37.090000000000003</v>
      </c>
      <c r="AD57" s="2">
        <f t="shared" si="0"/>
        <v>0.46000000000000085</v>
      </c>
      <c r="AE57" s="128">
        <f t="shared" si="1"/>
        <v>4.3325209856486246E-3</v>
      </c>
    </row>
    <row r="58" spans="15:31" x14ac:dyDescent="0.25">
      <c r="O58" s="75">
        <v>0.94</v>
      </c>
      <c r="P58" s="75">
        <f t="shared" si="2"/>
        <v>0</v>
      </c>
      <c r="T58" s="10" t="s">
        <v>80</v>
      </c>
      <c r="U58" s="10" t="s">
        <v>480</v>
      </c>
      <c r="W58" s="124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87">
        <v>8225700</v>
      </c>
      <c r="AC58" s="10">
        <v>36.93</v>
      </c>
      <c r="AD58" s="2">
        <f t="shared" si="0"/>
        <v>0.51999999999999602</v>
      </c>
      <c r="AE58" s="128">
        <f t="shared" si="1"/>
        <v>-8.116883116883189E-4</v>
      </c>
    </row>
    <row r="59" spans="15:31" x14ac:dyDescent="0.25">
      <c r="O59" s="75">
        <v>0.93</v>
      </c>
      <c r="P59" s="75">
        <f t="shared" si="2"/>
        <v>0</v>
      </c>
      <c r="W59" s="124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87">
        <v>8748800</v>
      </c>
      <c r="AC59" s="10">
        <v>36.96</v>
      </c>
      <c r="AD59" s="2">
        <f t="shared" si="0"/>
        <v>0.62000000000000455</v>
      </c>
      <c r="AE59" s="128">
        <f t="shared" si="1"/>
        <v>-4.5785079450579858E-3</v>
      </c>
    </row>
    <row r="60" spans="15:31" x14ac:dyDescent="0.25">
      <c r="O60" s="75">
        <v>0.92</v>
      </c>
      <c r="P60" s="75">
        <f t="shared" si="2"/>
        <v>0</v>
      </c>
      <c r="W60" s="124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87">
        <v>16830200</v>
      </c>
      <c r="AC60" s="10">
        <v>37.130000000000003</v>
      </c>
      <c r="AD60" s="2">
        <f t="shared" si="0"/>
        <v>1.0899999999999963</v>
      </c>
      <c r="AE60" s="128">
        <f t="shared" si="1"/>
        <v>-1.1711471919084282E-2</v>
      </c>
    </row>
    <row r="61" spans="15:31" x14ac:dyDescent="0.25">
      <c r="O61" s="75">
        <v>0.91</v>
      </c>
      <c r="P61" s="75">
        <f t="shared" si="2"/>
        <v>0</v>
      </c>
      <c r="W61" s="124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87">
        <v>19553900</v>
      </c>
      <c r="AC61" s="10">
        <v>37.57</v>
      </c>
      <c r="AD61" s="2">
        <f t="shared" si="0"/>
        <v>0.89000000000000057</v>
      </c>
      <c r="AE61" s="128">
        <f t="shared" si="1"/>
        <v>1.6229375169056093E-2</v>
      </c>
    </row>
    <row r="62" spans="15:31" x14ac:dyDescent="0.25">
      <c r="O62" s="75">
        <v>0.9</v>
      </c>
      <c r="P62" s="75">
        <f t="shared" si="2"/>
        <v>0</v>
      </c>
      <c r="W62" s="124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87">
        <v>34804500</v>
      </c>
      <c r="AC62" s="10">
        <v>36.97</v>
      </c>
      <c r="AD62" s="2">
        <f t="shared" si="0"/>
        <v>2.1099999999999994</v>
      </c>
      <c r="AE62" s="128">
        <f t="shared" si="1"/>
        <v>3.7026647966339477E-2</v>
      </c>
    </row>
    <row r="63" spans="15:31" x14ac:dyDescent="0.25">
      <c r="W63" s="124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87">
        <v>15201300</v>
      </c>
      <c r="AC63" s="10">
        <v>35.65</v>
      </c>
      <c r="AD63" s="2">
        <f t="shared" si="0"/>
        <v>0.67000000000000171</v>
      </c>
      <c r="AE63" s="128">
        <f t="shared" si="1"/>
        <v>5.6132472635406216E-4</v>
      </c>
    </row>
    <row r="64" spans="15:31" x14ac:dyDescent="0.25">
      <c r="W64" s="124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87">
        <v>13240100</v>
      </c>
      <c r="AC64" s="10">
        <v>35.630000000000003</v>
      </c>
      <c r="AD64" s="2">
        <f t="shared" si="0"/>
        <v>0.61999999999999744</v>
      </c>
      <c r="AE64" s="128">
        <f t="shared" si="1"/>
        <v>-1.0827318156579668E-2</v>
      </c>
    </row>
    <row r="65" spans="23:31" x14ac:dyDescent="0.25">
      <c r="W65" s="124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87">
        <v>15636700</v>
      </c>
      <c r="AC65" s="10">
        <v>36.020000000000003</v>
      </c>
      <c r="AD65" s="2">
        <f t="shared" si="0"/>
        <v>0.97999999999999687</v>
      </c>
      <c r="AE65" s="128">
        <f t="shared" si="1"/>
        <v>-1.8795968400980634E-2</v>
      </c>
    </row>
    <row r="66" spans="23:31" x14ac:dyDescent="0.25">
      <c r="W66" s="124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87">
        <v>23388500</v>
      </c>
      <c r="AC66" s="10">
        <v>36.71</v>
      </c>
      <c r="AD66" s="2">
        <f t="shared" si="0"/>
        <v>1.7700000000000031</v>
      </c>
      <c r="AE66" s="128">
        <f t="shared" si="1"/>
        <v>5.5188272492095569E-2</v>
      </c>
    </row>
    <row r="67" spans="23:31" x14ac:dyDescent="0.25">
      <c r="W67" s="124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87">
        <v>10904900</v>
      </c>
      <c r="AC67" s="10">
        <v>34.79</v>
      </c>
      <c r="AD67" s="2">
        <f>Y67-Z67</f>
        <v>0.72999999999999687</v>
      </c>
      <c r="AE67" s="128">
        <f>AC67/AC68-1</f>
        <v>8.6981733835893582E-3</v>
      </c>
    </row>
    <row r="68" spans="23:31" x14ac:dyDescent="0.25">
      <c r="W68" s="124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87">
        <v>7646100</v>
      </c>
      <c r="AC68" s="10">
        <v>34.49</v>
      </c>
      <c r="AD68" s="2">
        <f>Y68-Z68</f>
        <v>0.64000000000000057</v>
      </c>
      <c r="AE68" s="128" t="e">
        <f>AC68/AC69-1</f>
        <v>#DIV/0!</v>
      </c>
    </row>
    <row r="69" spans="23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78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67</v>
      </c>
      <c r="F1" s="11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53</v>
      </c>
      <c r="M1" s="11" t="s">
        <v>22</v>
      </c>
      <c r="T1" s="11" t="s">
        <v>47</v>
      </c>
      <c r="U1" s="76"/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  <c r="AI1" s="11" t="s">
        <v>112</v>
      </c>
      <c r="AJ1" s="11" t="s">
        <v>113</v>
      </c>
      <c r="AK1" s="11" t="s">
        <v>114</v>
      </c>
      <c r="AL1" s="11" t="s">
        <v>115</v>
      </c>
      <c r="AO1" s="11" t="s">
        <v>116</v>
      </c>
      <c r="AP1" s="11" t="s">
        <v>37</v>
      </c>
      <c r="AQ1" s="11" t="s">
        <v>118</v>
      </c>
    </row>
    <row r="2" spans="1:43" x14ac:dyDescent="0.25">
      <c r="A2" s="6" t="s">
        <v>0</v>
      </c>
      <c r="B2" s="66"/>
      <c r="C2" s="4"/>
      <c r="D2" s="3"/>
      <c r="E2" s="3"/>
      <c r="F2" s="3"/>
      <c r="G2" s="66"/>
      <c r="H2" s="4"/>
      <c r="I2" s="3"/>
      <c r="J2" s="3"/>
      <c r="K2" s="3"/>
      <c r="L2" s="66"/>
      <c r="M2" s="3"/>
      <c r="O2" s="11" t="s">
        <v>35</v>
      </c>
      <c r="Q2">
        <f>C18-H18</f>
        <v>0</v>
      </c>
      <c r="T2" s="1">
        <v>42305</v>
      </c>
      <c r="U2" s="78" t="s">
        <v>103</v>
      </c>
      <c r="W2" s="124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87">
        <v>1998500</v>
      </c>
      <c r="AC2" s="10">
        <v>152.76</v>
      </c>
      <c r="AD2" s="2"/>
      <c r="AE2" s="128"/>
      <c r="AP2" t="s">
        <v>117</v>
      </c>
    </row>
    <row r="3" spans="1:43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3"/>
      <c r="L3" s="66"/>
      <c r="M3" s="3"/>
      <c r="O3" s="11" t="s">
        <v>36</v>
      </c>
      <c r="Q3" s="166">
        <f>IF(Q2=0, Q4, (F18-K18-M18)/Q2)</f>
        <v>0</v>
      </c>
      <c r="W3" s="124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87">
        <v>2701200</v>
      </c>
      <c r="AC3" s="10">
        <v>152.72</v>
      </c>
      <c r="AD3" s="2"/>
      <c r="AE3" s="128"/>
      <c r="AI3" t="s">
        <v>125</v>
      </c>
      <c r="AJ3">
        <v>90</v>
      </c>
      <c r="AK3">
        <v>28.4</v>
      </c>
      <c r="AL3" s="170">
        <v>2556</v>
      </c>
      <c r="AO3" s="170">
        <v>2894.4</v>
      </c>
      <c r="AP3">
        <v>338.4</v>
      </c>
      <c r="AQ3">
        <v>13.24</v>
      </c>
    </row>
    <row r="4" spans="1:43" x14ac:dyDescent="0.25">
      <c r="B4" s="66"/>
      <c r="C4" s="4"/>
      <c r="D4" s="3"/>
      <c r="E4" s="3"/>
      <c r="F4" s="3"/>
      <c r="G4" s="66"/>
      <c r="H4" s="149"/>
      <c r="I4" s="4"/>
      <c r="J4" s="3"/>
      <c r="K4" s="3"/>
      <c r="L4" s="4"/>
      <c r="M4" s="4"/>
      <c r="O4" s="11" t="s">
        <v>44</v>
      </c>
      <c r="Q4" s="48">
        <v>0</v>
      </c>
      <c r="R4" s="336">
        <v>0</v>
      </c>
      <c r="W4" s="124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87">
        <v>2084800</v>
      </c>
      <c r="AC4" s="10">
        <v>154.58000000000001</v>
      </c>
      <c r="AD4" s="2"/>
      <c r="AE4" s="128"/>
    </row>
    <row r="5" spans="1:43" x14ac:dyDescent="0.25">
      <c r="B5" s="66"/>
      <c r="C5" s="4"/>
      <c r="D5" s="3"/>
      <c r="E5" s="3"/>
      <c r="F5" s="3"/>
      <c r="G5" s="4"/>
      <c r="H5" s="149"/>
      <c r="I5" s="3"/>
      <c r="J5" s="3"/>
      <c r="K5" s="4"/>
      <c r="L5" s="4"/>
      <c r="M5" s="4"/>
      <c r="O5" s="11" t="s">
        <v>45</v>
      </c>
      <c r="Q5" s="3">
        <f>Q4*Q2</f>
        <v>0</v>
      </c>
      <c r="W5" s="124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87">
        <v>1219100</v>
      </c>
      <c r="AC5" s="10">
        <v>153.6</v>
      </c>
      <c r="AD5" s="2"/>
      <c r="AE5" s="128"/>
    </row>
    <row r="6" spans="1:43" x14ac:dyDescent="0.25">
      <c r="B6" s="66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42</v>
      </c>
      <c r="Q6" s="2">
        <f>Q3*Q2</f>
        <v>0</v>
      </c>
      <c r="W6" s="124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87">
        <v>1054200</v>
      </c>
      <c r="AC6" s="10">
        <v>153.91</v>
      </c>
      <c r="AD6" s="2"/>
      <c r="AE6" s="128"/>
    </row>
    <row r="7" spans="1:43" x14ac:dyDescent="0.25">
      <c r="B7" s="66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136</v>
      </c>
      <c r="Q7" s="2">
        <f>Q10+Q8</f>
        <v>465.57999999999993</v>
      </c>
      <c r="R7">
        <v>0</v>
      </c>
      <c r="W7" s="124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87">
        <v>1075000</v>
      </c>
      <c r="AC7" s="10">
        <v>153.97999999999999</v>
      </c>
      <c r="AD7" s="2"/>
      <c r="AE7" s="128"/>
    </row>
    <row r="8" spans="1:43" x14ac:dyDescent="0.25">
      <c r="B8" s="66"/>
      <c r="C8" s="4"/>
      <c r="D8" s="3"/>
      <c r="E8" s="3"/>
      <c r="F8" s="3"/>
      <c r="G8" s="4"/>
      <c r="H8" s="4"/>
      <c r="I8" s="4"/>
      <c r="J8" s="4"/>
      <c r="K8" s="4"/>
      <c r="O8" s="11" t="s">
        <v>137</v>
      </c>
      <c r="P8" s="27"/>
      <c r="Q8" s="2">
        <f>K18+M18-F18+Q2*Q4</f>
        <v>0</v>
      </c>
      <c r="W8" s="124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87">
        <v>1113900</v>
      </c>
      <c r="AC8" s="10">
        <v>154.63999999999999</v>
      </c>
      <c r="AD8" s="2"/>
      <c r="AE8" s="128"/>
    </row>
    <row r="9" spans="1:43" x14ac:dyDescent="0.25">
      <c r="B9" s="66"/>
      <c r="C9" s="4"/>
      <c r="D9" s="3"/>
      <c r="E9" s="3"/>
      <c r="F9" s="3"/>
      <c r="G9" s="4"/>
      <c r="H9" s="4"/>
      <c r="I9" s="4"/>
      <c r="J9" s="4"/>
      <c r="K9" s="4"/>
      <c r="O9" s="11" t="s">
        <v>156</v>
      </c>
      <c r="Q9" s="128">
        <f>IF(Q2=0, 0, Q8/Q6)</f>
        <v>0</v>
      </c>
      <c r="W9" s="124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87">
        <v>1418600</v>
      </c>
      <c r="AC9" s="10">
        <v>154.59</v>
      </c>
      <c r="AD9" s="2"/>
      <c r="AE9" s="128"/>
    </row>
    <row r="10" spans="1:43" x14ac:dyDescent="0.25">
      <c r="O10" s="11" t="s">
        <v>155</v>
      </c>
      <c r="P10" s="27"/>
      <c r="Q10" s="2">
        <f>M43</f>
        <v>465.57999999999993</v>
      </c>
      <c r="W10" s="124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87">
        <v>1939000</v>
      </c>
      <c r="AC10" s="10">
        <v>154.04</v>
      </c>
      <c r="AD10" s="2"/>
      <c r="AE10" s="128"/>
    </row>
    <row r="11" spans="1:43" x14ac:dyDescent="0.25">
      <c r="O11" s="11" t="s">
        <v>133</v>
      </c>
      <c r="P11" s="27"/>
      <c r="Q11" s="128">
        <f>IF(U58="N/A (N/A)", 0, VALUE(TRIM(CLEAN(MID(U58, FIND("(", U58)+1, 5)))))</f>
        <v>3.8999999999999998E-3</v>
      </c>
      <c r="W11" s="124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87">
        <v>1643400</v>
      </c>
      <c r="AC11" s="10">
        <v>154.65</v>
      </c>
      <c r="AD11" s="2"/>
      <c r="AE11" s="128"/>
    </row>
    <row r="12" spans="1:43" x14ac:dyDescent="0.25">
      <c r="W12" s="124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87">
        <v>1309600</v>
      </c>
      <c r="AC12" s="10">
        <v>155.33000000000001</v>
      </c>
      <c r="AD12" s="2"/>
      <c r="AE12" s="128"/>
    </row>
    <row r="13" spans="1:43" x14ac:dyDescent="0.25">
      <c r="W13" s="124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87">
        <v>1593400</v>
      </c>
      <c r="AC13" s="10">
        <v>155.54</v>
      </c>
      <c r="AD13" s="2"/>
      <c r="AE13" s="128"/>
    </row>
    <row r="14" spans="1:43" x14ac:dyDescent="0.25">
      <c r="W14" s="124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87">
        <v>1280600</v>
      </c>
      <c r="AC14" s="10">
        <v>156.74</v>
      </c>
      <c r="AD14" s="2"/>
      <c r="AE14" s="128"/>
    </row>
    <row r="15" spans="1:43" x14ac:dyDescent="0.25">
      <c r="W15" s="124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87">
        <v>2654100</v>
      </c>
      <c r="AC15" s="10">
        <v>157.88999999999999</v>
      </c>
      <c r="AD15" s="2"/>
      <c r="AE15" s="128"/>
    </row>
    <row r="16" spans="1:43" x14ac:dyDescent="0.25">
      <c r="W16" s="124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87">
        <v>3208700</v>
      </c>
      <c r="AC16" s="10">
        <v>158.02000000000001</v>
      </c>
      <c r="AD16" s="2"/>
      <c r="AE16" s="128"/>
    </row>
    <row r="17" spans="1:31" x14ac:dyDescent="0.25">
      <c r="W17" s="124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87">
        <v>2548200</v>
      </c>
      <c r="AC17" s="10">
        <v>161.05000000000001</v>
      </c>
      <c r="AD17" s="2"/>
      <c r="AE17" s="128"/>
    </row>
    <row r="18" spans="1:31" x14ac:dyDescent="0.25">
      <c r="A18" s="25" t="s">
        <v>57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65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24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87">
        <v>1036500</v>
      </c>
      <c r="AC18" s="10">
        <v>158.34</v>
      </c>
      <c r="AD18" s="2"/>
      <c r="AE18" s="128"/>
    </row>
    <row r="19" spans="1:31" x14ac:dyDescent="0.25">
      <c r="W19" s="124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87">
        <v>1324300</v>
      </c>
      <c r="AC19" s="10">
        <v>159.04</v>
      </c>
      <c r="AD19" s="2"/>
      <c r="AE19" s="128"/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G20" s="165" t="s">
        <v>110</v>
      </c>
      <c r="H20" s="154" t="s">
        <v>61</v>
      </c>
      <c r="I20" s="153" t="s">
        <v>111</v>
      </c>
      <c r="W20" s="124">
        <v>42807</v>
      </c>
      <c r="X20" s="10" t="s">
        <v>134</v>
      </c>
      <c r="Y20" s="10"/>
      <c r="Z20" s="10"/>
      <c r="AA20" s="10"/>
      <c r="AB20" s="87"/>
      <c r="AC20" s="10"/>
      <c r="AD20" s="2"/>
      <c r="AE20" s="128"/>
    </row>
    <row r="21" spans="1:31" x14ac:dyDescent="0.25">
      <c r="B21" s="152"/>
      <c r="C21" s="10"/>
      <c r="D21" s="33"/>
      <c r="E21" s="33"/>
      <c r="F21" s="33"/>
      <c r="G21" s="33"/>
      <c r="H21" s="167"/>
      <c r="I21" s="33"/>
      <c r="W21" s="124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87">
        <v>1206300</v>
      </c>
      <c r="AC21" s="10">
        <v>159.18</v>
      </c>
      <c r="AD21" s="2"/>
      <c r="AE21" s="128"/>
    </row>
    <row r="22" spans="1:31" x14ac:dyDescent="0.25">
      <c r="B22" s="152"/>
      <c r="C22" s="10"/>
      <c r="D22" s="33"/>
      <c r="E22" s="33"/>
      <c r="F22" s="33"/>
      <c r="G22" s="33"/>
      <c r="H22" s="167"/>
      <c r="I22" s="33"/>
      <c r="W22" s="124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87">
        <v>1102500</v>
      </c>
      <c r="AC22" s="10">
        <v>157.63</v>
      </c>
      <c r="AD22" s="2"/>
      <c r="AE22" s="128"/>
    </row>
    <row r="23" spans="1:31" x14ac:dyDescent="0.25">
      <c r="B23" s="152"/>
      <c r="C23" s="10"/>
      <c r="D23" s="33"/>
      <c r="E23" s="33"/>
      <c r="F23" s="33"/>
      <c r="G23" s="33"/>
      <c r="H23" s="167"/>
      <c r="I23" s="33"/>
      <c r="W23" s="124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87">
        <v>1105400</v>
      </c>
      <c r="AC23" s="10">
        <v>157.35</v>
      </c>
      <c r="AD23" s="2"/>
      <c r="AE23" s="128"/>
    </row>
    <row r="24" spans="1:31" x14ac:dyDescent="0.25">
      <c r="B24" s="152"/>
      <c r="C24" s="10"/>
      <c r="D24" s="33"/>
      <c r="E24" s="33"/>
      <c r="F24" s="33"/>
      <c r="G24" s="33"/>
      <c r="H24" s="167"/>
      <c r="I24" s="33"/>
      <c r="W24" s="124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87">
        <v>1166700</v>
      </c>
      <c r="AC24" s="10">
        <v>157.11000000000001</v>
      </c>
      <c r="AD24" s="2"/>
      <c r="AE24" s="128"/>
    </row>
    <row r="25" spans="1:31" x14ac:dyDescent="0.25">
      <c r="B25" s="425"/>
      <c r="C25" s="10"/>
      <c r="D25" s="33"/>
      <c r="E25" s="33"/>
      <c r="F25" s="33"/>
      <c r="G25" s="33"/>
      <c r="H25" s="168"/>
      <c r="I25" s="33"/>
      <c r="W25" s="124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87">
        <v>1413400</v>
      </c>
      <c r="AC25" s="10">
        <v>157.56</v>
      </c>
      <c r="AD25" s="2"/>
      <c r="AE25" s="128"/>
    </row>
    <row r="26" spans="1:31" x14ac:dyDescent="0.25">
      <c r="B26" s="152"/>
      <c r="C26" s="10"/>
      <c r="D26" s="33"/>
      <c r="E26" s="33"/>
      <c r="F26" s="33"/>
      <c r="G26" s="33"/>
      <c r="H26" s="168"/>
      <c r="I26" s="33"/>
      <c r="W26" s="124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87">
        <v>1204000</v>
      </c>
      <c r="AC26" s="10">
        <v>160.01</v>
      </c>
      <c r="AD26" s="2"/>
      <c r="AE26" s="128"/>
    </row>
    <row r="27" spans="1:31" x14ac:dyDescent="0.25">
      <c r="B27" s="152"/>
      <c r="C27" s="10"/>
      <c r="D27" s="33"/>
      <c r="E27" s="33"/>
      <c r="F27" s="33"/>
      <c r="G27" s="33"/>
      <c r="H27" s="167"/>
      <c r="I27" s="33"/>
      <c r="W27" s="124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87">
        <v>1414300</v>
      </c>
      <c r="AC27" s="10">
        <v>159.05000000000001</v>
      </c>
      <c r="AD27" s="2"/>
      <c r="AE27" s="128"/>
    </row>
    <row r="28" spans="1:31" x14ac:dyDescent="0.25">
      <c r="B28" s="152"/>
      <c r="C28" s="10"/>
      <c r="D28" s="33"/>
      <c r="E28" s="33"/>
      <c r="F28" s="33"/>
      <c r="G28" s="33"/>
      <c r="H28" s="167"/>
      <c r="I28" s="33"/>
      <c r="W28" s="124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87">
        <v>1722600</v>
      </c>
      <c r="AC28" s="10">
        <v>159.66999999999999</v>
      </c>
      <c r="AD28" s="2"/>
      <c r="AE28" s="128"/>
    </row>
    <row r="29" spans="1:31" x14ac:dyDescent="0.25">
      <c r="B29" s="152"/>
      <c r="C29" s="10"/>
      <c r="D29" s="33"/>
      <c r="E29" s="33"/>
      <c r="F29" s="33"/>
      <c r="G29" s="33"/>
      <c r="H29" s="167"/>
      <c r="I29" s="33"/>
      <c r="W29" s="124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87">
        <v>1674200</v>
      </c>
      <c r="AC29" s="10">
        <v>157.53</v>
      </c>
      <c r="AD29" s="2"/>
      <c r="AE29" s="128"/>
    </row>
    <row r="30" spans="1:31" x14ac:dyDescent="0.25">
      <c r="B30" s="152"/>
      <c r="C30" s="10"/>
      <c r="D30" s="33"/>
      <c r="E30" s="33"/>
      <c r="F30" s="33"/>
      <c r="G30" s="33"/>
      <c r="H30" s="167"/>
      <c r="I30" s="33"/>
      <c r="W30" s="124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87">
        <v>1220200</v>
      </c>
      <c r="AC30" s="10">
        <v>158.33000000000001</v>
      </c>
      <c r="AD30" s="2"/>
      <c r="AE30" s="128"/>
    </row>
    <row r="31" spans="1:31" x14ac:dyDescent="0.25">
      <c r="B31" s="425"/>
      <c r="C31" s="10"/>
      <c r="D31" s="33"/>
      <c r="E31" s="33"/>
      <c r="F31" s="33"/>
      <c r="G31" s="33"/>
      <c r="H31" s="168"/>
      <c r="I31" s="33"/>
      <c r="W31" s="124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87">
        <v>832800</v>
      </c>
      <c r="AC31" s="10">
        <v>158.83000000000001</v>
      </c>
      <c r="AD31" s="2"/>
      <c r="AE31" s="128"/>
    </row>
    <row r="32" spans="1:31" x14ac:dyDescent="0.25">
      <c r="B32" s="152"/>
      <c r="C32" s="10"/>
      <c r="D32" s="33"/>
      <c r="E32" s="33"/>
      <c r="F32" s="33"/>
      <c r="G32" s="33"/>
      <c r="H32" s="168"/>
      <c r="I32" s="33"/>
      <c r="W32" s="124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87">
        <v>1124900</v>
      </c>
      <c r="AC32" s="10">
        <v>158.58000000000001</v>
      </c>
      <c r="AD32" s="2"/>
      <c r="AE32" s="128"/>
    </row>
    <row r="33" spans="1:31" x14ac:dyDescent="0.25">
      <c r="B33" s="152"/>
      <c r="C33" s="10"/>
      <c r="D33" s="33"/>
      <c r="E33" s="33"/>
      <c r="F33" s="33"/>
      <c r="G33" s="33"/>
      <c r="H33" s="168"/>
      <c r="I33" s="33"/>
      <c r="W33" s="124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87">
        <v>1283000</v>
      </c>
      <c r="AC33" s="10">
        <v>157.87</v>
      </c>
      <c r="AD33" s="2"/>
      <c r="AE33" s="128"/>
    </row>
    <row r="34" spans="1:31" x14ac:dyDescent="0.25">
      <c r="B34" s="10"/>
      <c r="C34" s="10"/>
      <c r="D34" s="33"/>
      <c r="E34" s="33"/>
      <c r="F34" s="33"/>
      <c r="G34" s="33"/>
      <c r="H34" s="168"/>
      <c r="I34" s="33"/>
      <c r="W34" s="124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87">
        <v>1242200</v>
      </c>
      <c r="AC34" s="10">
        <v>158.47999999999999</v>
      </c>
      <c r="AD34" s="2"/>
      <c r="AE34" s="128"/>
    </row>
    <row r="35" spans="1:31" x14ac:dyDescent="0.25">
      <c r="B35" s="10"/>
      <c r="C35" s="10"/>
      <c r="D35" s="33"/>
      <c r="E35" s="33"/>
      <c r="F35" s="33"/>
      <c r="G35" s="33"/>
      <c r="H35" s="168"/>
      <c r="I35" s="33"/>
      <c r="W35" s="124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87">
        <v>1207400</v>
      </c>
      <c r="AC35" s="10">
        <v>158.49</v>
      </c>
      <c r="AD35" s="2"/>
      <c r="AE35" s="128"/>
    </row>
    <row r="36" spans="1:31" x14ac:dyDescent="0.25">
      <c r="B36" s="10"/>
      <c r="C36" s="10"/>
      <c r="D36" s="33"/>
      <c r="E36" s="33"/>
      <c r="F36" s="33"/>
      <c r="G36" s="33"/>
      <c r="H36" s="168"/>
      <c r="I36" s="33"/>
      <c r="W36" s="124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87">
        <v>1252700</v>
      </c>
      <c r="AC36" s="10">
        <v>157.56</v>
      </c>
      <c r="AD36" s="2"/>
      <c r="AE36" s="128"/>
    </row>
    <row r="37" spans="1:31" x14ac:dyDescent="0.25">
      <c r="B37" s="10"/>
      <c r="C37" s="10"/>
      <c r="D37" s="33"/>
      <c r="E37" s="33"/>
      <c r="F37" s="33"/>
      <c r="G37" s="33"/>
      <c r="H37" s="168"/>
      <c r="I37" s="33"/>
      <c r="W37" s="124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87">
        <v>1423300</v>
      </c>
      <c r="AC37" s="10">
        <v>158.11000000000001</v>
      </c>
      <c r="AD37" s="2"/>
      <c r="AE37" s="128"/>
    </row>
    <row r="38" spans="1:31" x14ac:dyDescent="0.25">
      <c r="B38" s="10"/>
      <c r="C38" s="10"/>
      <c r="D38" s="33"/>
      <c r="E38" s="33"/>
      <c r="F38" s="33"/>
      <c r="G38" s="33"/>
      <c r="H38" s="168"/>
      <c r="I38" s="33"/>
      <c r="W38" s="124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87">
        <v>1429700</v>
      </c>
      <c r="AC38" s="10">
        <v>157.13</v>
      </c>
      <c r="AD38" s="2"/>
      <c r="AE38" s="128"/>
    </row>
    <row r="39" spans="1:31" x14ac:dyDescent="0.25">
      <c r="B39" s="10"/>
      <c r="C39" s="10"/>
      <c r="D39" s="33"/>
      <c r="E39" s="33"/>
      <c r="F39" s="33"/>
      <c r="G39" s="33"/>
      <c r="H39" s="168"/>
      <c r="I39" s="33"/>
      <c r="W39" s="124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87">
        <v>1635900</v>
      </c>
      <c r="AC39" s="10">
        <v>156.19999999999999</v>
      </c>
      <c r="AD39" s="2"/>
      <c r="AE39" s="128"/>
    </row>
    <row r="40" spans="1:31" x14ac:dyDescent="0.25">
      <c r="B40" s="10"/>
      <c r="C40" s="10"/>
      <c r="D40" s="33"/>
      <c r="E40" s="33"/>
      <c r="F40" s="33"/>
      <c r="G40" s="33"/>
      <c r="H40" s="168"/>
      <c r="I40" s="33"/>
      <c r="W40" s="124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87">
        <v>1482900</v>
      </c>
      <c r="AC40" s="10">
        <v>154.74</v>
      </c>
      <c r="AD40" s="2"/>
      <c r="AE40" s="128"/>
    </row>
    <row r="41" spans="1:31" x14ac:dyDescent="0.25">
      <c r="B41" s="10"/>
      <c r="C41" s="10"/>
      <c r="D41" s="33"/>
      <c r="E41" s="33"/>
      <c r="F41" s="33"/>
      <c r="G41" s="33"/>
      <c r="H41" s="168"/>
      <c r="I41" s="33"/>
      <c r="W41" s="124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87">
        <v>1505000</v>
      </c>
      <c r="AC41" s="10">
        <v>154.59</v>
      </c>
      <c r="AD41" s="2"/>
      <c r="AE41" s="128"/>
    </row>
    <row r="42" spans="1:31" ht="20.25" thickBot="1" x14ac:dyDescent="0.35">
      <c r="T42" s="83" t="s">
        <v>84</v>
      </c>
      <c r="W42" s="124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87">
        <v>1467100</v>
      </c>
      <c r="AC42" s="10">
        <v>153.36000000000001</v>
      </c>
      <c r="AD42" s="2"/>
      <c r="AE42" s="128"/>
    </row>
    <row r="43" spans="1:31" ht="15.75" thickTop="1" x14ac:dyDescent="0.25">
      <c r="L43" t="s">
        <v>155</v>
      </c>
      <c r="M43" s="2">
        <f>M54+K54-F54</f>
        <v>465.57999999999993</v>
      </c>
      <c r="T43" s="119" t="s">
        <v>69</v>
      </c>
      <c r="U43" s="400">
        <v>152.72</v>
      </c>
      <c r="W43" s="124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87">
        <v>1479300</v>
      </c>
      <c r="AC43" s="10">
        <v>152.87</v>
      </c>
      <c r="AD43" s="2"/>
      <c r="AE43" s="128"/>
    </row>
    <row r="44" spans="1:31" x14ac:dyDescent="0.25">
      <c r="A44" s="242" t="s">
        <v>1</v>
      </c>
      <c r="B44" s="242" t="s">
        <v>2</v>
      </c>
      <c r="C44" s="242" t="s">
        <v>4</v>
      </c>
      <c r="D44" s="242" t="s">
        <v>5</v>
      </c>
      <c r="E44" s="244" t="s">
        <v>67</v>
      </c>
      <c r="F44" s="242" t="s">
        <v>38</v>
      </c>
      <c r="G44" s="242" t="s">
        <v>3</v>
      </c>
      <c r="H44" s="242" t="s">
        <v>6</v>
      </c>
      <c r="I44" s="242" t="s">
        <v>7</v>
      </c>
      <c r="J44" s="242" t="s">
        <v>68</v>
      </c>
      <c r="K44" s="242" t="s">
        <v>39</v>
      </c>
      <c r="L44" s="242" t="s">
        <v>53</v>
      </c>
      <c r="M44" s="242" t="s">
        <v>22</v>
      </c>
      <c r="T44" s="85" t="s">
        <v>70</v>
      </c>
      <c r="U44" s="285">
        <v>153.27000000000001</v>
      </c>
      <c r="W44" s="124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87">
        <v>1624900</v>
      </c>
      <c r="AC44" s="10">
        <v>151.94</v>
      </c>
      <c r="AD44" s="2"/>
      <c r="AE44" s="128"/>
    </row>
    <row r="45" spans="1:31" ht="20.25" thickBot="1" x14ac:dyDescent="0.35">
      <c r="A45" s="245" t="s">
        <v>0</v>
      </c>
      <c r="B45" s="443">
        <v>42403</v>
      </c>
      <c r="C45" s="236">
        <v>10</v>
      </c>
      <c r="D45" s="237">
        <v>123.5</v>
      </c>
      <c r="E45" s="237">
        <v>0</v>
      </c>
      <c r="F45" s="237">
        <f>D45*C45+E45</f>
        <v>1235</v>
      </c>
      <c r="G45" s="443">
        <v>42436</v>
      </c>
      <c r="H45" s="240">
        <v>10</v>
      </c>
      <c r="I45" s="237">
        <v>140.65</v>
      </c>
      <c r="J45" s="237">
        <v>0.03</v>
      </c>
      <c r="K45" s="236">
        <f>I45*H45-J45</f>
        <v>1406.47</v>
      </c>
      <c r="L45" s="235"/>
      <c r="M45" s="237"/>
      <c r="O45" s="557" t="s">
        <v>54</v>
      </c>
      <c r="P45" s="557"/>
      <c r="T45" s="85" t="s">
        <v>71</v>
      </c>
      <c r="U45" s="285" t="s">
        <v>100</v>
      </c>
      <c r="W45" s="124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87">
        <v>1817100</v>
      </c>
      <c r="AC45" s="10">
        <v>151.29</v>
      </c>
      <c r="AD45" s="2"/>
      <c r="AE45" s="128"/>
    </row>
    <row r="46" spans="1:31" ht="15.75" thickTop="1" x14ac:dyDescent="0.25">
      <c r="A46" s="246" t="s">
        <v>48</v>
      </c>
      <c r="B46" s="402">
        <v>42702</v>
      </c>
      <c r="C46" s="358">
        <v>20</v>
      </c>
      <c r="D46" s="360">
        <v>139.88</v>
      </c>
      <c r="E46" s="360">
        <v>0</v>
      </c>
      <c r="F46" s="360">
        <f>C46*D46 + E46</f>
        <v>2797.6</v>
      </c>
      <c r="G46" s="402">
        <v>42766</v>
      </c>
      <c r="H46" s="358">
        <v>10</v>
      </c>
      <c r="I46" s="360">
        <v>149.08000000000001</v>
      </c>
      <c r="J46" s="360">
        <v>0.03</v>
      </c>
      <c r="K46" s="360">
        <f>H46*I46 - J46</f>
        <v>1490.7700000000002</v>
      </c>
      <c r="L46" s="357">
        <v>42753</v>
      </c>
      <c r="M46" s="360">
        <v>3</v>
      </c>
      <c r="O46" s="75">
        <v>1.1000000000000001</v>
      </c>
      <c r="P46" s="75">
        <f>O46*$Q$4</f>
        <v>0</v>
      </c>
      <c r="Q46" s="2"/>
      <c r="T46" s="85" t="s">
        <v>72</v>
      </c>
      <c r="U46" s="285" t="s">
        <v>100</v>
      </c>
      <c r="W46" s="124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87">
        <v>1751200</v>
      </c>
      <c r="AC46" s="10">
        <v>151.53</v>
      </c>
      <c r="AD46" s="2"/>
      <c r="AE46" s="128"/>
    </row>
    <row r="47" spans="1:31" x14ac:dyDescent="0.25">
      <c r="A47" s="236"/>
      <c r="B47" s="402">
        <v>42767</v>
      </c>
      <c r="C47" s="358">
        <v>10</v>
      </c>
      <c r="D47" s="360">
        <v>152.69999999999999</v>
      </c>
      <c r="E47" s="360">
        <v>0</v>
      </c>
      <c r="F47" s="360">
        <f>C47*D47 + E47</f>
        <v>1527</v>
      </c>
      <c r="G47" s="402">
        <v>42767</v>
      </c>
      <c r="H47" s="372">
        <v>10</v>
      </c>
      <c r="I47" s="360">
        <v>154.6</v>
      </c>
      <c r="J47" s="360">
        <v>0.03</v>
      </c>
      <c r="K47" s="360">
        <f>H47*I47 - J47</f>
        <v>1545.97</v>
      </c>
      <c r="L47" s="357"/>
      <c r="M47" s="360"/>
      <c r="O47" s="75">
        <v>1.0900000000000001</v>
      </c>
      <c r="P47" s="75">
        <f t="shared" ref="P47:P66" si="0">O47*$Q$4</f>
        <v>0</v>
      </c>
      <c r="Q47" s="2"/>
      <c r="T47" s="85" t="s">
        <v>73</v>
      </c>
      <c r="U47" s="285">
        <v>172.19</v>
      </c>
      <c r="W47" s="124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87">
        <v>3601900</v>
      </c>
      <c r="AC47" s="10">
        <v>152.80000000000001</v>
      </c>
      <c r="AD47" s="2"/>
      <c r="AE47" s="128"/>
    </row>
    <row r="48" spans="1:31" x14ac:dyDescent="0.25">
      <c r="A48" s="236"/>
      <c r="B48" s="402"/>
      <c r="C48" s="358"/>
      <c r="D48" s="360"/>
      <c r="E48" s="360"/>
      <c r="F48" s="360"/>
      <c r="G48" s="402">
        <v>42803</v>
      </c>
      <c r="H48" s="372">
        <v>10</v>
      </c>
      <c r="I48" s="358">
        <v>157.9</v>
      </c>
      <c r="J48" s="360">
        <v>0.03</v>
      </c>
      <c r="K48" s="360">
        <f>H48*I48 - J48</f>
        <v>1578.97</v>
      </c>
      <c r="L48" s="358"/>
      <c r="M48" s="358"/>
      <c r="O48" s="75">
        <v>1.08</v>
      </c>
      <c r="P48" s="75">
        <f t="shared" si="0"/>
        <v>0</v>
      </c>
      <c r="Q48" s="2"/>
      <c r="T48" s="85" t="s">
        <v>74</v>
      </c>
      <c r="U48" s="285">
        <v>0.96229299999999995</v>
      </c>
      <c r="W48" s="124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87">
        <v>5340700</v>
      </c>
      <c r="AC48" s="10">
        <v>152.25</v>
      </c>
      <c r="AD48" s="2"/>
      <c r="AE48" s="128"/>
    </row>
    <row r="49" spans="1:31" x14ac:dyDescent="0.25">
      <c r="A49" s="236"/>
      <c r="B49" s="402"/>
      <c r="C49" s="358"/>
      <c r="D49" s="360"/>
      <c r="E49" s="360"/>
      <c r="F49" s="360"/>
      <c r="G49" s="402"/>
      <c r="H49" s="372"/>
      <c r="I49" s="360"/>
      <c r="J49" s="360"/>
      <c r="K49" s="358"/>
      <c r="L49" s="358"/>
      <c r="M49" s="358"/>
      <c r="O49" s="75">
        <v>1.07</v>
      </c>
      <c r="P49" s="75">
        <f t="shared" si="0"/>
        <v>0</v>
      </c>
      <c r="Q49" s="2"/>
      <c r="T49" s="85" t="s">
        <v>75</v>
      </c>
      <c r="U49" s="285" t="s">
        <v>481</v>
      </c>
      <c r="W49" s="124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87">
        <v>3158600</v>
      </c>
      <c r="AC49" s="10">
        <v>143.16</v>
      </c>
      <c r="AD49" s="2"/>
      <c r="AE49" s="128"/>
    </row>
    <row r="50" spans="1:31" x14ac:dyDescent="0.25">
      <c r="A50" s="236"/>
      <c r="B50" s="443"/>
      <c r="C50" s="236"/>
      <c r="D50" s="237"/>
      <c r="E50" s="237"/>
      <c r="F50" s="237"/>
      <c r="G50" s="443"/>
      <c r="H50" s="236"/>
      <c r="I50" s="236"/>
      <c r="J50" s="236"/>
      <c r="K50" s="236"/>
      <c r="L50" s="236"/>
      <c r="M50" s="236"/>
      <c r="O50" s="75">
        <v>1.06</v>
      </c>
      <c r="P50" s="75">
        <f t="shared" si="0"/>
        <v>0</v>
      </c>
      <c r="Q50" s="2"/>
      <c r="T50" s="85"/>
      <c r="U50" s="285"/>
      <c r="W50" s="124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87">
        <v>2107800</v>
      </c>
      <c r="AC50" s="10">
        <v>145.31</v>
      </c>
      <c r="AD50" s="2"/>
      <c r="AE50" s="128"/>
    </row>
    <row r="51" spans="1:31" x14ac:dyDescent="0.25">
      <c r="A51" s="236"/>
      <c r="B51" s="443"/>
      <c r="C51" s="236"/>
      <c r="D51" s="237"/>
      <c r="E51" s="237"/>
      <c r="F51" s="237"/>
      <c r="G51" s="443"/>
      <c r="H51" s="236"/>
      <c r="I51" s="236"/>
      <c r="J51" s="236"/>
      <c r="K51" s="236"/>
      <c r="L51" s="236"/>
      <c r="M51" s="236"/>
      <c r="O51" s="75">
        <v>1.05</v>
      </c>
      <c r="P51" s="75">
        <f t="shared" si="0"/>
        <v>0</v>
      </c>
      <c r="Q51" s="2"/>
      <c r="T51" s="85" t="s">
        <v>76</v>
      </c>
      <c r="U51" s="285" t="s">
        <v>601</v>
      </c>
      <c r="W51" s="124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87">
        <v>2934000</v>
      </c>
      <c r="AC51" s="10">
        <v>142.97</v>
      </c>
      <c r="AD51" s="2"/>
      <c r="AE51" s="128"/>
    </row>
    <row r="52" spans="1:31" x14ac:dyDescent="0.25">
      <c r="A52" s="236"/>
      <c r="B52" s="443"/>
      <c r="C52" s="236"/>
      <c r="D52" s="237"/>
      <c r="E52" s="237"/>
      <c r="F52" s="237"/>
      <c r="G52" s="443"/>
      <c r="H52" s="236"/>
      <c r="I52" s="236"/>
      <c r="J52" s="236"/>
      <c r="K52" s="236"/>
      <c r="L52" s="236"/>
      <c r="M52" s="236"/>
      <c r="O52" s="75">
        <v>1.04</v>
      </c>
      <c r="P52" s="75">
        <f t="shared" si="0"/>
        <v>0</v>
      </c>
      <c r="Q52" s="2"/>
      <c r="T52" s="85" t="s">
        <v>77</v>
      </c>
      <c r="U52" s="285" t="s">
        <v>448</v>
      </c>
      <c r="W52" s="124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87">
        <v>2224900</v>
      </c>
      <c r="AC52" s="10">
        <v>142.30000000000001</v>
      </c>
      <c r="AD52" s="2"/>
      <c r="AE52" s="128"/>
    </row>
    <row r="53" spans="1:31" x14ac:dyDescent="0.25">
      <c r="A53" s="236"/>
      <c r="B53" s="443"/>
      <c r="C53" s="236"/>
      <c r="D53" s="236"/>
      <c r="E53" s="237"/>
      <c r="F53" s="236"/>
      <c r="G53" s="443"/>
      <c r="H53" s="236"/>
      <c r="I53" s="236"/>
      <c r="J53" s="236"/>
      <c r="K53" s="236"/>
      <c r="L53" s="236"/>
      <c r="M53" s="236"/>
      <c r="O53" s="75">
        <v>1.03</v>
      </c>
      <c r="P53" s="75">
        <f t="shared" si="0"/>
        <v>0</v>
      </c>
      <c r="Q53" s="2"/>
      <c r="T53" s="85" t="s">
        <v>78</v>
      </c>
      <c r="U53" s="286">
        <v>2012985</v>
      </c>
      <c r="W53" s="124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87">
        <v>2988500</v>
      </c>
      <c r="AC53" s="10">
        <v>140.85</v>
      </c>
      <c r="AD53" s="2"/>
      <c r="AE53" s="128"/>
    </row>
    <row r="54" spans="1:31" x14ac:dyDescent="0.25">
      <c r="A54" s="21" t="s">
        <v>57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69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75">
        <v>1.02</v>
      </c>
      <c r="P54" s="75">
        <f t="shared" si="0"/>
        <v>0</v>
      </c>
      <c r="Q54" s="2"/>
      <c r="T54" s="85" t="s">
        <v>81</v>
      </c>
      <c r="U54" s="286">
        <v>1769420</v>
      </c>
      <c r="W54" s="124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87">
        <v>1508600</v>
      </c>
      <c r="AC54" s="10">
        <v>142.66</v>
      </c>
      <c r="AD54" s="2"/>
      <c r="AE54" s="128"/>
    </row>
    <row r="55" spans="1:31" x14ac:dyDescent="0.25">
      <c r="A55" s="236"/>
      <c r="B55" s="236"/>
      <c r="C55" s="236"/>
      <c r="D55" s="236"/>
      <c r="E55" s="237"/>
      <c r="F55" s="236"/>
      <c r="G55" s="236"/>
      <c r="H55" s="236"/>
      <c r="I55" s="236"/>
      <c r="J55" s="236"/>
      <c r="K55" s="236"/>
      <c r="L55" s="236"/>
      <c r="M55" s="236"/>
      <c r="O55" s="75">
        <v>1.01</v>
      </c>
      <c r="P55" s="75">
        <f t="shared" si="0"/>
        <v>0</v>
      </c>
      <c r="Q55" s="2"/>
      <c r="T55" s="85" t="s">
        <v>79</v>
      </c>
      <c r="U55" s="285" t="s">
        <v>602</v>
      </c>
      <c r="W55" s="124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87">
        <v>1750000</v>
      </c>
      <c r="AC55" s="10">
        <v>143.37</v>
      </c>
      <c r="AD55" s="2"/>
      <c r="AE55" s="128"/>
    </row>
    <row r="56" spans="1:31" x14ac:dyDescent="0.25">
      <c r="O56" s="75">
        <v>1</v>
      </c>
      <c r="P56" s="75">
        <f t="shared" si="0"/>
        <v>0</v>
      </c>
      <c r="Q56" s="2"/>
      <c r="T56" s="85" t="s">
        <v>82</v>
      </c>
      <c r="U56" s="285">
        <v>30.01</v>
      </c>
      <c r="W56" s="124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87">
        <v>1435900</v>
      </c>
      <c r="AC56" s="10">
        <v>144.18</v>
      </c>
      <c r="AD56" s="2"/>
      <c r="AE56" s="128"/>
    </row>
    <row r="57" spans="1:31" x14ac:dyDescent="0.25">
      <c r="O57" s="75">
        <v>0.99</v>
      </c>
      <c r="P57" s="75">
        <f t="shared" si="0"/>
        <v>0</v>
      </c>
      <c r="Q57" s="2"/>
      <c r="T57" s="85" t="s">
        <v>83</v>
      </c>
      <c r="U57" s="285">
        <v>5.09</v>
      </c>
      <c r="W57" s="124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87">
        <v>1377100</v>
      </c>
      <c r="AC57" s="10">
        <v>144.52000000000001</v>
      </c>
      <c r="AD57" s="2"/>
      <c r="AE57" s="128"/>
    </row>
    <row r="58" spans="1:31" x14ac:dyDescent="0.25">
      <c r="O58" s="75">
        <v>0.98</v>
      </c>
      <c r="P58" s="75">
        <f t="shared" si="0"/>
        <v>0</v>
      </c>
      <c r="Q58" s="2"/>
      <c r="T58" s="85" t="s">
        <v>80</v>
      </c>
      <c r="U58" s="285" t="s">
        <v>438</v>
      </c>
      <c r="W58" s="124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87">
        <v>1651500</v>
      </c>
      <c r="AC58" s="10">
        <v>144.91</v>
      </c>
      <c r="AD58" s="2"/>
      <c r="AE58" s="128"/>
    </row>
    <row r="59" spans="1:31" x14ac:dyDescent="0.25">
      <c r="O59" s="75">
        <v>0.97</v>
      </c>
      <c r="P59" s="75">
        <f t="shared" si="0"/>
        <v>0</v>
      </c>
      <c r="W59" s="124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87">
        <v>1839600</v>
      </c>
      <c r="AC59" s="10">
        <v>146.15</v>
      </c>
      <c r="AD59" s="2"/>
      <c r="AE59" s="128"/>
    </row>
    <row r="60" spans="1:31" x14ac:dyDescent="0.25">
      <c r="O60" s="75">
        <v>0.96</v>
      </c>
      <c r="P60" s="75">
        <f t="shared" si="0"/>
        <v>0</v>
      </c>
      <c r="W60" s="124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87">
        <v>2239600</v>
      </c>
      <c r="AC60" s="10">
        <v>145.83000000000001</v>
      </c>
      <c r="AD60" s="2"/>
      <c r="AE60" s="128"/>
    </row>
    <row r="61" spans="1:31" x14ac:dyDescent="0.25">
      <c r="O61" s="75">
        <v>0.95</v>
      </c>
      <c r="P61" s="75">
        <f t="shared" si="0"/>
        <v>0</v>
      </c>
      <c r="W61" s="124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87">
        <v>2764300</v>
      </c>
      <c r="AC61" s="10">
        <v>146.08000000000001</v>
      </c>
      <c r="AD61" s="2"/>
      <c r="AE61" s="128"/>
    </row>
    <row r="62" spans="1:31" x14ac:dyDescent="0.25">
      <c r="O62" s="75">
        <v>0.94</v>
      </c>
      <c r="P62" s="75">
        <f t="shared" si="0"/>
        <v>0</v>
      </c>
      <c r="W62" s="124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87">
        <v>1806600</v>
      </c>
      <c r="AC62" s="10">
        <v>147.63999999999999</v>
      </c>
      <c r="AD62" s="2"/>
      <c r="AE62" s="128"/>
    </row>
    <row r="63" spans="1:31" x14ac:dyDescent="0.25">
      <c r="O63" s="75">
        <v>0.93</v>
      </c>
      <c r="P63" s="75">
        <f t="shared" si="0"/>
        <v>0</v>
      </c>
      <c r="W63" s="124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87">
        <v>1966300</v>
      </c>
      <c r="AC63" s="10">
        <v>147.35</v>
      </c>
      <c r="AD63" s="2"/>
      <c r="AE63" s="128"/>
    </row>
    <row r="64" spans="1:31" x14ac:dyDescent="0.25">
      <c r="O64" s="75">
        <v>0.92</v>
      </c>
      <c r="P64" s="75">
        <f t="shared" si="0"/>
        <v>0</v>
      </c>
      <c r="W64" s="124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87">
        <v>2016200</v>
      </c>
      <c r="AC64" s="10">
        <v>147.13</v>
      </c>
      <c r="AD64" s="2"/>
      <c r="AE64" s="128"/>
    </row>
    <row r="65" spans="15:31" x14ac:dyDescent="0.25">
      <c r="O65" s="75">
        <v>0.91</v>
      </c>
      <c r="P65" s="75">
        <f t="shared" si="0"/>
        <v>0</v>
      </c>
      <c r="W65" s="124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87">
        <v>1683500</v>
      </c>
      <c r="AC65" s="10">
        <v>145.24</v>
      </c>
      <c r="AD65" s="2"/>
      <c r="AE65" s="128"/>
    </row>
    <row r="66" spans="15:31" x14ac:dyDescent="0.25">
      <c r="O66" s="75">
        <v>0.9</v>
      </c>
      <c r="P66" s="75">
        <f t="shared" si="0"/>
        <v>0</v>
      </c>
      <c r="W66" s="124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87">
        <v>2167200</v>
      </c>
      <c r="AC66" s="10">
        <v>145.02000000000001</v>
      </c>
      <c r="AD66" s="2"/>
      <c r="AE66" s="128"/>
    </row>
    <row r="67" spans="15:31" x14ac:dyDescent="0.25">
      <c r="W67" s="124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87">
        <v>1966400</v>
      </c>
      <c r="AC67" s="10">
        <v>143.53</v>
      </c>
      <c r="AD67" s="2"/>
      <c r="AE67" s="128"/>
    </row>
    <row r="68" spans="15:31" x14ac:dyDescent="0.25">
      <c r="W68" s="124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87">
        <v>1063200</v>
      </c>
      <c r="AC68" s="10">
        <v>140.97</v>
      </c>
      <c r="AD68" s="2"/>
      <c r="AE68" s="128"/>
    </row>
    <row r="69" spans="15:31" x14ac:dyDescent="0.25">
      <c r="W69" s="124" t="s">
        <v>92</v>
      </c>
      <c r="X69" s="10"/>
      <c r="Y69" s="10"/>
      <c r="Z69" s="10"/>
      <c r="AA69" s="10"/>
      <c r="AB69" s="87"/>
      <c r="AC69" s="10"/>
      <c r="AD69" s="2"/>
      <c r="AE69" s="128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78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67</v>
      </c>
      <c r="F1" s="11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53</v>
      </c>
      <c r="M1" s="11" t="s">
        <v>22</v>
      </c>
      <c r="T1" s="11" t="s">
        <v>47</v>
      </c>
      <c r="U1" s="76"/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  <c r="AI1" s="11" t="s">
        <v>112</v>
      </c>
      <c r="AJ1" s="11" t="s">
        <v>113</v>
      </c>
      <c r="AK1" s="11" t="s">
        <v>114</v>
      </c>
      <c r="AL1" s="11" t="s">
        <v>115</v>
      </c>
      <c r="AO1" s="11" t="s">
        <v>116</v>
      </c>
      <c r="AP1" s="11" t="s">
        <v>37</v>
      </c>
      <c r="AQ1" s="11" t="s">
        <v>118</v>
      </c>
    </row>
    <row r="2" spans="1:43" x14ac:dyDescent="0.25">
      <c r="A2" s="6" t="s">
        <v>23</v>
      </c>
      <c r="B2" s="66"/>
      <c r="C2" s="4"/>
      <c r="D2" s="3"/>
      <c r="E2" s="3"/>
      <c r="F2" s="3"/>
      <c r="G2" s="66"/>
      <c r="H2" s="149"/>
      <c r="I2" s="3"/>
      <c r="J2" s="3"/>
      <c r="K2" s="4"/>
      <c r="L2" s="66"/>
      <c r="M2" s="3"/>
      <c r="O2" s="11" t="s">
        <v>35</v>
      </c>
      <c r="Q2">
        <f>C18-H18</f>
        <v>0</v>
      </c>
      <c r="T2" s="1">
        <v>42305</v>
      </c>
      <c r="U2" s="78" t="s">
        <v>103</v>
      </c>
      <c r="W2" s="124">
        <v>42830</v>
      </c>
      <c r="X2" s="10">
        <v>44.5</v>
      </c>
      <c r="Y2" s="10">
        <v>44.95</v>
      </c>
      <c r="Z2" s="10">
        <v>43.15</v>
      </c>
      <c r="AA2" s="10">
        <v>43.35</v>
      </c>
      <c r="AB2" s="87">
        <v>915100</v>
      </c>
      <c r="AC2" s="10">
        <v>43.35</v>
      </c>
      <c r="AD2" s="2">
        <f>Y2-Z2</f>
        <v>1.8000000000000043</v>
      </c>
      <c r="AE2" s="128">
        <f>AC2/AC3-1</f>
        <v>-1.8120045300113241E-2</v>
      </c>
      <c r="AP2" t="s">
        <v>117</v>
      </c>
    </row>
    <row r="3" spans="1:43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4"/>
      <c r="L3" s="66"/>
      <c r="M3" s="3"/>
      <c r="O3" s="11" t="s">
        <v>36</v>
      </c>
      <c r="Q3" s="2">
        <f>IF(Q2=0, Q4, (F18-K18-M18)/Q2)</f>
        <v>0</v>
      </c>
      <c r="W3" s="124">
        <v>42829</v>
      </c>
      <c r="X3" s="10">
        <v>44.5</v>
      </c>
      <c r="Y3" s="10">
        <v>44.75</v>
      </c>
      <c r="Z3" s="10">
        <v>43.75</v>
      </c>
      <c r="AA3" s="10">
        <v>44.15</v>
      </c>
      <c r="AB3" s="87">
        <v>630400</v>
      </c>
      <c r="AC3" s="10">
        <v>44.15</v>
      </c>
      <c r="AD3" s="2">
        <f t="shared" ref="AD3:AD66" si="0">Y3-Z3</f>
        <v>1</v>
      </c>
      <c r="AE3" s="128">
        <f t="shared" ref="AE3:AE66" si="1">AC3/AC4-1</f>
        <v>-4.5095828635851598E-3</v>
      </c>
      <c r="AI3" t="s">
        <v>125</v>
      </c>
      <c r="AJ3">
        <v>90</v>
      </c>
      <c r="AK3">
        <v>28.4</v>
      </c>
      <c r="AL3" s="170">
        <v>2556</v>
      </c>
      <c r="AO3" s="170">
        <v>2894.4</v>
      </c>
      <c r="AP3">
        <v>338.4</v>
      </c>
      <c r="AQ3">
        <v>13.24</v>
      </c>
    </row>
    <row r="4" spans="1:43" x14ac:dyDescent="0.25">
      <c r="B4" s="66"/>
      <c r="C4" s="4"/>
      <c r="D4" s="3"/>
      <c r="E4" s="3"/>
      <c r="F4" s="3"/>
      <c r="G4" s="66"/>
      <c r="H4" s="149"/>
      <c r="I4" s="4"/>
      <c r="J4" s="3"/>
      <c r="K4" s="4"/>
      <c r="L4" s="4"/>
      <c r="M4" s="4"/>
      <c r="O4" s="11" t="s">
        <v>44</v>
      </c>
      <c r="Q4" s="48">
        <v>0</v>
      </c>
      <c r="R4" s="336">
        <v>0</v>
      </c>
      <c r="W4" s="124">
        <v>42828</v>
      </c>
      <c r="X4" s="10">
        <v>45.35</v>
      </c>
      <c r="Y4" s="10">
        <v>45.6</v>
      </c>
      <c r="Z4" s="10">
        <v>44.1</v>
      </c>
      <c r="AA4" s="10">
        <v>44.35</v>
      </c>
      <c r="AB4" s="87">
        <v>1307800</v>
      </c>
      <c r="AC4" s="10">
        <v>44.35</v>
      </c>
      <c r="AD4" s="2">
        <f t="shared" si="0"/>
        <v>1.5</v>
      </c>
      <c r="AE4" s="128">
        <f t="shared" si="1"/>
        <v>-1.8805309734513331E-2</v>
      </c>
    </row>
    <row r="5" spans="1:43" x14ac:dyDescent="0.25">
      <c r="B5" s="66"/>
      <c r="C5" s="4"/>
      <c r="D5" s="3"/>
      <c r="E5" s="3"/>
      <c r="F5" s="3"/>
      <c r="G5" s="66"/>
      <c r="H5" s="149"/>
      <c r="I5" s="3"/>
      <c r="J5" s="3"/>
      <c r="K5" s="4"/>
      <c r="L5" s="4"/>
      <c r="M5" s="4"/>
      <c r="O5" s="11" t="s">
        <v>45</v>
      </c>
      <c r="Q5" s="3">
        <f>Q4*Q2</f>
        <v>0</v>
      </c>
      <c r="W5" s="124">
        <v>42825</v>
      </c>
      <c r="X5" s="10">
        <v>44.9</v>
      </c>
      <c r="Y5" s="10">
        <v>45.5</v>
      </c>
      <c r="Z5" s="10">
        <v>44.76</v>
      </c>
      <c r="AA5" s="10">
        <v>45.2</v>
      </c>
      <c r="AB5" s="87">
        <v>867000</v>
      </c>
      <c r="AC5" s="10">
        <v>45.2</v>
      </c>
      <c r="AD5" s="2">
        <f t="shared" si="0"/>
        <v>0.74000000000000199</v>
      </c>
      <c r="AE5" s="128">
        <f t="shared" si="1"/>
        <v>1.1074197120710672E-3</v>
      </c>
    </row>
    <row r="6" spans="1:43" x14ac:dyDescent="0.25">
      <c r="B6" s="66"/>
      <c r="C6" s="4"/>
      <c r="D6" s="3"/>
      <c r="E6" s="3"/>
      <c r="F6" s="3"/>
      <c r="G6" s="66"/>
      <c r="H6" s="149"/>
      <c r="I6" s="3"/>
      <c r="J6" s="3"/>
      <c r="K6" s="4"/>
      <c r="L6" s="4"/>
      <c r="M6" s="4"/>
      <c r="O6" s="11" t="s">
        <v>42</v>
      </c>
      <c r="Q6" s="2">
        <f>Q3*Q2</f>
        <v>0</v>
      </c>
      <c r="W6" s="124">
        <v>42824</v>
      </c>
      <c r="X6" s="10">
        <v>44</v>
      </c>
      <c r="Y6" s="10">
        <v>45.25</v>
      </c>
      <c r="Z6" s="10">
        <v>44</v>
      </c>
      <c r="AA6" s="10">
        <v>45.15</v>
      </c>
      <c r="AB6" s="87">
        <v>909900</v>
      </c>
      <c r="AC6" s="10">
        <v>45.15</v>
      </c>
      <c r="AD6" s="2">
        <f t="shared" si="0"/>
        <v>1.25</v>
      </c>
      <c r="AE6" s="128">
        <f t="shared" si="1"/>
        <v>2.6136363636363624E-2</v>
      </c>
    </row>
    <row r="7" spans="1:43" x14ac:dyDescent="0.25">
      <c r="B7" s="66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136</v>
      </c>
      <c r="Q7" s="2">
        <f>Q10+Q8</f>
        <v>529.88000000000284</v>
      </c>
      <c r="R7">
        <v>0</v>
      </c>
      <c r="W7" s="124">
        <v>42823</v>
      </c>
      <c r="X7" s="10">
        <v>43.7</v>
      </c>
      <c r="Y7" s="10">
        <v>44.2</v>
      </c>
      <c r="Z7" s="10">
        <v>43.2</v>
      </c>
      <c r="AA7" s="10">
        <v>44</v>
      </c>
      <c r="AB7" s="87">
        <v>696100</v>
      </c>
      <c r="AC7" s="10">
        <v>44</v>
      </c>
      <c r="AD7" s="2">
        <f t="shared" si="0"/>
        <v>1</v>
      </c>
      <c r="AE7" s="128">
        <f t="shared" si="1"/>
        <v>6.8649885583522696E-3</v>
      </c>
    </row>
    <row r="8" spans="1:43" x14ac:dyDescent="0.25">
      <c r="B8" s="66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42.8</v>
      </c>
      <c r="Y8" s="10">
        <v>44.3</v>
      </c>
      <c r="Z8" s="10">
        <v>42.8</v>
      </c>
      <c r="AA8" s="10">
        <v>43.7</v>
      </c>
      <c r="AB8" s="87">
        <v>504900</v>
      </c>
      <c r="AC8" s="10">
        <v>43.7</v>
      </c>
      <c r="AD8" s="2">
        <f t="shared" si="0"/>
        <v>1.5</v>
      </c>
      <c r="AE8" s="128">
        <f t="shared" si="1"/>
        <v>1.8648018648018683E-2</v>
      </c>
    </row>
    <row r="9" spans="1:43" x14ac:dyDescent="0.25">
      <c r="B9" s="66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156</v>
      </c>
      <c r="Q9" s="128">
        <f>IF(Q2=0, 0, Q8/Q6)</f>
        <v>0</v>
      </c>
      <c r="W9" s="124">
        <v>42821</v>
      </c>
      <c r="X9" s="10">
        <v>42.45</v>
      </c>
      <c r="Y9" s="10">
        <v>43.2</v>
      </c>
      <c r="Z9" s="10">
        <v>41.78</v>
      </c>
      <c r="AA9" s="10">
        <v>42.9</v>
      </c>
      <c r="AB9" s="87">
        <v>836600</v>
      </c>
      <c r="AC9" s="10">
        <v>42.9</v>
      </c>
      <c r="AD9" s="2">
        <f t="shared" si="0"/>
        <v>1.4200000000000017</v>
      </c>
      <c r="AE9" s="128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155</v>
      </c>
      <c r="P10" s="27"/>
      <c r="Q10" s="2">
        <f>M36</f>
        <v>529.88000000000284</v>
      </c>
      <c r="W10" s="124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87">
        <v>902800</v>
      </c>
      <c r="AC10" s="10">
        <v>43.55</v>
      </c>
      <c r="AD10" s="2">
        <f t="shared" si="0"/>
        <v>1.5</v>
      </c>
      <c r="AE10" s="128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133</v>
      </c>
      <c r="P11" s="27"/>
      <c r="Q11" s="128">
        <f>IF(U58="N/A (N/A)", 0, VALUE(TRIM(CLEAN(MID(U58, FIND("(", U58)+1, 5)))))</f>
        <v>2.3E-2</v>
      </c>
      <c r="W11" s="124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87">
        <v>744100</v>
      </c>
      <c r="AC11" s="10">
        <v>44.15</v>
      </c>
      <c r="AD11" s="2">
        <f t="shared" si="0"/>
        <v>0.64999999999999858</v>
      </c>
      <c r="AE11" s="128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24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87">
        <v>1031200</v>
      </c>
      <c r="AC12" s="10">
        <v>44</v>
      </c>
      <c r="AD12" s="2">
        <f t="shared" si="0"/>
        <v>1.5</v>
      </c>
      <c r="AE12" s="128">
        <f t="shared" si="1"/>
        <v>1.9698725376593229E-2</v>
      </c>
    </row>
    <row r="13" spans="1:43" x14ac:dyDescent="0.25">
      <c r="W13" s="124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87">
        <v>880800</v>
      </c>
      <c r="AC13" s="10">
        <v>43.15</v>
      </c>
      <c r="AD13" s="2">
        <f t="shared" si="0"/>
        <v>2.0399999999999991</v>
      </c>
      <c r="AE13" s="128">
        <f t="shared" si="1"/>
        <v>-4.2175360710321796E-2</v>
      </c>
    </row>
    <row r="14" spans="1:43" x14ac:dyDescent="0.25">
      <c r="W14" s="124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87">
        <v>362700</v>
      </c>
      <c r="AC14" s="10">
        <v>45.05</v>
      </c>
      <c r="AD14" s="2">
        <f t="shared" si="0"/>
        <v>0.65000000000000568</v>
      </c>
      <c r="AE14" s="128">
        <f t="shared" si="1"/>
        <v>2.2246941045604984E-3</v>
      </c>
    </row>
    <row r="15" spans="1:43" x14ac:dyDescent="0.25">
      <c r="W15" s="124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87">
        <v>811900</v>
      </c>
      <c r="AC15" s="10">
        <v>44.95</v>
      </c>
      <c r="AD15" s="2">
        <f t="shared" si="0"/>
        <v>0.89999999999999858</v>
      </c>
      <c r="AE15" s="128">
        <f t="shared" si="1"/>
        <v>-1.3172338090010838E-2</v>
      </c>
    </row>
    <row r="16" spans="1:43" x14ac:dyDescent="0.25">
      <c r="W16" s="124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87">
        <v>663100</v>
      </c>
      <c r="AC16" s="10">
        <v>45.55</v>
      </c>
      <c r="AD16" s="2">
        <f t="shared" si="0"/>
        <v>0.75</v>
      </c>
      <c r="AE16" s="128">
        <f t="shared" si="1"/>
        <v>-2.1905805038335835E-3</v>
      </c>
    </row>
    <row r="17" spans="1:31" x14ac:dyDescent="0.25">
      <c r="W17" s="124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87">
        <v>1408000</v>
      </c>
      <c r="AC17" s="10">
        <v>45.65</v>
      </c>
      <c r="AD17" s="2">
        <f t="shared" si="0"/>
        <v>1.3999999999999986</v>
      </c>
      <c r="AE17" s="128">
        <f t="shared" si="1"/>
        <v>3.2805429864253277E-2</v>
      </c>
    </row>
    <row r="18" spans="1:31" x14ac:dyDescent="0.25">
      <c r="A18" s="25" t="s">
        <v>57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65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24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87">
        <v>345500</v>
      </c>
      <c r="AC18" s="10">
        <v>44.2</v>
      </c>
      <c r="AD18" s="2">
        <f t="shared" si="0"/>
        <v>0.75</v>
      </c>
      <c r="AE18" s="128">
        <f t="shared" si="1"/>
        <v>-1.4492753623188359E-2</v>
      </c>
    </row>
    <row r="19" spans="1:31" x14ac:dyDescent="0.25">
      <c r="W19" s="124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87">
        <v>526900</v>
      </c>
      <c r="AC19" s="10">
        <v>44.85</v>
      </c>
      <c r="AD19" s="2">
        <f t="shared" si="0"/>
        <v>0.75</v>
      </c>
      <c r="AE19" s="128">
        <f t="shared" si="1"/>
        <v>6.7340067340069254E-3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G20" s="165" t="s">
        <v>110</v>
      </c>
      <c r="H20" s="154" t="s">
        <v>61</v>
      </c>
      <c r="I20" s="153" t="s">
        <v>111</v>
      </c>
      <c r="W20" s="124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87">
        <v>808700</v>
      </c>
      <c r="AC20" s="10">
        <v>44.55</v>
      </c>
      <c r="AD20" s="2">
        <f t="shared" si="0"/>
        <v>1.2299999999999969</v>
      </c>
      <c r="AE20" s="128">
        <f t="shared" si="1"/>
        <v>2.7681660899653959E-2</v>
      </c>
    </row>
    <row r="21" spans="1:31" x14ac:dyDescent="0.25">
      <c r="B21" s="152">
        <v>42304</v>
      </c>
      <c r="C21" s="10">
        <v>340</v>
      </c>
      <c r="D21" s="33">
        <v>29.77</v>
      </c>
      <c r="E21" s="33">
        <v>28.78</v>
      </c>
      <c r="F21" s="33">
        <v>-337</v>
      </c>
      <c r="G21" s="33">
        <f t="shared" ref="G21:G31" si="2">IF(C21=0, 0,D21*C21)</f>
        <v>10121.799999999999</v>
      </c>
      <c r="H21" s="168">
        <f t="shared" ref="H21:H31" si="3">IF(C21=0, D21, (E21-D21)/D21)</f>
        <v>-3.3254954652334516E-2</v>
      </c>
      <c r="I21" s="33"/>
      <c r="W21" s="124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87">
        <v>467400</v>
      </c>
      <c r="AC21" s="10">
        <v>43.35</v>
      </c>
      <c r="AD21" s="2">
        <f t="shared" si="0"/>
        <v>1.4699999999999989</v>
      </c>
      <c r="AE21" s="128">
        <f t="shared" si="1"/>
        <v>-2.3648648648648574E-2</v>
      </c>
    </row>
    <row r="22" spans="1:31" x14ac:dyDescent="0.25">
      <c r="B22" s="152">
        <v>42305</v>
      </c>
      <c r="C22" s="10">
        <v>170</v>
      </c>
      <c r="D22" s="33">
        <v>29.3</v>
      </c>
      <c r="E22" s="33">
        <v>30.6</v>
      </c>
      <c r="F22" s="33">
        <v>220.36000000000058</v>
      </c>
      <c r="G22" s="33">
        <f t="shared" si="2"/>
        <v>4981</v>
      </c>
      <c r="H22" s="168">
        <f t="shared" si="3"/>
        <v>4.4368600682593878E-2</v>
      </c>
      <c r="I22" s="33"/>
      <c r="W22" s="124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87">
        <v>612100</v>
      </c>
      <c r="AC22" s="10">
        <v>44.4</v>
      </c>
      <c r="AD22" s="2">
        <f t="shared" si="0"/>
        <v>0.90000000000000568</v>
      </c>
      <c r="AE22" s="128">
        <f t="shared" si="1"/>
        <v>-7.8212290502793769E-3</v>
      </c>
    </row>
    <row r="23" spans="1:31" x14ac:dyDescent="0.25">
      <c r="B23" s="152">
        <v>42311</v>
      </c>
      <c r="C23" s="10">
        <v>90</v>
      </c>
      <c r="D23" s="33">
        <v>26.46</v>
      </c>
      <c r="E23" s="33">
        <v>32.409999999999997</v>
      </c>
      <c r="F23" s="33">
        <v>535.21</v>
      </c>
      <c r="G23" s="33">
        <f t="shared" si="2"/>
        <v>2381.4</v>
      </c>
      <c r="H23" s="168">
        <f t="shared" si="3"/>
        <v>0.22486772486772469</v>
      </c>
      <c r="I23" s="33"/>
      <c r="W23" s="124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87">
        <v>784200</v>
      </c>
      <c r="AC23" s="10">
        <v>44.75</v>
      </c>
      <c r="AD23" s="2">
        <f t="shared" si="0"/>
        <v>1</v>
      </c>
      <c r="AE23" s="128">
        <f t="shared" si="1"/>
        <v>-1.7563117453347932E-2</v>
      </c>
    </row>
    <row r="24" spans="1:31" x14ac:dyDescent="0.25">
      <c r="B24" s="152">
        <v>42345</v>
      </c>
      <c r="C24" s="10">
        <v>90</v>
      </c>
      <c r="D24" s="33">
        <v>26.2</v>
      </c>
      <c r="E24" s="33">
        <v>30.88</v>
      </c>
      <c r="F24" s="33">
        <v>421</v>
      </c>
      <c r="G24" s="33">
        <f t="shared" si="2"/>
        <v>2358</v>
      </c>
      <c r="H24" s="168">
        <f t="shared" si="3"/>
        <v>0.17862595419847327</v>
      </c>
      <c r="I24" s="33"/>
      <c r="W24" s="124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87">
        <v>1312100</v>
      </c>
      <c r="AC24" s="10">
        <v>45.55</v>
      </c>
      <c r="AD24" s="2">
        <f t="shared" si="0"/>
        <v>1.3500000000000014</v>
      </c>
      <c r="AE24" s="128">
        <f t="shared" si="1"/>
        <v>1.2222222222222134E-2</v>
      </c>
    </row>
    <row r="25" spans="1:31" x14ac:dyDescent="0.25">
      <c r="B25" s="152">
        <v>42349</v>
      </c>
      <c r="C25" s="10">
        <v>90</v>
      </c>
      <c r="D25" s="33">
        <v>26.2</v>
      </c>
      <c r="E25" s="33">
        <v>28.79</v>
      </c>
      <c r="F25" s="33">
        <v>232.81</v>
      </c>
      <c r="G25" s="33">
        <f t="shared" si="2"/>
        <v>2358</v>
      </c>
      <c r="H25" s="168">
        <f t="shared" si="3"/>
        <v>9.8854961832061064E-2</v>
      </c>
      <c r="I25" s="33"/>
      <c r="W25" s="124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87">
        <v>940600</v>
      </c>
      <c r="AC25" s="10">
        <v>45</v>
      </c>
      <c r="AD25" s="2">
        <f t="shared" si="0"/>
        <v>0.78000000000000114</v>
      </c>
      <c r="AE25" s="128">
        <f t="shared" si="1"/>
        <v>1.2373453318335059E-2</v>
      </c>
    </row>
    <row r="26" spans="1:31" x14ac:dyDescent="0.25">
      <c r="B26" s="152">
        <v>42356</v>
      </c>
      <c r="C26" s="10">
        <v>130</v>
      </c>
      <c r="D26" s="33">
        <v>26.53</v>
      </c>
      <c r="E26" s="33">
        <v>27.26</v>
      </c>
      <c r="F26" s="33">
        <v>95.51</v>
      </c>
      <c r="G26" s="33">
        <f t="shared" si="2"/>
        <v>3448.9</v>
      </c>
      <c r="H26" s="168">
        <f t="shared" si="3"/>
        <v>2.7516019600452333E-2</v>
      </c>
      <c r="I26" s="33"/>
      <c r="W26" s="124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87">
        <v>656600</v>
      </c>
      <c r="AC26" s="10">
        <v>44.45</v>
      </c>
      <c r="AD26" s="2">
        <f t="shared" si="0"/>
        <v>1.3999999999999986</v>
      </c>
      <c r="AE26" s="128">
        <f t="shared" si="1"/>
        <v>-2.3076923076922995E-2</v>
      </c>
    </row>
    <row r="27" spans="1:31" x14ac:dyDescent="0.25">
      <c r="B27" s="152">
        <v>42369</v>
      </c>
      <c r="C27" s="10">
        <v>90</v>
      </c>
      <c r="D27" s="33">
        <v>25.46</v>
      </c>
      <c r="E27" s="33">
        <v>28.59</v>
      </c>
      <c r="F27" s="33">
        <v>281.58999999999997</v>
      </c>
      <c r="G27" s="33">
        <f t="shared" si="2"/>
        <v>2291.4</v>
      </c>
      <c r="H27" s="168">
        <f t="shared" si="3"/>
        <v>0.12293794186959933</v>
      </c>
      <c r="I27" s="33"/>
      <c r="W27" s="124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87">
        <v>1318300</v>
      </c>
      <c r="AC27" s="10">
        <v>45.5</v>
      </c>
      <c r="AD27" s="2">
        <f t="shared" si="0"/>
        <v>0.94999999999999574</v>
      </c>
      <c r="AE27" s="128">
        <f t="shared" si="1"/>
        <v>2.9411764705882248E-2</v>
      </c>
    </row>
    <row r="28" spans="1:31" x14ac:dyDescent="0.25">
      <c r="B28" s="152">
        <v>42376</v>
      </c>
      <c r="C28" s="10">
        <v>180</v>
      </c>
      <c r="D28" s="33">
        <v>26.11</v>
      </c>
      <c r="E28" s="33">
        <v>26.7</v>
      </c>
      <c r="F28" s="33">
        <v>106.99</v>
      </c>
      <c r="G28" s="33">
        <f t="shared" si="2"/>
        <v>4699.8</v>
      </c>
      <c r="H28" s="168">
        <f t="shared" si="3"/>
        <v>2.2596706242818839E-2</v>
      </c>
      <c r="I28" s="33"/>
      <c r="W28" s="124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87">
        <v>817300</v>
      </c>
      <c r="AC28" s="10">
        <v>44.2</v>
      </c>
      <c r="AD28" s="2">
        <f t="shared" si="0"/>
        <v>0.5</v>
      </c>
      <c r="AE28" s="128">
        <f t="shared" si="1"/>
        <v>-8.9686098654707669E-3</v>
      </c>
    </row>
    <row r="29" spans="1:31" x14ac:dyDescent="0.25">
      <c r="B29" s="152">
        <v>42403</v>
      </c>
      <c r="C29" s="10">
        <v>180</v>
      </c>
      <c r="D29" s="33">
        <v>26.11</v>
      </c>
      <c r="E29" s="33">
        <v>28.02</v>
      </c>
      <c r="F29" s="33">
        <v>344.59</v>
      </c>
      <c r="G29" s="33">
        <f t="shared" si="2"/>
        <v>4699.8</v>
      </c>
      <c r="H29" s="168">
        <f t="shared" si="3"/>
        <v>7.3152049023362697E-2</v>
      </c>
      <c r="I29" s="33"/>
      <c r="W29" s="124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87">
        <v>1005400</v>
      </c>
      <c r="AC29" s="10">
        <v>44.6</v>
      </c>
      <c r="AD29" s="2">
        <f t="shared" si="0"/>
        <v>1.6799999999999997</v>
      </c>
      <c r="AE29" s="128">
        <f t="shared" si="1"/>
        <v>3.600464576074347E-2</v>
      </c>
    </row>
    <row r="30" spans="1:31" x14ac:dyDescent="0.25">
      <c r="B30" s="152">
        <v>42404</v>
      </c>
      <c r="C30" s="10">
        <v>90</v>
      </c>
      <c r="D30" s="33">
        <v>23.66</v>
      </c>
      <c r="E30" s="33">
        <v>29.32</v>
      </c>
      <c r="F30" s="33">
        <v>509.24</v>
      </c>
      <c r="G30" s="33">
        <f t="shared" si="2"/>
        <v>2129.4</v>
      </c>
      <c r="H30" s="168">
        <f t="shared" si="3"/>
        <v>0.23922231614539308</v>
      </c>
      <c r="I30" s="33"/>
      <c r="W30" s="124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87">
        <v>736200</v>
      </c>
      <c r="AC30" s="10">
        <v>43.05</v>
      </c>
      <c r="AD30" s="2">
        <f t="shared" si="0"/>
        <v>1</v>
      </c>
      <c r="AE30" s="128">
        <f t="shared" si="1"/>
        <v>0</v>
      </c>
    </row>
    <row r="31" spans="1:31" x14ac:dyDescent="0.25">
      <c r="B31" s="152">
        <v>42412</v>
      </c>
      <c r="C31" s="10">
        <v>0</v>
      </c>
      <c r="D31" s="33">
        <v>0</v>
      </c>
      <c r="E31" s="33">
        <v>0</v>
      </c>
      <c r="F31" s="33">
        <v>529.88</v>
      </c>
      <c r="G31" s="33">
        <f t="shared" si="2"/>
        <v>0</v>
      </c>
      <c r="H31" s="168">
        <f t="shared" si="3"/>
        <v>0</v>
      </c>
      <c r="I31" s="33"/>
      <c r="W31" s="124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87">
        <v>944000</v>
      </c>
      <c r="AC31" s="10">
        <v>43.05</v>
      </c>
      <c r="AD31" s="2">
        <f t="shared" si="0"/>
        <v>1.6000000000000014</v>
      </c>
      <c r="AE31" s="128">
        <f t="shared" si="1"/>
        <v>-2.491506228765572E-2</v>
      </c>
    </row>
    <row r="32" spans="1:31" x14ac:dyDescent="0.25">
      <c r="B32" s="10"/>
      <c r="C32" s="10"/>
      <c r="D32" s="33"/>
      <c r="E32" s="33"/>
      <c r="F32" s="33"/>
      <c r="G32" s="33"/>
      <c r="H32" s="168"/>
      <c r="I32" s="33"/>
      <c r="W32" s="124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87">
        <v>852000</v>
      </c>
      <c r="AC32" s="10">
        <v>44.15</v>
      </c>
      <c r="AD32" s="2">
        <f t="shared" si="0"/>
        <v>0.42000000000000171</v>
      </c>
      <c r="AE32" s="128">
        <f t="shared" si="1"/>
        <v>-1.3407821229050265E-2</v>
      </c>
    </row>
    <row r="33" spans="1:31" x14ac:dyDescent="0.25">
      <c r="W33" s="124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87">
        <v>671300</v>
      </c>
      <c r="AC33" s="10">
        <v>44.75</v>
      </c>
      <c r="AD33" s="2">
        <f t="shared" si="0"/>
        <v>0.65000000000000568</v>
      </c>
      <c r="AE33" s="128">
        <f t="shared" si="1"/>
        <v>5.6179775280897903E-3</v>
      </c>
    </row>
    <row r="34" spans="1:31" x14ac:dyDescent="0.25">
      <c r="W34" s="124">
        <v>42783</v>
      </c>
      <c r="X34" s="10">
        <v>44</v>
      </c>
      <c r="Y34" s="10">
        <v>44.6</v>
      </c>
      <c r="Z34" s="10">
        <v>43.7</v>
      </c>
      <c r="AA34" s="10">
        <v>44.5</v>
      </c>
      <c r="AB34" s="87">
        <v>556100</v>
      </c>
      <c r="AC34" s="10">
        <v>44.5</v>
      </c>
      <c r="AD34" s="2">
        <f t="shared" si="0"/>
        <v>0.89999999999999858</v>
      </c>
      <c r="AE34" s="128" t="e">
        <f t="shared" si="1"/>
        <v>#DIV/0!</v>
      </c>
    </row>
    <row r="35" spans="1:31" x14ac:dyDescent="0.25">
      <c r="W35" s="124">
        <v>42783</v>
      </c>
      <c r="X35" s="10" t="s">
        <v>102</v>
      </c>
      <c r="Y35" s="10"/>
      <c r="Z35" s="10"/>
      <c r="AA35" s="10"/>
      <c r="AB35" s="87"/>
      <c r="AC35" s="10"/>
      <c r="AD35" s="2">
        <f t="shared" si="0"/>
        <v>0</v>
      </c>
      <c r="AE35" s="128">
        <f t="shared" si="1"/>
        <v>-1</v>
      </c>
    </row>
    <row r="36" spans="1:31" x14ac:dyDescent="0.25">
      <c r="L36" t="s">
        <v>155</v>
      </c>
      <c r="M36" s="2">
        <f>M47+K47-F47</f>
        <v>529.88000000000284</v>
      </c>
      <c r="W36" s="124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87">
        <v>751900</v>
      </c>
      <c r="AC36" s="10">
        <v>44.29</v>
      </c>
      <c r="AD36" s="2">
        <f t="shared" si="0"/>
        <v>0.94999999999999574</v>
      </c>
      <c r="AE36" s="128">
        <f t="shared" si="1"/>
        <v>-8.950548221078547E-3</v>
      </c>
    </row>
    <row r="37" spans="1:31" x14ac:dyDescent="0.25">
      <c r="A37" s="242" t="s">
        <v>1</v>
      </c>
      <c r="B37" s="242" t="s">
        <v>2</v>
      </c>
      <c r="C37" s="242" t="s">
        <v>4</v>
      </c>
      <c r="D37" s="242" t="s">
        <v>5</v>
      </c>
      <c r="E37" s="244" t="s">
        <v>67</v>
      </c>
      <c r="F37" s="242" t="s">
        <v>38</v>
      </c>
      <c r="G37" s="242" t="s">
        <v>3</v>
      </c>
      <c r="H37" s="242" t="s">
        <v>6</v>
      </c>
      <c r="I37" s="242" t="s">
        <v>7</v>
      </c>
      <c r="J37" s="242" t="s">
        <v>68</v>
      </c>
      <c r="K37" s="242" t="s">
        <v>39</v>
      </c>
      <c r="L37" s="242" t="s">
        <v>53</v>
      </c>
      <c r="M37" s="242" t="s">
        <v>22</v>
      </c>
      <c r="W37" s="124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87">
        <v>1094300</v>
      </c>
      <c r="AC37" s="10">
        <v>44.69</v>
      </c>
      <c r="AD37" s="2">
        <f t="shared" si="0"/>
        <v>0.75</v>
      </c>
      <c r="AE37" s="128">
        <f t="shared" si="1"/>
        <v>-8.8711465956976543E-3</v>
      </c>
    </row>
    <row r="38" spans="1:31" x14ac:dyDescent="0.25">
      <c r="A38" s="245" t="s">
        <v>23</v>
      </c>
      <c r="B38" s="235">
        <v>42179</v>
      </c>
      <c r="C38" s="236">
        <v>10</v>
      </c>
      <c r="D38" s="237">
        <v>37.799999999999997</v>
      </c>
      <c r="E38" s="237">
        <v>0</v>
      </c>
      <c r="F38" s="237">
        <f t="shared" ref="F38:F45" si="4">C38*D38</f>
        <v>378</v>
      </c>
      <c r="G38" s="235">
        <v>42310</v>
      </c>
      <c r="H38" s="240">
        <v>170</v>
      </c>
      <c r="I38" s="237">
        <v>30.28</v>
      </c>
      <c r="J38" s="237">
        <v>7.04</v>
      </c>
      <c r="K38" s="236">
        <f>H38*I38-J38</f>
        <v>5140.5600000000004</v>
      </c>
      <c r="L38" s="235">
        <v>42250</v>
      </c>
      <c r="M38" s="237">
        <v>20.8</v>
      </c>
      <c r="W38" s="124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87">
        <v>560700</v>
      </c>
      <c r="AC38" s="10">
        <v>45.09</v>
      </c>
      <c r="AD38" s="2">
        <f t="shared" si="0"/>
        <v>0.70000000000000284</v>
      </c>
      <c r="AE38" s="128">
        <f t="shared" si="1"/>
        <v>-4.1961130742048658E-3</v>
      </c>
    </row>
    <row r="39" spans="1:31" x14ac:dyDescent="0.25">
      <c r="A39" s="246" t="s">
        <v>48</v>
      </c>
      <c r="B39" s="235">
        <v>42194</v>
      </c>
      <c r="C39" s="236">
        <v>10</v>
      </c>
      <c r="D39" s="237">
        <v>35.5</v>
      </c>
      <c r="E39" s="237">
        <v>0</v>
      </c>
      <c r="F39" s="237">
        <f t="shared" si="4"/>
        <v>355</v>
      </c>
      <c r="G39" s="235">
        <v>42314</v>
      </c>
      <c r="H39" s="240">
        <v>80</v>
      </c>
      <c r="I39" s="237">
        <v>32.5</v>
      </c>
      <c r="J39" s="237">
        <v>0.05</v>
      </c>
      <c r="K39" s="236">
        <f>H39*I39-J39</f>
        <v>2599.9499999999998</v>
      </c>
      <c r="L39" s="235">
        <v>42345</v>
      </c>
      <c r="M39" s="237">
        <v>23.4</v>
      </c>
      <c r="W39" s="124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87">
        <v>1555800</v>
      </c>
      <c r="AC39" s="10">
        <v>45.28</v>
      </c>
      <c r="AD39" s="2">
        <f t="shared" si="0"/>
        <v>1.2000000000000028</v>
      </c>
      <c r="AE39" s="128">
        <f t="shared" si="1"/>
        <v>8.6879037647582535E-3</v>
      </c>
    </row>
    <row r="40" spans="1:31" x14ac:dyDescent="0.25">
      <c r="A40" s="236"/>
      <c r="B40" s="235">
        <v>42230</v>
      </c>
      <c r="C40" s="236">
        <v>20</v>
      </c>
      <c r="D40" s="237">
        <v>32.9</v>
      </c>
      <c r="E40" s="237">
        <v>0</v>
      </c>
      <c r="F40" s="237">
        <f t="shared" si="4"/>
        <v>658</v>
      </c>
      <c r="G40" s="235">
        <v>42010</v>
      </c>
      <c r="H40" s="240">
        <v>40</v>
      </c>
      <c r="I40" s="236">
        <v>28.92</v>
      </c>
      <c r="J40" s="237">
        <v>0.02</v>
      </c>
      <c r="K40" s="236">
        <f>H40*I40-J40</f>
        <v>1156.7800000000002</v>
      </c>
      <c r="L40" s="236"/>
      <c r="M40" s="236"/>
      <c r="W40" s="124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87">
        <v>1300200</v>
      </c>
      <c r="AC40" s="10">
        <v>44.89</v>
      </c>
      <c r="AD40" s="2">
        <f t="shared" si="0"/>
        <v>1.3000000000000043</v>
      </c>
      <c r="AE40" s="128">
        <f t="shared" si="1"/>
        <v>1.9300635785649334E-2</v>
      </c>
    </row>
    <row r="41" spans="1:31" x14ac:dyDescent="0.25">
      <c r="A41" s="236"/>
      <c r="B41" s="235">
        <v>42240</v>
      </c>
      <c r="C41" s="236">
        <v>40</v>
      </c>
      <c r="D41" s="237">
        <v>32.4</v>
      </c>
      <c r="E41" s="237">
        <v>0</v>
      </c>
      <c r="F41" s="237">
        <f t="shared" si="4"/>
        <v>1296</v>
      </c>
      <c r="G41" s="235">
        <v>42404</v>
      </c>
      <c r="H41" s="240">
        <v>90</v>
      </c>
      <c r="I41" s="237">
        <v>28.55</v>
      </c>
      <c r="J41" s="237">
        <v>0.05</v>
      </c>
      <c r="K41" s="236">
        <f>H41*I41-J41</f>
        <v>2569.4499999999998</v>
      </c>
      <c r="L41" s="236"/>
      <c r="M41" s="236"/>
      <c r="W41" s="124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87">
        <v>1467200</v>
      </c>
      <c r="AC41" s="10">
        <v>44.04</v>
      </c>
      <c r="AD41" s="2">
        <f t="shared" si="0"/>
        <v>2.5500000000000043</v>
      </c>
      <c r="AE41" s="128">
        <f t="shared" si="1"/>
        <v>6.8587105624142719E-3</v>
      </c>
    </row>
    <row r="42" spans="1:31" ht="20.25" thickBot="1" x14ac:dyDescent="0.35">
      <c r="A42" s="236"/>
      <c r="B42" s="235">
        <v>42275</v>
      </c>
      <c r="C42" s="236">
        <v>90</v>
      </c>
      <c r="D42" s="237">
        <v>29.2</v>
      </c>
      <c r="E42" s="237">
        <v>0</v>
      </c>
      <c r="F42" s="237">
        <f t="shared" si="4"/>
        <v>2628</v>
      </c>
      <c r="G42" s="235">
        <v>42412</v>
      </c>
      <c r="H42" s="240">
        <v>90</v>
      </c>
      <c r="I42" s="237">
        <v>29.55</v>
      </c>
      <c r="J42" s="237">
        <v>0.06</v>
      </c>
      <c r="K42" s="236">
        <f>H42*I42-J42</f>
        <v>2659.44</v>
      </c>
      <c r="L42" s="236"/>
      <c r="M42" s="236"/>
      <c r="O42" s="273" t="s">
        <v>54</v>
      </c>
      <c r="P42" s="273"/>
      <c r="T42" s="83" t="s">
        <v>84</v>
      </c>
      <c r="W42" s="124">
        <v>42774</v>
      </c>
      <c r="X42" s="10">
        <v>44.4</v>
      </c>
      <c r="Y42" s="10">
        <v>44.4</v>
      </c>
      <c r="Z42" s="10">
        <v>43.3</v>
      </c>
      <c r="AA42" s="10">
        <v>44</v>
      </c>
      <c r="AB42" s="87">
        <v>1220000</v>
      </c>
      <c r="AC42" s="10">
        <v>43.74</v>
      </c>
      <c r="AD42" s="2">
        <f t="shared" si="0"/>
        <v>1.1000000000000014</v>
      </c>
      <c r="AE42" s="128">
        <f t="shared" si="1"/>
        <v>-1.1301989150090397E-2</v>
      </c>
    </row>
    <row r="43" spans="1:31" ht="15.75" thickTop="1" x14ac:dyDescent="0.25">
      <c r="A43" s="236"/>
      <c r="B43" s="235">
        <v>42298</v>
      </c>
      <c r="C43" s="236">
        <v>170</v>
      </c>
      <c r="D43" s="237">
        <v>28.4</v>
      </c>
      <c r="E43" s="237">
        <v>0</v>
      </c>
      <c r="F43" s="237">
        <f t="shared" si="4"/>
        <v>4828</v>
      </c>
      <c r="G43" s="236"/>
      <c r="H43" s="236"/>
      <c r="I43" s="236"/>
      <c r="J43" s="236"/>
      <c r="K43" s="236"/>
      <c r="L43" s="236"/>
      <c r="M43" s="236"/>
      <c r="O43" s="75">
        <v>1.1000000000000001</v>
      </c>
      <c r="P43" s="75">
        <f>O43*$Q$4</f>
        <v>0</v>
      </c>
      <c r="T43" s="85" t="s">
        <v>69</v>
      </c>
      <c r="U43" s="285">
        <v>44.15</v>
      </c>
      <c r="W43" s="124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87">
        <v>690900</v>
      </c>
      <c r="AC43" s="10">
        <v>44.24</v>
      </c>
      <c r="AD43" s="2">
        <f t="shared" si="0"/>
        <v>1</v>
      </c>
      <c r="AE43" s="128">
        <f t="shared" si="1"/>
        <v>-5.6192402787142992E-3</v>
      </c>
    </row>
    <row r="44" spans="1:31" x14ac:dyDescent="0.25">
      <c r="A44" s="236"/>
      <c r="B44" s="235">
        <v>42360</v>
      </c>
      <c r="C44" s="236">
        <v>40</v>
      </c>
      <c r="D44" s="237">
        <v>27.25</v>
      </c>
      <c r="E44" s="237">
        <v>0</v>
      </c>
      <c r="F44" s="237">
        <f t="shared" si="4"/>
        <v>1090</v>
      </c>
      <c r="G44" s="236"/>
      <c r="H44" s="236"/>
      <c r="I44" s="236"/>
      <c r="J44" s="236"/>
      <c r="K44" s="236"/>
      <c r="L44" s="236"/>
      <c r="M44" s="236"/>
      <c r="O44" s="75">
        <v>1.0900000000000001</v>
      </c>
      <c r="P44" s="75">
        <f t="shared" ref="P44:P63" si="5">O44*$Q$4</f>
        <v>0</v>
      </c>
      <c r="T44" s="85" t="s">
        <v>70</v>
      </c>
      <c r="U44" s="285">
        <v>44.5</v>
      </c>
      <c r="W44" s="124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87">
        <v>1225000</v>
      </c>
      <c r="AC44" s="10">
        <v>44.49</v>
      </c>
      <c r="AD44" s="2">
        <f t="shared" si="0"/>
        <v>0.42999999999999972</v>
      </c>
      <c r="AE44" s="128">
        <f t="shared" si="1"/>
        <v>3.3829499323410062E-3</v>
      </c>
    </row>
    <row r="45" spans="1:31" x14ac:dyDescent="0.25">
      <c r="A45" s="236"/>
      <c r="B45" s="235">
        <v>42376</v>
      </c>
      <c r="C45" s="236">
        <v>90</v>
      </c>
      <c r="D45" s="237">
        <v>26.75</v>
      </c>
      <c r="E45" s="237">
        <v>0</v>
      </c>
      <c r="F45" s="237">
        <f t="shared" si="4"/>
        <v>2407.5</v>
      </c>
      <c r="G45" s="236"/>
      <c r="H45" s="236"/>
      <c r="I45" s="236"/>
      <c r="J45" s="236"/>
      <c r="K45" s="236"/>
      <c r="L45" s="236"/>
      <c r="M45" s="236"/>
      <c r="O45" s="75">
        <v>1.08</v>
      </c>
      <c r="P45" s="75">
        <f t="shared" si="5"/>
        <v>0</v>
      </c>
      <c r="T45" s="85" t="s">
        <v>71</v>
      </c>
      <c r="U45" s="285" t="s">
        <v>100</v>
      </c>
      <c r="W45" s="124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87">
        <v>790100</v>
      </c>
      <c r="AC45" s="10">
        <v>44.34</v>
      </c>
      <c r="AD45" s="2">
        <f t="shared" si="0"/>
        <v>0.69999999999999574</v>
      </c>
      <c r="AE45" s="128">
        <f t="shared" si="1"/>
        <v>9.1033227127903515E-3</v>
      </c>
    </row>
    <row r="46" spans="1:31" x14ac:dyDescent="0.25">
      <c r="A46" s="236"/>
      <c r="B46" s="236"/>
      <c r="C46" s="236"/>
      <c r="D46" s="236"/>
      <c r="E46" s="237"/>
      <c r="F46" s="236"/>
      <c r="G46" s="236"/>
      <c r="H46" s="236"/>
      <c r="I46" s="236"/>
      <c r="J46" s="236"/>
      <c r="K46" s="236"/>
      <c r="L46" s="236"/>
      <c r="M46" s="236"/>
      <c r="O46" s="75">
        <v>1.07</v>
      </c>
      <c r="P46" s="75">
        <f t="shared" si="5"/>
        <v>0</v>
      </c>
      <c r="Q46" s="2"/>
      <c r="T46" s="85" t="s">
        <v>72</v>
      </c>
      <c r="U46" s="285" t="s">
        <v>100</v>
      </c>
      <c r="W46" s="124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87">
        <v>535500</v>
      </c>
      <c r="AC46" s="10">
        <v>43.94</v>
      </c>
      <c r="AD46" s="2">
        <f t="shared" si="0"/>
        <v>0.95000000000000284</v>
      </c>
      <c r="AE46" s="128">
        <f t="shared" si="1"/>
        <v>-1.2362328613171547E-2</v>
      </c>
    </row>
    <row r="47" spans="1:31" x14ac:dyDescent="0.25">
      <c r="A47" s="21" t="s">
        <v>57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69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75">
        <v>1.06</v>
      </c>
      <c r="P47" s="75">
        <f t="shared" si="5"/>
        <v>0</v>
      </c>
      <c r="Q47" s="2"/>
      <c r="T47" s="85" t="s">
        <v>73</v>
      </c>
      <c r="U47" s="285">
        <v>49.6</v>
      </c>
      <c r="W47" s="124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87">
        <v>578300</v>
      </c>
      <c r="AC47" s="10">
        <v>44.49</v>
      </c>
      <c r="AD47" s="2">
        <f t="shared" si="0"/>
        <v>0.79999999999999716</v>
      </c>
      <c r="AE47" s="128">
        <f t="shared" si="1"/>
        <v>7.9293158133213471E-3</v>
      </c>
    </row>
    <row r="48" spans="1:31" x14ac:dyDescent="0.25">
      <c r="A48" s="236"/>
      <c r="B48" s="236"/>
      <c r="C48" s="236"/>
      <c r="D48" s="236"/>
      <c r="E48" s="237"/>
      <c r="F48" s="236"/>
      <c r="G48" s="236"/>
      <c r="H48" s="236"/>
      <c r="I48" s="236"/>
      <c r="J48" s="236"/>
      <c r="K48" s="236"/>
      <c r="L48" s="236"/>
      <c r="M48" s="236"/>
      <c r="O48" s="75">
        <v>1.05</v>
      </c>
      <c r="P48" s="75">
        <f t="shared" si="5"/>
        <v>0</v>
      </c>
      <c r="Q48" s="2"/>
      <c r="T48" s="85" t="s">
        <v>74</v>
      </c>
      <c r="U48" s="285">
        <v>1.8201099999999999</v>
      </c>
      <c r="W48" s="124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87">
        <v>737100</v>
      </c>
      <c r="AC48" s="10">
        <v>44.14</v>
      </c>
      <c r="AD48" s="2">
        <f t="shared" si="0"/>
        <v>1.0900000000000034</v>
      </c>
      <c r="AE48" s="128">
        <f t="shared" si="1"/>
        <v>-7.8669363902000855E-3</v>
      </c>
    </row>
    <row r="49" spans="15:31" x14ac:dyDescent="0.25">
      <c r="O49" s="75">
        <v>1.04</v>
      </c>
      <c r="P49" s="75">
        <f t="shared" si="5"/>
        <v>0</v>
      </c>
      <c r="Q49" s="2"/>
      <c r="T49" s="85" t="s">
        <v>93</v>
      </c>
      <c r="U49" s="285" t="s">
        <v>298</v>
      </c>
      <c r="W49" s="124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87">
        <v>1185000</v>
      </c>
      <c r="AC49" s="10">
        <v>44.49</v>
      </c>
      <c r="AD49" s="2">
        <f t="shared" si="0"/>
        <v>0.60000000000000142</v>
      </c>
      <c r="AE49" s="128">
        <f t="shared" si="1"/>
        <v>-1.4399645547186535E-2</v>
      </c>
    </row>
    <row r="50" spans="15:31" x14ac:dyDescent="0.25">
      <c r="O50" s="75">
        <v>1.03</v>
      </c>
      <c r="P50" s="75">
        <f t="shared" si="5"/>
        <v>0</v>
      </c>
      <c r="Q50" s="2"/>
      <c r="T50" s="85"/>
      <c r="U50" s="285"/>
      <c r="W50" s="124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87">
        <v>2029400</v>
      </c>
      <c r="AC50" s="10">
        <v>45.14</v>
      </c>
      <c r="AD50" s="2">
        <f t="shared" si="0"/>
        <v>0.95000000000000284</v>
      </c>
      <c r="AE50" s="128">
        <f t="shared" si="1"/>
        <v>3.3188372625314821E-2</v>
      </c>
    </row>
    <row r="51" spans="15:31" x14ac:dyDescent="0.25">
      <c r="O51" s="75">
        <v>1.02</v>
      </c>
      <c r="P51" s="75">
        <f t="shared" si="5"/>
        <v>0</v>
      </c>
      <c r="Q51" s="2"/>
      <c r="T51" s="85" t="s">
        <v>76</v>
      </c>
      <c r="U51" s="285" t="s">
        <v>603</v>
      </c>
      <c r="W51" s="124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87">
        <v>687800</v>
      </c>
      <c r="AC51" s="10">
        <v>43.69</v>
      </c>
      <c r="AD51" s="2">
        <f t="shared" si="0"/>
        <v>0.89999999999999858</v>
      </c>
      <c r="AE51" s="128">
        <f t="shared" si="1"/>
        <v>-1.6876687668766932E-2</v>
      </c>
    </row>
    <row r="52" spans="15:31" x14ac:dyDescent="0.25">
      <c r="O52" s="75">
        <v>1.01</v>
      </c>
      <c r="P52" s="75">
        <f t="shared" si="5"/>
        <v>0</v>
      </c>
      <c r="Q52" s="2"/>
      <c r="T52" s="85" t="s">
        <v>77</v>
      </c>
      <c r="U52" s="285" t="s">
        <v>360</v>
      </c>
      <c r="W52" s="124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87">
        <v>901000</v>
      </c>
      <c r="AC52" s="10">
        <v>44.44</v>
      </c>
      <c r="AD52" s="2">
        <f t="shared" si="0"/>
        <v>0.70000000000000284</v>
      </c>
      <c r="AE52" s="128">
        <f t="shared" si="1"/>
        <v>1.2531328320801949E-2</v>
      </c>
    </row>
    <row r="53" spans="15:31" x14ac:dyDescent="0.25">
      <c r="O53" s="75">
        <v>1</v>
      </c>
      <c r="P53" s="75">
        <f t="shared" si="5"/>
        <v>0</v>
      </c>
      <c r="Q53" s="2"/>
      <c r="T53" s="85" t="s">
        <v>78</v>
      </c>
      <c r="U53" s="286">
        <v>918194</v>
      </c>
      <c r="W53" s="124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87">
        <v>890800</v>
      </c>
      <c r="AC53" s="10">
        <v>43.89</v>
      </c>
      <c r="AD53" s="2">
        <f t="shared" si="0"/>
        <v>1.7800000000000011</v>
      </c>
      <c r="AE53" s="128">
        <f t="shared" si="1"/>
        <v>3.7588652482269502E-2</v>
      </c>
    </row>
    <row r="54" spans="15:31" x14ac:dyDescent="0.25">
      <c r="O54" s="75">
        <v>0.99</v>
      </c>
      <c r="P54" s="75">
        <f t="shared" si="5"/>
        <v>0</v>
      </c>
      <c r="Q54" s="2"/>
      <c r="T54" s="85" t="s">
        <v>81</v>
      </c>
      <c r="U54" s="286">
        <v>897958</v>
      </c>
      <c r="W54" s="124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87">
        <v>595300</v>
      </c>
      <c r="AC54" s="10">
        <v>42.3</v>
      </c>
      <c r="AD54" s="2">
        <f t="shared" si="0"/>
        <v>0.92000000000000171</v>
      </c>
      <c r="AE54" s="128">
        <f t="shared" si="1"/>
        <v>-9.3676814988291612E-3</v>
      </c>
    </row>
    <row r="55" spans="15:31" x14ac:dyDescent="0.25">
      <c r="O55" s="75">
        <v>0.98</v>
      </c>
      <c r="P55" s="75">
        <f t="shared" si="5"/>
        <v>0</v>
      </c>
      <c r="Q55" s="2"/>
      <c r="T55" s="85" t="s">
        <v>79</v>
      </c>
      <c r="U55" s="285" t="s">
        <v>604</v>
      </c>
      <c r="W55" s="124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87">
        <v>632900</v>
      </c>
      <c r="AC55" s="10">
        <v>42.7</v>
      </c>
      <c r="AD55" s="2">
        <f t="shared" si="0"/>
        <v>0.92000000000000171</v>
      </c>
      <c r="AE55" s="128">
        <f t="shared" si="1"/>
        <v>-9.2807424593966958E-3</v>
      </c>
    </row>
    <row r="56" spans="15:31" x14ac:dyDescent="0.25">
      <c r="O56" s="75">
        <v>0.97</v>
      </c>
      <c r="P56" s="75">
        <f t="shared" si="5"/>
        <v>0</v>
      </c>
      <c r="Q56" s="2"/>
      <c r="T56" s="85" t="s">
        <v>82</v>
      </c>
      <c r="U56" s="285">
        <v>22.58</v>
      </c>
      <c r="W56" s="124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87">
        <v>690500</v>
      </c>
      <c r="AC56" s="10">
        <v>43.1</v>
      </c>
      <c r="AD56" s="2">
        <f t="shared" si="0"/>
        <v>1.0999999999999943</v>
      </c>
      <c r="AE56" s="128">
        <f t="shared" si="1"/>
        <v>-1.1241110346409733E-2</v>
      </c>
    </row>
    <row r="57" spans="15:31" x14ac:dyDescent="0.25">
      <c r="O57" s="75">
        <v>0.96</v>
      </c>
      <c r="P57" s="75">
        <f t="shared" si="5"/>
        <v>0</v>
      </c>
      <c r="Q57" s="2"/>
      <c r="T57" s="85" t="s">
        <v>83</v>
      </c>
      <c r="U57" s="285">
        <v>1.92</v>
      </c>
      <c r="W57" s="124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87">
        <v>1013000</v>
      </c>
      <c r="AC57" s="10">
        <v>43.59</v>
      </c>
      <c r="AD57" s="2">
        <f t="shared" si="0"/>
        <v>0.39999999999999858</v>
      </c>
      <c r="AE57" s="128">
        <f t="shared" si="1"/>
        <v>1.1483693155720509E-3</v>
      </c>
    </row>
    <row r="58" spans="15:31" x14ac:dyDescent="0.25">
      <c r="O58" s="75">
        <v>0.95</v>
      </c>
      <c r="P58" s="75">
        <f t="shared" si="5"/>
        <v>0</v>
      </c>
      <c r="Q58" s="2"/>
      <c r="T58" s="85" t="s">
        <v>80</v>
      </c>
      <c r="U58" s="285" t="s">
        <v>482</v>
      </c>
      <c r="W58" s="124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87">
        <v>1107200</v>
      </c>
      <c r="AC58" s="10">
        <v>43.54</v>
      </c>
      <c r="AD58" s="2">
        <f t="shared" si="0"/>
        <v>0.65000000000000568</v>
      </c>
      <c r="AE58" s="128">
        <f t="shared" si="1"/>
        <v>-9.1033227127901295E-3</v>
      </c>
    </row>
    <row r="59" spans="15:31" x14ac:dyDescent="0.25">
      <c r="O59" s="75">
        <v>0.94</v>
      </c>
      <c r="P59" s="75">
        <f t="shared" si="5"/>
        <v>0</v>
      </c>
      <c r="W59" s="124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87">
        <v>832700</v>
      </c>
      <c r="AC59" s="10">
        <v>43.94</v>
      </c>
      <c r="AD59" s="2">
        <f t="shared" si="0"/>
        <v>1.5</v>
      </c>
      <c r="AE59" s="128">
        <f t="shared" si="1"/>
        <v>3.1455399061032674E-2</v>
      </c>
    </row>
    <row r="60" spans="15:31" x14ac:dyDescent="0.25">
      <c r="O60" s="75">
        <v>0.93</v>
      </c>
      <c r="P60" s="75">
        <f t="shared" si="5"/>
        <v>0</v>
      </c>
      <c r="W60" s="124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87">
        <v>822500</v>
      </c>
      <c r="AC60" s="10">
        <v>42.6</v>
      </c>
      <c r="AD60" s="2">
        <f t="shared" si="0"/>
        <v>1</v>
      </c>
      <c r="AE60" s="128">
        <f t="shared" si="1"/>
        <v>-1.1600928074245953E-2</v>
      </c>
    </row>
    <row r="61" spans="15:31" x14ac:dyDescent="0.25">
      <c r="O61" s="75">
        <v>0.92</v>
      </c>
      <c r="P61" s="75">
        <f t="shared" si="5"/>
        <v>0</v>
      </c>
      <c r="W61" s="124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87">
        <v>1160500</v>
      </c>
      <c r="AC61" s="10">
        <v>43.1</v>
      </c>
      <c r="AD61" s="2">
        <f t="shared" si="0"/>
        <v>0.57999999999999829</v>
      </c>
      <c r="AE61" s="128">
        <f t="shared" si="1"/>
        <v>2.3752969121140222E-2</v>
      </c>
    </row>
    <row r="62" spans="15:31" x14ac:dyDescent="0.25">
      <c r="O62" s="75">
        <v>0.91</v>
      </c>
      <c r="P62" s="75">
        <f t="shared" si="5"/>
        <v>0</v>
      </c>
      <c r="W62" s="124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87">
        <v>1361300</v>
      </c>
      <c r="AC62" s="10">
        <v>42.1</v>
      </c>
      <c r="AD62" s="2">
        <f t="shared" si="0"/>
        <v>1.25</v>
      </c>
      <c r="AE62" s="128">
        <f t="shared" si="1"/>
        <v>1.7891682785299956E-2</v>
      </c>
    </row>
    <row r="63" spans="15:31" x14ac:dyDescent="0.25">
      <c r="O63" s="75">
        <v>0.9</v>
      </c>
      <c r="P63" s="75">
        <f t="shared" si="5"/>
        <v>0</v>
      </c>
      <c r="W63" s="124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87">
        <v>804900</v>
      </c>
      <c r="AC63" s="10">
        <v>41.36</v>
      </c>
      <c r="AD63" s="2">
        <f t="shared" si="0"/>
        <v>0.89999999999999858</v>
      </c>
      <c r="AE63" s="128">
        <f t="shared" si="1"/>
        <v>-1.2887828162291171E-2</v>
      </c>
    </row>
    <row r="64" spans="15:31" x14ac:dyDescent="0.25">
      <c r="W64" s="124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87">
        <v>1547500</v>
      </c>
      <c r="AC64" s="10">
        <v>41.9</v>
      </c>
      <c r="AD64" s="2">
        <f t="shared" si="0"/>
        <v>1.0500000000000043</v>
      </c>
      <c r="AE64" s="128">
        <f t="shared" si="1"/>
        <v>1.551139117789635E-2</v>
      </c>
    </row>
    <row r="65" spans="23:31" x14ac:dyDescent="0.25">
      <c r="W65" s="124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87">
        <v>719700</v>
      </c>
      <c r="AC65" s="10">
        <v>41.26</v>
      </c>
      <c r="AD65" s="2">
        <f t="shared" si="0"/>
        <v>1.1999999999999957</v>
      </c>
      <c r="AE65" s="128">
        <f t="shared" si="1"/>
        <v>1.2132977432661729E-3</v>
      </c>
    </row>
    <row r="66" spans="23:31" x14ac:dyDescent="0.25">
      <c r="W66" s="124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87">
        <v>1304000</v>
      </c>
      <c r="AC66" s="10">
        <v>41.21</v>
      </c>
      <c r="AD66" s="2">
        <f t="shared" si="0"/>
        <v>0.85000000000000142</v>
      </c>
      <c r="AE66" s="128">
        <f t="shared" si="1"/>
        <v>1.2281994595922274E-2</v>
      </c>
    </row>
    <row r="67" spans="23:31" x14ac:dyDescent="0.25">
      <c r="W67" s="124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87">
        <v>1053800</v>
      </c>
      <c r="AC67" s="10">
        <v>40.71</v>
      </c>
      <c r="AD67" s="2">
        <f>Y67-Z67</f>
        <v>1.1000000000000014</v>
      </c>
      <c r="AE67" s="128">
        <f>AC67/AC68-1</f>
        <v>3.1416265518115161E-2</v>
      </c>
    </row>
    <row r="68" spans="23:31" x14ac:dyDescent="0.25">
      <c r="W68" s="124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87">
        <v>412900</v>
      </c>
      <c r="AC68" s="10">
        <v>39.47</v>
      </c>
      <c r="AD68" s="2">
        <f>Y68-Z68</f>
        <v>0.60000000000000142</v>
      </c>
      <c r="AE68" s="128" t="e">
        <f>AC68/AC69-1</f>
        <v>#DIV/0!</v>
      </c>
    </row>
    <row r="69" spans="23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53</v>
      </c>
      <c r="M1" s="11" t="s">
        <v>22</v>
      </c>
      <c r="T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</row>
    <row r="2" spans="1:31" x14ac:dyDescent="0.25">
      <c r="A2" s="6" t="s">
        <v>32</v>
      </c>
      <c r="B2" s="66"/>
      <c r="C2" s="4"/>
      <c r="D2" s="3"/>
      <c r="E2" s="3"/>
      <c r="F2" s="3"/>
      <c r="G2" s="66"/>
      <c r="H2" s="4"/>
      <c r="I2" s="4"/>
      <c r="J2" s="3"/>
      <c r="K2" s="4"/>
      <c r="L2" s="66"/>
      <c r="M2" s="3"/>
      <c r="O2" s="11" t="s">
        <v>35</v>
      </c>
      <c r="Q2">
        <f>C18-H18</f>
        <v>0</v>
      </c>
      <c r="T2" s="1">
        <v>42297</v>
      </c>
      <c r="U2" t="s">
        <v>103</v>
      </c>
      <c r="W2" s="124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87">
        <v>2984600</v>
      </c>
      <c r="AC2" s="10">
        <v>112.5</v>
      </c>
      <c r="AD2" s="2">
        <f>Y2-Z2</f>
        <v>1.9299999999999926</v>
      </c>
      <c r="AE2" s="128">
        <f>AC2/AC3-1</f>
        <v>-4.336666961678004E-3</v>
      </c>
    </row>
    <row r="3" spans="1:31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4"/>
      <c r="L3" s="4"/>
      <c r="M3" s="4"/>
      <c r="O3" s="11" t="s">
        <v>36</v>
      </c>
      <c r="Q3" s="2">
        <f>IF(Q2=0, Q4, (F18-K18-M18)/Q2)</f>
        <v>0</v>
      </c>
      <c r="W3" s="124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87">
        <v>2963800</v>
      </c>
      <c r="AC3" s="10">
        <v>112.99</v>
      </c>
      <c r="AD3" s="2">
        <f t="shared" ref="AD3:AD66" si="0">Y3-Z3</f>
        <v>1.0100000000000051</v>
      </c>
      <c r="AE3" s="128">
        <f t="shared" ref="AE3:AE66" si="1">AC3/AC4-1</f>
        <v>9.4702045921557509E-3</v>
      </c>
    </row>
    <row r="4" spans="1:31" x14ac:dyDescent="0.25">
      <c r="B4" s="66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44</v>
      </c>
      <c r="Q4" s="48">
        <v>0</v>
      </c>
      <c r="R4" s="336">
        <v>0</v>
      </c>
      <c r="W4" s="124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87">
        <v>2123000</v>
      </c>
      <c r="AC4" s="10">
        <v>111.93</v>
      </c>
      <c r="AD4" s="2">
        <f t="shared" si="0"/>
        <v>1.2400000000000091</v>
      </c>
      <c r="AE4" s="128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45</v>
      </c>
      <c r="Q5" s="3">
        <f>Q4*Q2</f>
        <v>0</v>
      </c>
      <c r="W5" s="124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87">
        <v>2476300</v>
      </c>
      <c r="AC5" s="10">
        <v>112.21</v>
      </c>
      <c r="AD5" s="2">
        <f t="shared" si="0"/>
        <v>0.78000000000000114</v>
      </c>
      <c r="AE5" s="128">
        <f t="shared" si="1"/>
        <v>-2.1342819030680804E-3</v>
      </c>
    </row>
    <row r="6" spans="1:31" x14ac:dyDescent="0.25">
      <c r="O6" s="11" t="s">
        <v>42</v>
      </c>
      <c r="Q6" s="2">
        <f>Q3*Q2</f>
        <v>0</v>
      </c>
      <c r="W6" s="124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87">
        <v>1478900</v>
      </c>
      <c r="AC6" s="10">
        <v>112.45</v>
      </c>
      <c r="AD6" s="2">
        <f t="shared" si="0"/>
        <v>0.81000000000000227</v>
      </c>
      <c r="AE6" s="128">
        <f t="shared" si="1"/>
        <v>3.4802784222738303E-3</v>
      </c>
    </row>
    <row r="7" spans="1:31" x14ac:dyDescent="0.25">
      <c r="O7" s="11" t="s">
        <v>136</v>
      </c>
      <c r="Q7" s="2">
        <f>Q10+Q8</f>
        <v>114.84999999999991</v>
      </c>
      <c r="R7">
        <v>0</v>
      </c>
      <c r="W7" s="124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87">
        <v>1983100</v>
      </c>
      <c r="AC7" s="10">
        <v>112.06</v>
      </c>
      <c r="AD7" s="2">
        <f t="shared" si="0"/>
        <v>0.64000000000000057</v>
      </c>
      <c r="AE7" s="128">
        <f t="shared" si="1"/>
        <v>-6.0315770800070112E-3</v>
      </c>
    </row>
    <row r="8" spans="1:31" x14ac:dyDescent="0.25">
      <c r="O8" s="11" t="s">
        <v>137</v>
      </c>
      <c r="P8" s="27"/>
      <c r="Q8" s="2">
        <f>K18+M18-F18+Q2*Q4</f>
        <v>0</v>
      </c>
      <c r="W8" s="124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87">
        <v>2995700</v>
      </c>
      <c r="AC8" s="10">
        <v>112.74</v>
      </c>
      <c r="AD8" s="2">
        <f t="shared" si="0"/>
        <v>1.8300000000000125</v>
      </c>
      <c r="AE8" s="128">
        <f t="shared" si="1"/>
        <v>8.1373513368505623E-3</v>
      </c>
    </row>
    <row r="9" spans="1:31" x14ac:dyDescent="0.25">
      <c r="O9" s="11" t="s">
        <v>156</v>
      </c>
      <c r="Q9" s="128">
        <f>IF(Q2=0, 0, Q8/Q6)</f>
        <v>0</v>
      </c>
      <c r="W9" s="124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87">
        <v>2485400</v>
      </c>
      <c r="AC9" s="10">
        <v>111.83</v>
      </c>
      <c r="AD9" s="2">
        <f t="shared" si="0"/>
        <v>1.480000000000004</v>
      </c>
      <c r="AE9" s="128">
        <f t="shared" si="1"/>
        <v>2.6833631484790565E-4</v>
      </c>
    </row>
    <row r="10" spans="1:31" x14ac:dyDescent="0.25">
      <c r="O10" s="11" t="s">
        <v>155</v>
      </c>
      <c r="P10" s="27"/>
      <c r="Q10" s="2">
        <f>M27</f>
        <v>114.84999999999991</v>
      </c>
      <c r="W10" s="124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87">
        <v>2226500</v>
      </c>
      <c r="AC10" s="10">
        <v>111.8</v>
      </c>
      <c r="AD10" s="2">
        <f t="shared" si="0"/>
        <v>0.95000000000000284</v>
      </c>
      <c r="AE10" s="128">
        <f t="shared" si="1"/>
        <v>-3.5765379113028573E-4</v>
      </c>
    </row>
    <row r="11" spans="1:31" x14ac:dyDescent="0.25">
      <c r="O11" s="11" t="s">
        <v>133</v>
      </c>
      <c r="P11" s="27"/>
      <c r="Q11" s="128">
        <f>IF(U58="N/A (N/A)", 0, VALUE(TRIM(CLEAN(MID(U58, FIND("(", U58)+1, 5)))))</f>
        <v>2.35E-2</v>
      </c>
      <c r="W11" s="124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87">
        <v>2287400</v>
      </c>
      <c r="AC11" s="10">
        <v>111.84</v>
      </c>
      <c r="AD11" s="2">
        <f t="shared" si="0"/>
        <v>0.89000000000000057</v>
      </c>
      <c r="AE11" s="128">
        <f t="shared" si="1"/>
        <v>-8.0407397480575238E-4</v>
      </c>
    </row>
    <row r="12" spans="1:31" x14ac:dyDescent="0.25">
      <c r="W12" s="124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87">
        <v>2122900</v>
      </c>
      <c r="AC12" s="10">
        <v>111.93</v>
      </c>
      <c r="AD12" s="2">
        <f t="shared" si="0"/>
        <v>1</v>
      </c>
      <c r="AE12" s="128">
        <f t="shared" si="1"/>
        <v>-2.0506419400855291E-3</v>
      </c>
    </row>
    <row r="13" spans="1:31" x14ac:dyDescent="0.25">
      <c r="W13" s="124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87">
        <v>3550400</v>
      </c>
      <c r="AC13" s="10">
        <v>112.16</v>
      </c>
      <c r="AD13" s="2">
        <f t="shared" si="0"/>
        <v>2.1700000000000017</v>
      </c>
      <c r="AE13" s="128">
        <f t="shared" si="1"/>
        <v>-1.1893225266496388E-2</v>
      </c>
    </row>
    <row r="14" spans="1:31" x14ac:dyDescent="0.25">
      <c r="W14" s="124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87">
        <v>2958700</v>
      </c>
      <c r="AC14" s="10">
        <v>113.51</v>
      </c>
      <c r="AD14" s="2">
        <f t="shared" si="0"/>
        <v>1.25</v>
      </c>
      <c r="AE14" s="128">
        <f t="shared" si="1"/>
        <v>5.2886734244173006E-4</v>
      </c>
    </row>
    <row r="15" spans="1:31" x14ac:dyDescent="0.25">
      <c r="W15" s="124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87">
        <v>7398500</v>
      </c>
      <c r="AC15" s="10">
        <v>113.45</v>
      </c>
      <c r="AD15" s="2">
        <f t="shared" si="0"/>
        <v>1.6800000000000068</v>
      </c>
      <c r="AE15" s="128">
        <f t="shared" si="1"/>
        <v>9.8807192451486614E-3</v>
      </c>
    </row>
    <row r="16" spans="1:31" x14ac:dyDescent="0.25">
      <c r="W16" s="124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87">
        <v>2896300</v>
      </c>
      <c r="AC16" s="10">
        <v>112.34</v>
      </c>
      <c r="AD16" s="2">
        <f t="shared" si="0"/>
        <v>1.269999999999996</v>
      </c>
      <c r="AE16" s="128">
        <f t="shared" si="1"/>
        <v>-6.5440396179695659E-3</v>
      </c>
    </row>
    <row r="17" spans="1:31" x14ac:dyDescent="0.25">
      <c r="W17" s="124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87">
        <v>3102000</v>
      </c>
      <c r="AC17" s="10">
        <v>113.08</v>
      </c>
      <c r="AD17" s="2">
        <f t="shared" si="0"/>
        <v>1.4299999999999926</v>
      </c>
      <c r="AE17" s="128">
        <f t="shared" si="1"/>
        <v>1.1177680407761681E-2</v>
      </c>
    </row>
    <row r="18" spans="1:31" x14ac:dyDescent="0.25">
      <c r="A18" s="25" t="s">
        <v>57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24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87">
        <v>2194800</v>
      </c>
      <c r="AC18" s="10">
        <v>111.83</v>
      </c>
      <c r="AD18" s="2">
        <f t="shared" si="0"/>
        <v>0.62000000000000455</v>
      </c>
      <c r="AE18" s="128">
        <f t="shared" si="1"/>
        <v>-4.2738847831894633E-3</v>
      </c>
    </row>
    <row r="19" spans="1:31" x14ac:dyDescent="0.25">
      <c r="W19" s="124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87">
        <v>2643000</v>
      </c>
      <c r="AC19" s="10">
        <v>112.31</v>
      </c>
      <c r="AD19" s="2">
        <f t="shared" si="0"/>
        <v>0.77000000000001023</v>
      </c>
      <c r="AE19" s="128">
        <f t="shared" si="1"/>
        <v>1.5159621901195131E-3</v>
      </c>
    </row>
    <row r="20" spans="1:31" x14ac:dyDescent="0.25">
      <c r="W20" s="124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87">
        <v>3217600</v>
      </c>
      <c r="AC20" s="10">
        <v>112.14</v>
      </c>
      <c r="AD20" s="2">
        <f t="shared" si="0"/>
        <v>1.289999999999992</v>
      </c>
      <c r="AE20" s="128">
        <f t="shared" si="1"/>
        <v>1.8761726078799779E-3</v>
      </c>
    </row>
    <row r="21" spans="1:31" x14ac:dyDescent="0.25">
      <c r="W21" s="124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87">
        <v>2919800</v>
      </c>
      <c r="AC21" s="10">
        <v>111.93</v>
      </c>
      <c r="AD21" s="2">
        <f t="shared" si="0"/>
        <v>5.2900000000000063</v>
      </c>
      <c r="AE21" s="128">
        <f t="shared" si="1"/>
        <v>1.6107382550336613E-3</v>
      </c>
    </row>
    <row r="22" spans="1:31" x14ac:dyDescent="0.25">
      <c r="W22" s="124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87">
        <v>2581800</v>
      </c>
      <c r="AC22" s="10">
        <v>111.75</v>
      </c>
      <c r="AD22" s="2">
        <f t="shared" si="0"/>
        <v>1.0099999999999909</v>
      </c>
      <c r="AE22" s="128">
        <f t="shared" si="1"/>
        <v>-4.7203420021375564E-3</v>
      </c>
    </row>
    <row r="23" spans="1:31" x14ac:dyDescent="0.25">
      <c r="W23" s="124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87">
        <v>2429300</v>
      </c>
      <c r="AC23" s="10">
        <v>112.28</v>
      </c>
      <c r="AD23" s="2">
        <f t="shared" si="0"/>
        <v>0.90999999999999659</v>
      </c>
      <c r="AE23" s="128">
        <f t="shared" si="1"/>
        <v>5.552570302704618E-3</v>
      </c>
    </row>
    <row r="24" spans="1:31" x14ac:dyDescent="0.25">
      <c r="W24" s="124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87">
        <v>3763600</v>
      </c>
      <c r="AC24" s="10">
        <v>111.66</v>
      </c>
      <c r="AD24" s="2">
        <f t="shared" si="0"/>
        <v>0.75999999999999091</v>
      </c>
      <c r="AE24" s="128">
        <f t="shared" si="1"/>
        <v>-6.053053231262262E-3</v>
      </c>
    </row>
    <row r="25" spans="1:31" x14ac:dyDescent="0.25">
      <c r="W25" s="124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87">
        <v>3108300</v>
      </c>
      <c r="AC25" s="10">
        <v>112.34</v>
      </c>
      <c r="AD25" s="2">
        <f t="shared" si="0"/>
        <v>1.2600000000000051</v>
      </c>
      <c r="AE25" s="128">
        <f t="shared" si="1"/>
        <v>-3.1058656491258496E-3</v>
      </c>
    </row>
    <row r="26" spans="1:31" x14ac:dyDescent="0.25">
      <c r="W26" s="124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87">
        <v>2869600</v>
      </c>
      <c r="AC26" s="10">
        <v>112.69</v>
      </c>
      <c r="AD26" s="2">
        <f t="shared" si="0"/>
        <v>1.4100000000000108</v>
      </c>
      <c r="AE26" s="128">
        <f t="shared" si="1"/>
        <v>-8.7086558761436672E-3</v>
      </c>
    </row>
    <row r="27" spans="1:31" x14ac:dyDescent="0.25">
      <c r="L27" t="s">
        <v>155</v>
      </c>
      <c r="M27" s="2">
        <f>M35+K35-F35</f>
        <v>114.84999999999991</v>
      </c>
      <c r="W27" s="124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87">
        <v>5046700</v>
      </c>
      <c r="AC27" s="10">
        <v>113.68</v>
      </c>
      <c r="AD27" s="2">
        <f t="shared" si="0"/>
        <v>0.98000000000000398</v>
      </c>
      <c r="AE27" s="128">
        <f t="shared" si="1"/>
        <v>1.0039982230120037E-2</v>
      </c>
    </row>
    <row r="28" spans="1:31" x14ac:dyDescent="0.25">
      <c r="A28" s="186" t="s">
        <v>1</v>
      </c>
      <c r="B28" s="186" t="s">
        <v>2</v>
      </c>
      <c r="C28" s="186" t="s">
        <v>4</v>
      </c>
      <c r="D28" s="187" t="s">
        <v>5</v>
      </c>
      <c r="E28" s="187" t="s">
        <v>67</v>
      </c>
      <c r="F28" s="187" t="s">
        <v>38</v>
      </c>
      <c r="G28" s="186" t="s">
        <v>3</v>
      </c>
      <c r="H28" s="186" t="s">
        <v>6</v>
      </c>
      <c r="I28" s="186" t="s">
        <v>7</v>
      </c>
      <c r="J28" s="186" t="s">
        <v>68</v>
      </c>
      <c r="K28" s="186" t="s">
        <v>39</v>
      </c>
      <c r="L28" s="186" t="s">
        <v>53</v>
      </c>
      <c r="M28" s="186" t="s">
        <v>22</v>
      </c>
      <c r="W28" s="124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87">
        <v>2929600</v>
      </c>
      <c r="AC28" s="10">
        <v>112.55</v>
      </c>
      <c r="AD28" s="2">
        <f t="shared" si="0"/>
        <v>0.84999999999999432</v>
      </c>
      <c r="AE28" s="128">
        <f t="shared" si="1"/>
        <v>-2.3047602162928893E-3</v>
      </c>
    </row>
    <row r="29" spans="1:31" x14ac:dyDescent="0.25">
      <c r="A29" s="188" t="s">
        <v>32</v>
      </c>
      <c r="B29" s="189">
        <v>42214</v>
      </c>
      <c r="C29" s="184">
        <v>10</v>
      </c>
      <c r="D29" s="185">
        <v>99.58</v>
      </c>
      <c r="E29" s="185">
        <v>0</v>
      </c>
      <c r="F29" s="185">
        <f>C29*D29</f>
        <v>995.8</v>
      </c>
      <c r="G29" s="189">
        <v>42237</v>
      </c>
      <c r="H29" s="184">
        <v>10</v>
      </c>
      <c r="I29" s="184">
        <v>99.56</v>
      </c>
      <c r="J29" s="185">
        <v>0.02</v>
      </c>
      <c r="K29" s="184">
        <f>I29*H29-J29</f>
        <v>995.58</v>
      </c>
      <c r="L29" s="189">
        <v>42257</v>
      </c>
      <c r="M29" s="185">
        <v>9.6</v>
      </c>
      <c r="W29" s="124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87">
        <v>2718900</v>
      </c>
      <c r="AC29" s="10">
        <v>112.81</v>
      </c>
      <c r="AD29" s="2">
        <f t="shared" si="0"/>
        <v>0.93999999999999773</v>
      </c>
      <c r="AE29" s="128">
        <f t="shared" si="1"/>
        <v>3.112217677396556E-3</v>
      </c>
    </row>
    <row r="30" spans="1:31" x14ac:dyDescent="0.25">
      <c r="A30" s="191" t="s">
        <v>48</v>
      </c>
      <c r="B30" s="189">
        <v>42219</v>
      </c>
      <c r="C30" s="184">
        <v>5</v>
      </c>
      <c r="D30" s="185">
        <v>97.95</v>
      </c>
      <c r="E30" s="185">
        <v>0</v>
      </c>
      <c r="F30" s="185">
        <f>C30*D30</f>
        <v>489.75</v>
      </c>
      <c r="G30" s="189">
        <v>42304</v>
      </c>
      <c r="H30" s="190">
        <v>15</v>
      </c>
      <c r="I30" s="185">
        <v>98.75</v>
      </c>
      <c r="J30" s="185">
        <v>0.03</v>
      </c>
      <c r="K30" s="184">
        <f>I30*H30-J30</f>
        <v>1481.22</v>
      </c>
      <c r="L30" s="184"/>
      <c r="M30" s="184"/>
      <c r="W30" s="124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87">
        <v>2639300</v>
      </c>
      <c r="AC30" s="10">
        <v>112.46</v>
      </c>
      <c r="AD30" s="2">
        <f t="shared" si="0"/>
        <v>0.93999999999999773</v>
      </c>
      <c r="AE30" s="128">
        <f t="shared" si="1"/>
        <v>3.3009189044517218E-3</v>
      </c>
    </row>
    <row r="31" spans="1:31" x14ac:dyDescent="0.25">
      <c r="A31" s="184"/>
      <c r="B31" s="189">
        <v>42272</v>
      </c>
      <c r="C31" s="184">
        <v>10</v>
      </c>
      <c r="D31" s="185">
        <v>88.6</v>
      </c>
      <c r="E31" s="185">
        <v>0</v>
      </c>
      <c r="F31" s="185">
        <f>C31*D31</f>
        <v>886</v>
      </c>
      <c r="G31" s="184"/>
      <c r="H31" s="184"/>
      <c r="I31" s="184"/>
      <c r="J31" s="184"/>
      <c r="K31" s="184"/>
      <c r="L31" s="184"/>
      <c r="M31" s="184"/>
      <c r="W31" s="124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87">
        <v>3463400</v>
      </c>
      <c r="AC31" s="10">
        <v>112.09</v>
      </c>
      <c r="AD31" s="2">
        <f t="shared" si="0"/>
        <v>0.90999999999999659</v>
      </c>
      <c r="AE31" s="128">
        <f t="shared" si="1"/>
        <v>-5.0594709746137889E-3</v>
      </c>
    </row>
    <row r="32" spans="1:31" x14ac:dyDescent="0.25">
      <c r="A32" s="184"/>
      <c r="B32" s="184"/>
      <c r="C32" s="184"/>
      <c r="D32" s="185"/>
      <c r="E32" s="185"/>
      <c r="F32" s="185"/>
      <c r="G32" s="184"/>
      <c r="H32" s="184"/>
      <c r="I32" s="184"/>
      <c r="J32" s="184"/>
      <c r="K32" s="184"/>
      <c r="L32" s="184"/>
      <c r="M32" s="184"/>
      <c r="W32" s="124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87">
        <v>2203600</v>
      </c>
      <c r="AC32" s="10">
        <v>112.66</v>
      </c>
      <c r="AD32" s="2">
        <f t="shared" si="0"/>
        <v>0.98999999999999488</v>
      </c>
      <c r="AE32" s="128">
        <f t="shared" si="1"/>
        <v>1.4222222222222136E-3</v>
      </c>
    </row>
    <row r="33" spans="1:31" x14ac:dyDescent="0.25">
      <c r="A33" s="184"/>
      <c r="B33" s="184"/>
      <c r="C33" s="184"/>
      <c r="D33" s="185"/>
      <c r="E33" s="185"/>
      <c r="F33" s="185"/>
      <c r="G33" s="184"/>
      <c r="H33" s="184"/>
      <c r="I33" s="184"/>
      <c r="J33" s="184"/>
      <c r="K33" s="184"/>
      <c r="L33" s="184"/>
      <c r="M33" s="184"/>
      <c r="W33" s="124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87">
        <v>1912800</v>
      </c>
      <c r="AC33" s="10">
        <v>112.5</v>
      </c>
      <c r="AD33" s="2">
        <f t="shared" si="0"/>
        <v>0.75999999999999091</v>
      </c>
      <c r="AE33" s="128">
        <f t="shared" si="1"/>
        <v>3.1208203299153414E-3</v>
      </c>
    </row>
    <row r="34" spans="1:31" x14ac:dyDescent="0.25">
      <c r="A34" s="184"/>
      <c r="B34" s="184"/>
      <c r="C34" s="184"/>
      <c r="D34" s="185"/>
      <c r="E34" s="185"/>
      <c r="F34" s="185"/>
      <c r="G34" s="184"/>
      <c r="H34" s="184"/>
      <c r="I34" s="184"/>
      <c r="J34" s="184"/>
      <c r="K34" s="184"/>
      <c r="L34" s="184"/>
      <c r="M34" s="184"/>
      <c r="W34" s="124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87">
        <v>2492400</v>
      </c>
      <c r="AC34" s="10">
        <v>112.15</v>
      </c>
      <c r="AD34" s="2">
        <f t="shared" si="0"/>
        <v>0.71999999999999886</v>
      </c>
      <c r="AE34" s="128">
        <f t="shared" si="1"/>
        <v>7.1383956455806086E-4</v>
      </c>
    </row>
    <row r="35" spans="1:31" x14ac:dyDescent="0.25">
      <c r="A35" s="25" t="s">
        <v>57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24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87">
        <v>2789700</v>
      </c>
      <c r="AC35" s="10">
        <v>112.07</v>
      </c>
      <c r="AD35" s="2">
        <f t="shared" si="0"/>
        <v>0.51999999999999602</v>
      </c>
      <c r="AE35" s="128">
        <f t="shared" si="1"/>
        <v>1.429720310964111E-3</v>
      </c>
    </row>
    <row r="36" spans="1:31" x14ac:dyDescent="0.25">
      <c r="A36" s="184"/>
      <c r="B36" s="184"/>
      <c r="C36" s="184"/>
      <c r="D36" s="185"/>
      <c r="E36" s="185"/>
      <c r="F36" s="185"/>
      <c r="G36" s="184"/>
      <c r="H36" s="184"/>
      <c r="I36" s="184"/>
      <c r="J36" s="184"/>
      <c r="K36" s="184"/>
      <c r="L36" s="184"/>
      <c r="M36" s="184"/>
      <c r="W36" s="124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87">
        <v>2600600</v>
      </c>
      <c r="AC36" s="10">
        <v>111.91</v>
      </c>
      <c r="AD36" s="2">
        <f t="shared" si="0"/>
        <v>1.019999999999996</v>
      </c>
      <c r="AE36" s="128" t="e">
        <f t="shared" si="1"/>
        <v>#DIV/0!</v>
      </c>
    </row>
    <row r="37" spans="1:31" x14ac:dyDescent="0.25">
      <c r="A37" s="184"/>
      <c r="B37" s="184"/>
      <c r="C37" s="184"/>
      <c r="D37" s="185"/>
      <c r="E37" s="185"/>
      <c r="F37" s="185"/>
      <c r="G37" s="184"/>
      <c r="H37" s="184"/>
      <c r="I37" s="184"/>
      <c r="J37" s="184"/>
      <c r="K37" s="184"/>
      <c r="L37" s="184"/>
      <c r="M37" s="184"/>
      <c r="W37" s="124">
        <v>42781</v>
      </c>
      <c r="X37" s="10" t="s">
        <v>159</v>
      </c>
      <c r="Y37" s="10"/>
      <c r="Z37" s="10"/>
      <c r="AA37" s="10"/>
      <c r="AB37" s="87"/>
      <c r="AC37" s="10"/>
      <c r="AD37" s="2">
        <f t="shared" si="0"/>
        <v>0</v>
      </c>
      <c r="AE37" s="128">
        <f t="shared" si="1"/>
        <v>-1</v>
      </c>
    </row>
    <row r="38" spans="1:31" x14ac:dyDescent="0.25">
      <c r="W38" s="124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87">
        <v>2771900</v>
      </c>
      <c r="AC38" s="10">
        <v>110.91</v>
      </c>
      <c r="AD38" s="2">
        <f t="shared" si="0"/>
        <v>0.86999999999999034</v>
      </c>
      <c r="AE38" s="128">
        <f t="shared" si="1"/>
        <v>-4.0409482758620996E-3</v>
      </c>
    </row>
    <row r="39" spans="1:31" ht="20.25" thickBot="1" x14ac:dyDescent="0.35">
      <c r="P39" s="557" t="s">
        <v>54</v>
      </c>
      <c r="Q39" s="557"/>
      <c r="W39" s="124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87">
        <v>2830800</v>
      </c>
      <c r="AC39" s="10">
        <v>111.36</v>
      </c>
      <c r="AD39" s="2">
        <f t="shared" si="0"/>
        <v>0.67999999999999261</v>
      </c>
      <c r="AE39" s="128">
        <f t="shared" si="1"/>
        <v>8.7870278104900112E-3</v>
      </c>
    </row>
    <row r="40" spans="1:31" ht="15.75" thickTop="1" x14ac:dyDescent="0.25">
      <c r="O40" s="2"/>
      <c r="P40" s="75">
        <v>1.1000000000000001</v>
      </c>
      <c r="Q40" s="75">
        <f>P40*$Q$4</f>
        <v>0</v>
      </c>
      <c r="W40" s="124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87">
        <v>2679200</v>
      </c>
      <c r="AC40" s="10">
        <v>110.39</v>
      </c>
      <c r="AD40" s="2">
        <f t="shared" si="0"/>
        <v>1.1800000000000068</v>
      </c>
      <c r="AE40" s="128">
        <f t="shared" si="1"/>
        <v>8.6805555555555802E-3</v>
      </c>
    </row>
    <row r="41" spans="1:31" x14ac:dyDescent="0.25">
      <c r="O41" s="2"/>
      <c r="P41" s="75">
        <v>1.0900000000000001</v>
      </c>
      <c r="Q41" s="75">
        <f t="shared" ref="Q41:Q60" si="2">P41*$Q$4</f>
        <v>0</v>
      </c>
      <c r="W41" s="124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87">
        <v>2654000</v>
      </c>
      <c r="AC41" s="10">
        <v>109.44</v>
      </c>
      <c r="AD41" s="2">
        <f t="shared" si="0"/>
        <v>0.71999999999999886</v>
      </c>
      <c r="AE41" s="128">
        <f t="shared" si="1"/>
        <v>-2.8246013667425629E-3</v>
      </c>
    </row>
    <row r="42" spans="1:31" ht="20.25" thickBot="1" x14ac:dyDescent="0.35">
      <c r="O42" s="2"/>
      <c r="P42" s="75">
        <v>1.08</v>
      </c>
      <c r="Q42" s="75">
        <f t="shared" si="2"/>
        <v>0</v>
      </c>
      <c r="T42" s="83" t="s">
        <v>84</v>
      </c>
      <c r="W42" s="124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87">
        <v>2072300</v>
      </c>
      <c r="AC42" s="10">
        <v>109.75</v>
      </c>
      <c r="AD42" s="2">
        <f t="shared" si="0"/>
        <v>0.74000000000000909</v>
      </c>
      <c r="AE42" s="128">
        <f t="shared" si="1"/>
        <v>-7.5956234740934825E-3</v>
      </c>
    </row>
    <row r="43" spans="1:31" ht="15.75" thickTop="1" x14ac:dyDescent="0.25">
      <c r="O43" s="2"/>
      <c r="P43" s="75">
        <v>1.07</v>
      </c>
      <c r="Q43" s="75">
        <f t="shared" si="2"/>
        <v>0</v>
      </c>
      <c r="T43" s="119" t="s">
        <v>69</v>
      </c>
      <c r="U43" s="90">
        <v>112.99</v>
      </c>
      <c r="W43" s="124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87">
        <v>2774400</v>
      </c>
      <c r="AC43" s="10">
        <v>110.59</v>
      </c>
      <c r="AD43" s="2">
        <f t="shared" si="0"/>
        <v>0.76000000000000512</v>
      </c>
      <c r="AE43" s="128">
        <f t="shared" si="1"/>
        <v>5.0895210397163826E-3</v>
      </c>
    </row>
    <row r="44" spans="1:31" x14ac:dyDescent="0.25">
      <c r="O44" s="2"/>
      <c r="P44" s="75">
        <v>1.06</v>
      </c>
      <c r="Q44" s="75">
        <f t="shared" si="2"/>
        <v>0</v>
      </c>
      <c r="T44" s="85" t="s">
        <v>70</v>
      </c>
      <c r="U44" s="80">
        <v>113.14</v>
      </c>
      <c r="W44" s="124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87">
        <v>4229600</v>
      </c>
      <c r="AC44" s="10">
        <v>110.03</v>
      </c>
      <c r="AD44" s="2">
        <f t="shared" si="0"/>
        <v>1.5699999999999932</v>
      </c>
      <c r="AE44" s="128">
        <f t="shared" si="1"/>
        <v>9.449541284403784E-3</v>
      </c>
    </row>
    <row r="45" spans="1:31" x14ac:dyDescent="0.25">
      <c r="O45" s="2"/>
      <c r="P45" s="75">
        <v>1.05</v>
      </c>
      <c r="Q45" s="75">
        <f t="shared" si="2"/>
        <v>0</v>
      </c>
      <c r="T45" s="85" t="s">
        <v>71</v>
      </c>
      <c r="U45" s="80" t="s">
        <v>100</v>
      </c>
      <c r="W45" s="124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87">
        <v>3411200</v>
      </c>
      <c r="AC45" s="10">
        <v>109</v>
      </c>
      <c r="AD45" s="2">
        <f t="shared" si="0"/>
        <v>1.2800000000000011</v>
      </c>
      <c r="AE45" s="128">
        <f t="shared" si="1"/>
        <v>1.1882658744894137E-2</v>
      </c>
    </row>
    <row r="46" spans="1:31" x14ac:dyDescent="0.25">
      <c r="O46" s="2"/>
      <c r="P46" s="75">
        <v>1.04</v>
      </c>
      <c r="Q46" s="75">
        <f t="shared" si="2"/>
        <v>0</v>
      </c>
      <c r="T46" s="85" t="s">
        <v>72</v>
      </c>
      <c r="U46" s="80" t="s">
        <v>100</v>
      </c>
      <c r="W46" s="124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87">
        <v>4714500</v>
      </c>
      <c r="AC46" s="10">
        <v>107.72</v>
      </c>
      <c r="AD46" s="2">
        <f t="shared" si="0"/>
        <v>1.8300000000000125</v>
      </c>
      <c r="AE46" s="128">
        <f t="shared" si="1"/>
        <v>1.6737957969126249E-3</v>
      </c>
    </row>
    <row r="47" spans="1:31" x14ac:dyDescent="0.25">
      <c r="O47" s="2"/>
      <c r="P47" s="75">
        <v>1.03</v>
      </c>
      <c r="Q47" s="75">
        <f t="shared" si="2"/>
        <v>0</v>
      </c>
      <c r="T47" s="85" t="s">
        <v>73</v>
      </c>
      <c r="U47" s="80">
        <v>118.87</v>
      </c>
      <c r="W47" s="124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87">
        <v>4670100</v>
      </c>
      <c r="AC47" s="10">
        <v>107.54</v>
      </c>
      <c r="AD47" s="2">
        <f t="shared" si="0"/>
        <v>2.0099999999999909</v>
      </c>
      <c r="AE47" s="128">
        <f t="shared" si="1"/>
        <v>-1.3575490735644791E-2</v>
      </c>
    </row>
    <row r="48" spans="1:31" x14ac:dyDescent="0.25">
      <c r="O48" s="2"/>
      <c r="P48" s="75">
        <v>1.02</v>
      </c>
      <c r="Q48" s="75">
        <f t="shared" si="2"/>
        <v>0</v>
      </c>
      <c r="T48" s="85" t="s">
        <v>74</v>
      </c>
      <c r="U48" s="80">
        <v>1.0463199999999999</v>
      </c>
      <c r="W48" s="124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87">
        <v>3945700</v>
      </c>
      <c r="AC48" s="10">
        <v>109.02</v>
      </c>
      <c r="AD48" s="2">
        <f t="shared" si="0"/>
        <v>1.4200000000000017</v>
      </c>
      <c r="AE48" s="128">
        <f t="shared" si="1"/>
        <v>4.6074456321414381E-3</v>
      </c>
    </row>
    <row r="49" spans="15:31" x14ac:dyDescent="0.25">
      <c r="O49" s="2"/>
      <c r="P49" s="75">
        <v>1.01</v>
      </c>
      <c r="Q49" s="75">
        <f t="shared" si="2"/>
        <v>0</v>
      </c>
      <c r="T49" s="85" t="s">
        <v>93</v>
      </c>
      <c r="U49" s="80" t="s">
        <v>298</v>
      </c>
      <c r="W49" s="124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87">
        <v>2909900</v>
      </c>
      <c r="AC49" s="10">
        <v>108.52</v>
      </c>
      <c r="AD49" s="2">
        <f t="shared" si="0"/>
        <v>1.3499999999999943</v>
      </c>
      <c r="AE49" s="128">
        <f t="shared" si="1"/>
        <v>-4.8601558917927834E-3</v>
      </c>
    </row>
    <row r="50" spans="15:31" x14ac:dyDescent="0.25">
      <c r="O50" s="2"/>
      <c r="P50" s="75">
        <v>1</v>
      </c>
      <c r="Q50" s="75">
        <f t="shared" si="2"/>
        <v>0</v>
      </c>
      <c r="T50" s="85"/>
      <c r="U50" s="80"/>
      <c r="W50" s="124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87">
        <v>2830000</v>
      </c>
      <c r="AC50" s="10">
        <v>109.05</v>
      </c>
      <c r="AD50" s="2">
        <f t="shared" si="0"/>
        <v>1.2900000000000063</v>
      </c>
      <c r="AE50" s="128">
        <f t="shared" si="1"/>
        <v>-6.0158599945310254E-3</v>
      </c>
    </row>
    <row r="51" spans="15:31" x14ac:dyDescent="0.25">
      <c r="O51" s="2"/>
      <c r="P51" s="75">
        <v>0.99</v>
      </c>
      <c r="Q51" s="75">
        <f t="shared" si="2"/>
        <v>0</v>
      </c>
      <c r="T51" s="85" t="s">
        <v>76</v>
      </c>
      <c r="U51" s="80" t="s">
        <v>605</v>
      </c>
      <c r="W51" s="124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87">
        <v>3996000</v>
      </c>
      <c r="AC51" s="10">
        <v>109.71</v>
      </c>
      <c r="AD51" s="2">
        <f t="shared" si="0"/>
        <v>1.9599999999999937</v>
      </c>
      <c r="AE51" s="128">
        <f t="shared" si="1"/>
        <v>-5.3490480507706328E-3</v>
      </c>
    </row>
    <row r="52" spans="15:31" x14ac:dyDescent="0.25">
      <c r="O52" s="2"/>
      <c r="P52" s="75">
        <v>0.98</v>
      </c>
      <c r="Q52" s="75">
        <f t="shared" si="2"/>
        <v>0</v>
      </c>
      <c r="T52" s="85" t="s">
        <v>77</v>
      </c>
      <c r="U52" s="80" t="s">
        <v>419</v>
      </c>
      <c r="W52" s="124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87">
        <v>5054000</v>
      </c>
      <c r="AC52" s="10">
        <v>110.3</v>
      </c>
      <c r="AD52" s="2">
        <f t="shared" si="0"/>
        <v>3.730000000000004</v>
      </c>
      <c r="AE52" s="128">
        <f t="shared" si="1"/>
        <v>-5.8584948174854601E-3</v>
      </c>
    </row>
    <row r="53" spans="15:31" x14ac:dyDescent="0.25">
      <c r="P53" s="75">
        <v>0.97</v>
      </c>
      <c r="Q53" s="75">
        <f t="shared" si="2"/>
        <v>0</v>
      </c>
      <c r="T53" s="85" t="s">
        <v>78</v>
      </c>
      <c r="U53" s="82">
        <v>3011928</v>
      </c>
      <c r="W53" s="124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87">
        <v>3240000</v>
      </c>
      <c r="AC53" s="10">
        <v>110.95</v>
      </c>
      <c r="AD53" s="2">
        <f t="shared" si="0"/>
        <v>1.3499999999999943</v>
      </c>
      <c r="AE53" s="128">
        <f t="shared" si="1"/>
        <v>1.1486917677089981E-2</v>
      </c>
    </row>
    <row r="54" spans="15:31" x14ac:dyDescent="0.25">
      <c r="P54" s="75">
        <v>0.96</v>
      </c>
      <c r="Q54" s="75">
        <f t="shared" si="2"/>
        <v>0</v>
      </c>
      <c r="T54" s="85" t="s">
        <v>81</v>
      </c>
      <c r="U54" s="82">
        <v>2987150</v>
      </c>
      <c r="W54" s="124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87">
        <v>2296600</v>
      </c>
      <c r="AC54" s="10">
        <v>109.69</v>
      </c>
      <c r="AD54" s="2">
        <f t="shared" si="0"/>
        <v>1.3199999999999932</v>
      </c>
      <c r="AE54" s="128">
        <f t="shared" si="1"/>
        <v>-3.9952783074548304E-3</v>
      </c>
    </row>
    <row r="55" spans="15:31" x14ac:dyDescent="0.25">
      <c r="P55" s="75">
        <v>0.95</v>
      </c>
      <c r="Q55" s="75">
        <f t="shared" si="2"/>
        <v>0</v>
      </c>
      <c r="T55" s="85" t="s">
        <v>79</v>
      </c>
      <c r="U55" s="80" t="s">
        <v>606</v>
      </c>
      <c r="W55" s="124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87">
        <v>3134300</v>
      </c>
      <c r="AC55" s="10">
        <v>110.13</v>
      </c>
      <c r="AD55" s="2">
        <f t="shared" si="0"/>
        <v>1.0699999999999932</v>
      </c>
      <c r="AE55" s="128">
        <f t="shared" si="1"/>
        <v>5.4510765876258915E-4</v>
      </c>
    </row>
    <row r="56" spans="15:31" x14ac:dyDescent="0.25">
      <c r="P56" s="75">
        <v>0.94</v>
      </c>
      <c r="Q56" s="75">
        <f t="shared" si="2"/>
        <v>0</v>
      </c>
      <c r="T56" s="85" t="s">
        <v>82</v>
      </c>
      <c r="U56" s="80">
        <v>18.39</v>
      </c>
      <c r="W56" s="124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87">
        <v>2828200</v>
      </c>
      <c r="AC56" s="10">
        <v>110.07</v>
      </c>
      <c r="AD56" s="2">
        <f t="shared" si="0"/>
        <v>1.5799999999999983</v>
      </c>
      <c r="AE56" s="128">
        <f t="shared" si="1"/>
        <v>2.7329871549603979E-3</v>
      </c>
    </row>
    <row r="57" spans="15:31" x14ac:dyDescent="0.25">
      <c r="P57" s="75">
        <v>0.93</v>
      </c>
      <c r="Q57" s="75">
        <f t="shared" si="2"/>
        <v>0</v>
      </c>
      <c r="T57" s="85" t="s">
        <v>83</v>
      </c>
      <c r="U57" s="80">
        <v>6.12</v>
      </c>
      <c r="W57" s="124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87">
        <v>2600300</v>
      </c>
      <c r="AC57" s="10">
        <v>109.77</v>
      </c>
      <c r="AD57" s="2">
        <f t="shared" si="0"/>
        <v>1.0700000000000074</v>
      </c>
      <c r="AE57" s="128">
        <f t="shared" si="1"/>
        <v>4.1163556531285117E-3</v>
      </c>
    </row>
    <row r="58" spans="15:31" x14ac:dyDescent="0.25">
      <c r="P58" s="75">
        <v>0.92</v>
      </c>
      <c r="Q58" s="75">
        <f t="shared" si="2"/>
        <v>0</v>
      </c>
      <c r="T58" s="85" t="s">
        <v>80</v>
      </c>
      <c r="U58" s="80" t="s">
        <v>483</v>
      </c>
      <c r="W58" s="124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87">
        <v>2240100</v>
      </c>
      <c r="AC58" s="10">
        <v>109.32</v>
      </c>
      <c r="AD58" s="2">
        <f t="shared" si="0"/>
        <v>0.86999999999999034</v>
      </c>
      <c r="AE58" s="128">
        <f t="shared" si="1"/>
        <v>-2.2816464360683186E-3</v>
      </c>
    </row>
    <row r="59" spans="15:31" x14ac:dyDescent="0.25">
      <c r="P59" s="75">
        <v>0.91</v>
      </c>
      <c r="Q59" s="75">
        <f t="shared" si="2"/>
        <v>0</v>
      </c>
      <c r="W59" s="124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87">
        <v>2880600</v>
      </c>
      <c r="AC59" s="10">
        <v>109.57</v>
      </c>
      <c r="AD59" s="2">
        <f t="shared" si="0"/>
        <v>1.4100000000000108</v>
      </c>
      <c r="AE59" s="128">
        <f t="shared" si="1"/>
        <v>-5.3558460421205822E-3</v>
      </c>
    </row>
    <row r="60" spans="15:31" x14ac:dyDescent="0.25">
      <c r="P60" s="75">
        <v>0.9</v>
      </c>
      <c r="Q60" s="75">
        <f t="shared" si="2"/>
        <v>0</v>
      </c>
      <c r="W60" s="124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87">
        <v>2644600</v>
      </c>
      <c r="AC60" s="10">
        <v>110.16</v>
      </c>
      <c r="AD60" s="2">
        <f t="shared" si="0"/>
        <v>1.4300000000000068</v>
      </c>
      <c r="AE60" s="128">
        <f t="shared" si="1"/>
        <v>-1.6313213703099683E-3</v>
      </c>
    </row>
    <row r="61" spans="15:31" x14ac:dyDescent="0.25">
      <c r="W61" s="124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87">
        <v>2746200</v>
      </c>
      <c r="AC61" s="10">
        <v>110.34</v>
      </c>
      <c r="AD61" s="2">
        <f t="shared" si="0"/>
        <v>1.0400000000000063</v>
      </c>
      <c r="AE61" s="128">
        <f t="shared" si="1"/>
        <v>-2.3508137432187715E-3</v>
      </c>
    </row>
    <row r="62" spans="15:31" x14ac:dyDescent="0.25">
      <c r="W62" s="124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87">
        <v>1800400</v>
      </c>
      <c r="AC62" s="10">
        <v>110.6</v>
      </c>
      <c r="AD62" s="2">
        <f t="shared" si="0"/>
        <v>0.76999999999999602</v>
      </c>
      <c r="AE62" s="128">
        <f t="shared" si="1"/>
        <v>-2.1652832912306685E-3</v>
      </c>
    </row>
    <row r="63" spans="15:31" x14ac:dyDescent="0.25">
      <c r="W63" s="124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87">
        <v>2434100</v>
      </c>
      <c r="AC63" s="10">
        <v>110.84</v>
      </c>
      <c r="AD63" s="2">
        <f t="shared" si="0"/>
        <v>1.4300000000000068</v>
      </c>
      <c r="AE63" s="128">
        <f t="shared" si="1"/>
        <v>-9.2956739363603269E-3</v>
      </c>
    </row>
    <row r="64" spans="15:31" x14ac:dyDescent="0.25">
      <c r="W64" s="124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87">
        <v>2622000</v>
      </c>
      <c r="AC64" s="10">
        <v>111.88</v>
      </c>
      <c r="AD64" s="2">
        <f t="shared" si="0"/>
        <v>1.769999999999996</v>
      </c>
      <c r="AE64" s="128">
        <f t="shared" si="1"/>
        <v>1.0750745324780819E-2</v>
      </c>
    </row>
    <row r="65" spans="23:31" x14ac:dyDescent="0.25">
      <c r="W65" s="124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87">
        <v>3344900</v>
      </c>
      <c r="AC65" s="10">
        <v>110.69</v>
      </c>
      <c r="AD65" s="2">
        <f t="shared" si="0"/>
        <v>1.3799999999999955</v>
      </c>
      <c r="AE65" s="128">
        <f t="shared" si="1"/>
        <v>4.0820029027577309E-3</v>
      </c>
    </row>
    <row r="66" spans="23:31" x14ac:dyDescent="0.25">
      <c r="W66" s="124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87">
        <v>3091400</v>
      </c>
      <c r="AC66" s="10">
        <v>110.24</v>
      </c>
      <c r="AD66" s="2">
        <f t="shared" si="0"/>
        <v>1.1200000000000045</v>
      </c>
      <c r="AE66" s="128">
        <f t="shared" si="1"/>
        <v>6.3538168285370844E-4</v>
      </c>
    </row>
    <row r="67" spans="23:31" x14ac:dyDescent="0.25">
      <c r="W67" s="124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87">
        <v>2739600</v>
      </c>
      <c r="AC67" s="10">
        <v>110.17</v>
      </c>
      <c r="AD67" s="2">
        <f>Y67-Z67</f>
        <v>0.95999999999999375</v>
      </c>
      <c r="AE67" s="128">
        <f>AC67/AC68-1</f>
        <v>1.1012205194090186E-2</v>
      </c>
    </row>
    <row r="68" spans="23:31" x14ac:dyDescent="0.25">
      <c r="W68" s="124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87">
        <v>2200500</v>
      </c>
      <c r="AC68" s="10">
        <v>108.97</v>
      </c>
      <c r="AD68" s="2">
        <f>Y68-Z68</f>
        <v>1.4100000000000108</v>
      </c>
      <c r="AE68" s="128" t="e">
        <f>AC68/AC69-1</f>
        <v>#DIV/0!</v>
      </c>
    </row>
    <row r="69" spans="23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67</v>
      </c>
      <c r="F1" s="20" t="s">
        <v>38</v>
      </c>
      <c r="G1" s="11" t="s">
        <v>3</v>
      </c>
      <c r="H1" s="11" t="s">
        <v>6</v>
      </c>
      <c r="I1" s="11" t="s">
        <v>7</v>
      </c>
      <c r="J1" s="11" t="s">
        <v>68</v>
      </c>
      <c r="K1" s="11" t="s">
        <v>39</v>
      </c>
      <c r="L1" s="11" t="s">
        <v>53</v>
      </c>
      <c r="M1" s="11" t="s">
        <v>22</v>
      </c>
      <c r="T1" s="11" t="s">
        <v>47</v>
      </c>
      <c r="W1" s="85" t="s">
        <v>85</v>
      </c>
      <c r="X1" s="85" t="s">
        <v>86</v>
      </c>
      <c r="Y1" s="85" t="s">
        <v>87</v>
      </c>
      <c r="Z1" s="85" t="s">
        <v>88</v>
      </c>
      <c r="AA1" s="85" t="s">
        <v>89</v>
      </c>
      <c r="AB1" s="85" t="s">
        <v>90</v>
      </c>
      <c r="AC1" s="85" t="s">
        <v>91</v>
      </c>
      <c r="AD1" s="11" t="s">
        <v>97</v>
      </c>
      <c r="AE1" s="11" t="s">
        <v>99</v>
      </c>
      <c r="AI1" s="11" t="s">
        <v>112</v>
      </c>
      <c r="AJ1" s="11" t="s">
        <v>113</v>
      </c>
      <c r="AK1" s="11" t="s">
        <v>114</v>
      </c>
      <c r="AL1" s="11" t="s">
        <v>115</v>
      </c>
      <c r="AO1" s="11" t="s">
        <v>116</v>
      </c>
      <c r="AP1" s="11" t="s">
        <v>37</v>
      </c>
      <c r="AQ1" s="11" t="s">
        <v>118</v>
      </c>
    </row>
    <row r="2" spans="1:43" x14ac:dyDescent="0.25">
      <c r="A2" s="6" t="s">
        <v>29</v>
      </c>
      <c r="B2" s="66"/>
      <c r="C2" s="4"/>
      <c r="D2" s="3"/>
      <c r="E2" s="3"/>
      <c r="F2" s="3"/>
      <c r="G2" s="66"/>
      <c r="H2" s="149"/>
      <c r="I2" s="3"/>
      <c r="J2" s="3"/>
      <c r="K2" s="4"/>
      <c r="L2" s="66"/>
      <c r="M2" s="3"/>
      <c r="O2" s="11" t="s">
        <v>35</v>
      </c>
      <c r="Q2">
        <f>C18-H18</f>
        <v>0</v>
      </c>
      <c r="T2" s="1"/>
      <c r="W2" s="124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87">
        <v>3471500</v>
      </c>
      <c r="AC2" s="10">
        <v>165.37</v>
      </c>
      <c r="AD2" s="2">
        <f>Y2-Z2</f>
        <v>2.039999999999992</v>
      </c>
      <c r="AE2" s="128">
        <f>AC2/AC3-1</f>
        <v>2.4246832757470749E-3</v>
      </c>
      <c r="AP2" t="s">
        <v>117</v>
      </c>
    </row>
    <row r="3" spans="1:43" x14ac:dyDescent="0.25">
      <c r="A3" s="22" t="s">
        <v>48</v>
      </c>
      <c r="B3" s="66"/>
      <c r="C3" s="4"/>
      <c r="D3" s="3"/>
      <c r="E3" s="3"/>
      <c r="F3" s="3"/>
      <c r="G3" s="66"/>
      <c r="H3" s="149"/>
      <c r="I3" s="3"/>
      <c r="J3" s="3"/>
      <c r="K3" s="4"/>
      <c r="L3" s="66"/>
      <c r="M3" s="3"/>
      <c r="O3" s="11" t="s">
        <v>36</v>
      </c>
      <c r="Q3" s="2">
        <f>IF(Q2=0, Q4, (F18-K18-M18)/Q2)</f>
        <v>0</v>
      </c>
      <c r="W3" s="124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87">
        <v>2879100</v>
      </c>
      <c r="AC3" s="10">
        <v>164.97</v>
      </c>
      <c r="AD3" s="2">
        <f t="shared" ref="AD3:AD66" si="0">Y3-Z3</f>
        <v>1.6599999999999966</v>
      </c>
      <c r="AE3" s="128">
        <f t="shared" ref="AE3:AE66" si="1">AC3/AC4-1</f>
        <v>-3.7441874509330786E-3</v>
      </c>
      <c r="AI3" t="s">
        <v>123</v>
      </c>
      <c r="AJ3">
        <v>10</v>
      </c>
      <c r="AK3">
        <v>115.3</v>
      </c>
      <c r="AL3" s="170">
        <v>1153</v>
      </c>
      <c r="AO3" s="170">
        <v>1143.4000000000001</v>
      </c>
      <c r="AP3">
        <v>-9.6</v>
      </c>
      <c r="AQ3">
        <v>-0.83</v>
      </c>
    </row>
    <row r="4" spans="1:43" x14ac:dyDescent="0.25">
      <c r="B4" s="66"/>
      <c r="C4" s="4"/>
      <c r="D4" s="3"/>
      <c r="E4" s="3"/>
      <c r="F4" s="3"/>
      <c r="G4" s="66"/>
      <c r="H4" s="149"/>
      <c r="I4" s="3"/>
      <c r="J4" s="3"/>
      <c r="K4" s="4"/>
      <c r="L4" s="4"/>
      <c r="M4" s="4"/>
      <c r="O4" s="11" t="s">
        <v>44</v>
      </c>
      <c r="Q4" s="48">
        <v>0</v>
      </c>
      <c r="R4" s="336">
        <v>0</v>
      </c>
      <c r="W4" s="124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87">
        <v>3471000</v>
      </c>
      <c r="AC4" s="10">
        <v>165.59</v>
      </c>
      <c r="AD4" s="2">
        <f t="shared" si="0"/>
        <v>1.8899999999999864</v>
      </c>
      <c r="AE4" s="128">
        <f t="shared" si="1"/>
        <v>9.6335589293337076E-3</v>
      </c>
      <c r="AI4" t="s">
        <v>124</v>
      </c>
      <c r="AJ4">
        <v>-10</v>
      </c>
      <c r="AK4" t="s">
        <v>121</v>
      </c>
      <c r="AL4" t="s">
        <v>121</v>
      </c>
      <c r="AO4" s="170">
        <v>-1153.98</v>
      </c>
      <c r="AP4" t="s">
        <v>121</v>
      </c>
      <c r="AQ4" t="s">
        <v>121</v>
      </c>
    </row>
    <row r="5" spans="1:43" x14ac:dyDescent="0.25">
      <c r="B5" s="66"/>
      <c r="C5" s="4"/>
      <c r="D5" s="3"/>
      <c r="E5" s="3"/>
      <c r="F5" s="3"/>
      <c r="G5" s="66"/>
      <c r="H5" s="149"/>
      <c r="I5" s="3"/>
      <c r="J5" s="3"/>
      <c r="K5" s="4"/>
      <c r="L5" s="4"/>
      <c r="M5" s="4"/>
      <c r="O5" s="11" t="s">
        <v>45</v>
      </c>
      <c r="Q5" s="3">
        <f>Q4*Q2</f>
        <v>0</v>
      </c>
      <c r="W5" s="124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87">
        <v>3438200</v>
      </c>
      <c r="AC5" s="10">
        <v>164.01</v>
      </c>
      <c r="AD5" s="2">
        <f t="shared" si="0"/>
        <v>1.3499999999999943</v>
      </c>
      <c r="AE5" s="128">
        <f t="shared" si="1"/>
        <v>-5.9397539244804287E-3</v>
      </c>
      <c r="AI5" t="s">
        <v>122</v>
      </c>
      <c r="AJ5">
        <v>10</v>
      </c>
      <c r="AK5">
        <v>115.45</v>
      </c>
      <c r="AL5" s="170">
        <v>1154.52</v>
      </c>
      <c r="AO5" s="170">
        <v>1143.4000000000001</v>
      </c>
      <c r="AP5">
        <v>-11.12</v>
      </c>
      <c r="AQ5">
        <v>-0.96</v>
      </c>
    </row>
    <row r="6" spans="1:43" x14ac:dyDescent="0.25">
      <c r="B6" s="66"/>
      <c r="C6" s="4"/>
      <c r="D6" s="3"/>
      <c r="E6" s="3"/>
      <c r="F6" s="3"/>
      <c r="G6" s="66"/>
      <c r="H6" s="149"/>
      <c r="I6" s="3"/>
      <c r="J6" s="3"/>
      <c r="K6" s="4"/>
      <c r="L6" s="4"/>
      <c r="M6" s="4"/>
      <c r="O6" s="11" t="s">
        <v>42</v>
      </c>
      <c r="Q6" s="2">
        <f>Q3*Q2</f>
        <v>0</v>
      </c>
      <c r="W6" s="124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87">
        <v>2988600</v>
      </c>
      <c r="AC6" s="10">
        <v>164.99</v>
      </c>
      <c r="AD6" s="2">
        <f t="shared" si="0"/>
        <v>2.4699999999999989</v>
      </c>
      <c r="AE6" s="128">
        <f t="shared" si="1"/>
        <v>9.4836025452766926E-3</v>
      </c>
      <c r="AI6" t="s">
        <v>120</v>
      </c>
    </row>
    <row r="7" spans="1:43" x14ac:dyDescent="0.25">
      <c r="B7" s="66"/>
      <c r="C7" s="4"/>
      <c r="D7" s="3"/>
      <c r="E7" s="3"/>
      <c r="F7" s="3"/>
      <c r="G7" s="4"/>
      <c r="H7" s="149"/>
      <c r="I7" s="4"/>
      <c r="J7" s="4"/>
      <c r="K7" s="4"/>
      <c r="L7" s="4"/>
      <c r="M7" s="4"/>
      <c r="O7" s="11" t="s">
        <v>136</v>
      </c>
      <c r="Q7" s="2">
        <f>Q10+Q8</f>
        <v>176.70000000000073</v>
      </c>
      <c r="R7">
        <v>0</v>
      </c>
      <c r="W7" s="124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87">
        <v>5883000</v>
      </c>
      <c r="AC7" s="10">
        <v>163.44</v>
      </c>
      <c r="AD7" s="2">
        <f t="shared" si="0"/>
        <v>2.2299999999999898</v>
      </c>
      <c r="AE7" s="128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137</v>
      </c>
      <c r="P8" s="27"/>
      <c r="Q8" s="2">
        <f>K18+M18-F18+Q2*Q4</f>
        <v>0</v>
      </c>
      <c r="W8" s="124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87">
        <v>7304500</v>
      </c>
      <c r="AC8" s="10">
        <v>165.35</v>
      </c>
      <c r="AD8" s="2">
        <f t="shared" si="0"/>
        <v>2.2299999999999898</v>
      </c>
      <c r="AE8" s="128">
        <f t="shared" si="1"/>
        <v>4.5565006075334313E-3</v>
      </c>
    </row>
    <row r="9" spans="1:43" x14ac:dyDescent="0.25">
      <c r="O9" s="11" t="s">
        <v>156</v>
      </c>
      <c r="Q9" s="128">
        <f>IF(Q2=0, 0, Q8/Q6)</f>
        <v>0</v>
      </c>
      <c r="W9" s="124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87">
        <v>4378600</v>
      </c>
      <c r="AC9" s="10">
        <v>164.6</v>
      </c>
      <c r="AD9" s="2">
        <f t="shared" si="0"/>
        <v>1.8000000000000114</v>
      </c>
      <c r="AE9" s="128">
        <f t="shared" si="1"/>
        <v>-2.4242424242424399E-3</v>
      </c>
    </row>
    <row r="10" spans="1:43" x14ac:dyDescent="0.25">
      <c r="O10" s="11" t="s">
        <v>155</v>
      </c>
      <c r="P10" s="27"/>
      <c r="Q10" s="2">
        <f>M33</f>
        <v>176.70000000000073</v>
      </c>
      <c r="W10" s="124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87">
        <v>5210300</v>
      </c>
      <c r="AC10" s="10">
        <v>165</v>
      </c>
      <c r="AD10" s="2">
        <f t="shared" si="0"/>
        <v>3.0500000000000114</v>
      </c>
      <c r="AE10" s="128">
        <f t="shared" si="1"/>
        <v>-1.75449210478551E-3</v>
      </c>
    </row>
    <row r="11" spans="1:43" x14ac:dyDescent="0.25">
      <c r="O11" s="11" t="s">
        <v>133</v>
      </c>
      <c r="P11" s="27"/>
      <c r="Q11" s="128">
        <f>IF(U58="N/A (N/A)", 0, VALUE(TRIM(CLEAN(MID(U58, FIND("(", U58)+1, 5)))))</f>
        <v>1.52E-2</v>
      </c>
      <c r="W11" s="124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87">
        <v>3944100</v>
      </c>
      <c r="AC11" s="10">
        <v>165.29</v>
      </c>
      <c r="AD11" s="2">
        <f t="shared" si="0"/>
        <v>2.1599999999999966</v>
      </c>
      <c r="AE11" s="128">
        <f t="shared" si="1"/>
        <v>-1.0417290307130456E-2</v>
      </c>
    </row>
    <row r="12" spans="1:43" x14ac:dyDescent="0.25">
      <c r="W12" s="124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87">
        <v>2978800</v>
      </c>
      <c r="AC12" s="10">
        <v>167.03</v>
      </c>
      <c r="AD12" s="2">
        <f t="shared" si="0"/>
        <v>2.75</v>
      </c>
      <c r="AE12" s="128">
        <f t="shared" si="1"/>
        <v>-3.9952295766249035E-3</v>
      </c>
    </row>
    <row r="13" spans="1:43" x14ac:dyDescent="0.25">
      <c r="W13" s="124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87">
        <v>4928600</v>
      </c>
      <c r="AC13" s="10">
        <v>167.7</v>
      </c>
      <c r="AD13" s="2">
        <f t="shared" si="0"/>
        <v>1.7599999999999909</v>
      </c>
      <c r="AE13" s="128">
        <f t="shared" si="1"/>
        <v>-1.7857142857143904E-3</v>
      </c>
    </row>
    <row r="14" spans="1:43" x14ac:dyDescent="0.25">
      <c r="W14" s="124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87">
        <v>3826800</v>
      </c>
      <c r="AC14" s="10">
        <v>168</v>
      </c>
      <c r="AD14" s="2">
        <f t="shared" si="0"/>
        <v>2.3200000000000216</v>
      </c>
      <c r="AE14" s="128">
        <f t="shared" si="1"/>
        <v>-1.0017678255745399E-2</v>
      </c>
    </row>
    <row r="15" spans="1:43" x14ac:dyDescent="0.25">
      <c r="W15" s="124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87">
        <v>5590500</v>
      </c>
      <c r="AC15" s="10">
        <v>169.7</v>
      </c>
      <c r="AD15" s="2">
        <f t="shared" si="0"/>
        <v>1.9499999999999886</v>
      </c>
      <c r="AE15" s="128">
        <f t="shared" si="1"/>
        <v>-9.3403385872738998E-3</v>
      </c>
    </row>
    <row r="16" spans="1:43" x14ac:dyDescent="0.25">
      <c r="W16" s="124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87">
        <v>3113000</v>
      </c>
      <c r="AC16" s="10">
        <v>171.3</v>
      </c>
      <c r="AD16" s="2">
        <f t="shared" si="0"/>
        <v>1.9199999999999875</v>
      </c>
      <c r="AE16" s="128">
        <f t="shared" si="1"/>
        <v>-2.7942717429269015E-3</v>
      </c>
    </row>
    <row r="17" spans="1:31" x14ac:dyDescent="0.25">
      <c r="W17" s="124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87">
        <v>2714300</v>
      </c>
      <c r="AC17" s="10">
        <v>171.78</v>
      </c>
      <c r="AD17" s="2">
        <f t="shared" si="0"/>
        <v>2.6800000000000068</v>
      </c>
      <c r="AE17" s="128">
        <f t="shared" si="1"/>
        <v>1.6088962498521209E-2</v>
      </c>
    </row>
    <row r="18" spans="1:31" x14ac:dyDescent="0.25">
      <c r="A18" s="29" t="s">
        <v>57</v>
      </c>
      <c r="B18" s="30"/>
      <c r="C18" s="30">
        <f>SUM(C2:C7)</f>
        <v>0</v>
      </c>
      <c r="D18" s="31"/>
      <c r="E18" s="31"/>
      <c r="F18" s="31">
        <f>SUM(F2:F7)</f>
        <v>0</v>
      </c>
      <c r="G18" s="31"/>
      <c r="H18" s="147">
        <f>SUM(H2:H6)</f>
        <v>0</v>
      </c>
      <c r="I18" s="31"/>
      <c r="J18" s="31"/>
      <c r="K18" s="31">
        <f>SUM(K2:K6)</f>
        <v>0</v>
      </c>
      <c r="L18" s="31"/>
      <c r="M18" s="31">
        <f>SUM(M2:M5)</f>
        <v>0</v>
      </c>
      <c r="W18" s="124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87">
        <v>2522600</v>
      </c>
      <c r="AC18" s="10">
        <v>169.06</v>
      </c>
      <c r="AD18" s="2">
        <f t="shared" si="0"/>
        <v>1.6800000000000068</v>
      </c>
      <c r="AE18" s="128">
        <f t="shared" si="1"/>
        <v>-6.7563597908466555E-3</v>
      </c>
    </row>
    <row r="19" spans="1:31" x14ac:dyDescent="0.25">
      <c r="W19" s="124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87">
        <v>2951700</v>
      </c>
      <c r="AC19" s="10">
        <v>170.21</v>
      </c>
      <c r="AD19" s="2">
        <f t="shared" si="0"/>
        <v>1.3799999999999955</v>
      </c>
      <c r="AE19" s="128">
        <f t="shared" si="1"/>
        <v>1.3531003647488937E-3</v>
      </c>
    </row>
    <row r="20" spans="1:31" x14ac:dyDescent="0.25">
      <c r="B20" s="150" t="s">
        <v>85</v>
      </c>
      <c r="C20" s="150" t="s">
        <v>106</v>
      </c>
      <c r="D20" s="151" t="s">
        <v>105</v>
      </c>
      <c r="E20" s="153" t="s">
        <v>107</v>
      </c>
      <c r="F20" s="154" t="s">
        <v>43</v>
      </c>
      <c r="G20" s="165" t="s">
        <v>110</v>
      </c>
      <c r="H20" s="154" t="s">
        <v>61</v>
      </c>
      <c r="W20" s="124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87">
        <v>3590900</v>
      </c>
      <c r="AC20" s="10">
        <v>169.98</v>
      </c>
      <c r="AD20" s="2">
        <f t="shared" si="0"/>
        <v>1.9399999999999977</v>
      </c>
      <c r="AE20" s="128">
        <f t="shared" si="1"/>
        <v>1.1725492530206605E-2</v>
      </c>
    </row>
    <row r="21" spans="1:31" x14ac:dyDescent="0.25">
      <c r="B21" s="152">
        <v>42304</v>
      </c>
      <c r="C21" s="10">
        <v>10</v>
      </c>
      <c r="D21" s="33">
        <v>110.79</v>
      </c>
      <c r="E21" s="33">
        <v>119.37</v>
      </c>
      <c r="F21" s="33">
        <v>85.77</v>
      </c>
      <c r="G21" s="33">
        <f t="shared" ref="G21:G27" si="2">IF(C21=0, 0,D21*C21)</f>
        <v>1107.9000000000001</v>
      </c>
      <c r="H21" s="168">
        <f t="shared" ref="H21:H27" si="3">IF(C21=0, D21, (E21-D21)/D21)</f>
        <v>7.7443812618467348E-2</v>
      </c>
      <c r="W21" s="124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87">
        <v>3631400</v>
      </c>
      <c r="AC21" s="10">
        <v>168.01</v>
      </c>
      <c r="AD21" s="2">
        <f t="shared" si="0"/>
        <v>1.3299999999999841</v>
      </c>
      <c r="AE21" s="128">
        <f t="shared" si="1"/>
        <v>5.9555714370795876E-4</v>
      </c>
    </row>
    <row r="22" spans="1:31" x14ac:dyDescent="0.25">
      <c r="B22" s="152">
        <v>42328</v>
      </c>
      <c r="C22" s="10">
        <v>0</v>
      </c>
      <c r="D22" s="161" t="s">
        <v>100</v>
      </c>
      <c r="E22" s="33">
        <v>112.33</v>
      </c>
      <c r="F22" s="33">
        <v>27.05</v>
      </c>
      <c r="G22" s="33">
        <f t="shared" si="2"/>
        <v>0</v>
      </c>
      <c r="H22" s="168" t="str">
        <f t="shared" si="3"/>
        <v>N/A</v>
      </c>
      <c r="W22" s="124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87">
        <v>2048200</v>
      </c>
      <c r="AC22" s="10">
        <v>167.91</v>
      </c>
      <c r="AD22" s="2">
        <f t="shared" si="0"/>
        <v>1.6599999999999966</v>
      </c>
      <c r="AE22" s="128" t="e">
        <f t="shared" si="1"/>
        <v>#DIV/0!</v>
      </c>
    </row>
    <row r="23" spans="1:31" x14ac:dyDescent="0.25">
      <c r="B23" s="152">
        <v>42328</v>
      </c>
      <c r="C23" s="10">
        <v>10</v>
      </c>
      <c r="D23" s="33">
        <v>110.25</v>
      </c>
      <c r="E23" s="33">
        <v>112.95</v>
      </c>
      <c r="F23" s="33">
        <f>(E23-D23)*C23</f>
        <v>27.000000000000028</v>
      </c>
      <c r="G23" s="33">
        <f t="shared" si="2"/>
        <v>1102.5</v>
      </c>
      <c r="H23" s="168">
        <f t="shared" si="3"/>
        <v>2.4489795918367373E-2</v>
      </c>
      <c r="W23" s="124">
        <v>42802</v>
      </c>
      <c r="X23" s="10" t="s">
        <v>456</v>
      </c>
      <c r="Y23" s="10"/>
      <c r="Z23" s="10"/>
      <c r="AA23" s="10"/>
      <c r="AB23" s="87"/>
      <c r="AC23" s="10"/>
      <c r="AD23" s="2">
        <f t="shared" si="0"/>
        <v>0</v>
      </c>
      <c r="AE23" s="128">
        <f t="shared" si="1"/>
        <v>-1</v>
      </c>
    </row>
    <row r="24" spans="1:31" x14ac:dyDescent="0.25">
      <c r="B24" s="152">
        <v>42335</v>
      </c>
      <c r="C24" s="10">
        <v>10</v>
      </c>
      <c r="D24" s="33">
        <v>110.15</v>
      </c>
      <c r="E24" s="33">
        <v>114.34</v>
      </c>
      <c r="F24" s="33">
        <v>41.93</v>
      </c>
      <c r="G24" s="33">
        <f t="shared" si="2"/>
        <v>1101.5</v>
      </c>
      <c r="H24" s="168">
        <f t="shared" si="3"/>
        <v>3.8039037675896482E-2</v>
      </c>
      <c r="W24" s="124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87">
        <v>2702300</v>
      </c>
      <c r="AC24" s="10">
        <v>167.68</v>
      </c>
      <c r="AD24" s="2">
        <f t="shared" si="0"/>
        <v>1.4300000000000068</v>
      </c>
      <c r="AE24" s="128">
        <f t="shared" si="1"/>
        <v>-2.3204617123816496E-3</v>
      </c>
    </row>
    <row r="25" spans="1:31" x14ac:dyDescent="0.25">
      <c r="B25" s="152">
        <v>42349</v>
      </c>
      <c r="C25" s="10">
        <v>10</v>
      </c>
      <c r="D25" s="33">
        <v>110.15</v>
      </c>
      <c r="E25" s="33">
        <v>115.98</v>
      </c>
      <c r="F25" s="33">
        <v>58.33</v>
      </c>
      <c r="G25" s="33">
        <f t="shared" si="2"/>
        <v>1101.5</v>
      </c>
      <c r="H25" s="168">
        <f t="shared" si="3"/>
        <v>5.2927825692237841E-2</v>
      </c>
      <c r="W25" s="124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87">
        <v>2576500</v>
      </c>
      <c r="AC25" s="10">
        <v>168.07</v>
      </c>
      <c r="AD25" s="2">
        <f t="shared" si="0"/>
        <v>2.2199999999999989</v>
      </c>
      <c r="AE25" s="128">
        <f t="shared" si="1"/>
        <v>2.9239766081869956E-3</v>
      </c>
    </row>
    <row r="26" spans="1:31" x14ac:dyDescent="0.25">
      <c r="B26" s="152">
        <v>42355</v>
      </c>
      <c r="C26" s="10">
        <v>0</v>
      </c>
      <c r="D26" s="33">
        <v>0</v>
      </c>
      <c r="E26" s="33">
        <v>119.22</v>
      </c>
      <c r="F26" s="33">
        <v>100.51</v>
      </c>
      <c r="G26" s="33"/>
      <c r="H26" s="168"/>
      <c r="W26" s="124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87">
        <v>2254400</v>
      </c>
      <c r="AC26" s="10">
        <v>167.58</v>
      </c>
      <c r="AD26" s="2">
        <f t="shared" si="0"/>
        <v>1.8299999999999841</v>
      </c>
      <c r="AE26" s="128">
        <f t="shared" si="1"/>
        <v>5.3392525046493944E-3</v>
      </c>
    </row>
    <row r="27" spans="1:31" x14ac:dyDescent="0.25">
      <c r="B27" s="152">
        <v>42376</v>
      </c>
      <c r="C27" s="10">
        <v>25</v>
      </c>
      <c r="D27" s="33">
        <v>107.48</v>
      </c>
      <c r="E27" s="33">
        <v>112.09</v>
      </c>
      <c r="F27" s="33">
        <v>115.26</v>
      </c>
      <c r="G27" s="33">
        <f t="shared" si="2"/>
        <v>2687</v>
      </c>
      <c r="H27" s="168">
        <f t="shared" si="3"/>
        <v>4.2891700781540747E-2</v>
      </c>
      <c r="W27" s="124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87">
        <v>1889800</v>
      </c>
      <c r="AC27" s="10">
        <v>166.69</v>
      </c>
      <c r="AD27" s="2">
        <f t="shared" si="0"/>
        <v>1.4699999999999989</v>
      </c>
      <c r="AE27" s="128">
        <f t="shared" si="1"/>
        <v>-3.7652402581879185E-3</v>
      </c>
    </row>
    <row r="28" spans="1:31" x14ac:dyDescent="0.25">
      <c r="B28" s="152">
        <v>42416</v>
      </c>
      <c r="C28" s="10">
        <v>0</v>
      </c>
      <c r="D28" s="33">
        <v>0</v>
      </c>
      <c r="E28" s="33">
        <v>0</v>
      </c>
      <c r="F28" s="33">
        <v>176.7</v>
      </c>
      <c r="G28" s="33"/>
      <c r="H28" s="168"/>
      <c r="W28" s="124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87">
        <v>3514200</v>
      </c>
      <c r="AC28" s="10">
        <v>167.32</v>
      </c>
      <c r="AD28" s="2">
        <f t="shared" si="0"/>
        <v>2.25</v>
      </c>
      <c r="AE28" s="128">
        <f t="shared" si="1"/>
        <v>1.5476118225405067E-2</v>
      </c>
    </row>
    <row r="29" spans="1:31" x14ac:dyDescent="0.25">
      <c r="B29" s="10"/>
      <c r="C29" s="10"/>
      <c r="D29" s="33"/>
      <c r="E29" s="33"/>
      <c r="F29" s="33"/>
      <c r="G29" s="33"/>
      <c r="H29" s="168"/>
      <c r="W29" s="124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87">
        <v>4382100</v>
      </c>
      <c r="AC29" s="10">
        <v>164.77</v>
      </c>
      <c r="AD29" s="2">
        <f t="shared" si="0"/>
        <v>1.8599999999999852</v>
      </c>
      <c r="AE29" s="128">
        <f t="shared" si="1"/>
        <v>0</v>
      </c>
    </row>
    <row r="30" spans="1:31" x14ac:dyDescent="0.25">
      <c r="B30" s="10"/>
      <c r="C30" s="10"/>
      <c r="D30" s="33"/>
      <c r="E30" s="33"/>
      <c r="F30" s="33"/>
      <c r="G30" s="33"/>
      <c r="H30" s="168"/>
      <c r="W30" s="124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87">
        <v>4071800</v>
      </c>
      <c r="AC30" s="10">
        <v>164.77</v>
      </c>
      <c r="AD30" s="2">
        <f t="shared" si="0"/>
        <v>2.6500000000000057</v>
      </c>
      <c r="AE30" s="128">
        <f t="shared" si="1"/>
        <v>1.4281317328408871E-2</v>
      </c>
    </row>
    <row r="31" spans="1:31" x14ac:dyDescent="0.25">
      <c r="G31" s="3"/>
      <c r="H31" s="169"/>
      <c r="W31" s="124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87">
        <v>2715700</v>
      </c>
      <c r="AC31" s="10">
        <v>162.44999999999999</v>
      </c>
      <c r="AD31" s="2">
        <f t="shared" si="0"/>
        <v>1.3499999999999943</v>
      </c>
      <c r="AE31" s="128">
        <f t="shared" si="1"/>
        <v>2.7777777777777679E-3</v>
      </c>
    </row>
    <row r="32" spans="1:31" x14ac:dyDescent="0.25">
      <c r="W32" s="124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87">
        <v>2459600</v>
      </c>
      <c r="AC32" s="10">
        <v>162</v>
      </c>
      <c r="AD32" s="2">
        <f t="shared" si="0"/>
        <v>1.9099999999999966</v>
      </c>
      <c r="AE32" s="128">
        <f t="shared" si="1"/>
        <v>1.2689879352378641E-2</v>
      </c>
    </row>
    <row r="33" spans="1:31" x14ac:dyDescent="0.25">
      <c r="L33" t="s">
        <v>155</v>
      </c>
      <c r="M33" s="2">
        <f>M44+K44-F44</f>
        <v>176.70000000000073</v>
      </c>
      <c r="W33" s="124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87">
        <v>2725300</v>
      </c>
      <c r="AC33" s="10">
        <v>159.97</v>
      </c>
      <c r="AD33" s="2">
        <f t="shared" si="0"/>
        <v>2.1400000000000148</v>
      </c>
      <c r="AE33" s="128">
        <f t="shared" si="1"/>
        <v>0</v>
      </c>
    </row>
    <row r="34" spans="1:31" x14ac:dyDescent="0.25">
      <c r="A34" s="186" t="s">
        <v>1</v>
      </c>
      <c r="B34" s="186" t="s">
        <v>2</v>
      </c>
      <c r="C34" s="186" t="s">
        <v>4</v>
      </c>
      <c r="D34" s="187" t="s">
        <v>5</v>
      </c>
      <c r="E34" s="187" t="s">
        <v>67</v>
      </c>
      <c r="F34" s="187" t="s">
        <v>38</v>
      </c>
      <c r="G34" s="186" t="s">
        <v>3</v>
      </c>
      <c r="H34" s="186" t="s">
        <v>6</v>
      </c>
      <c r="I34" s="186" t="s">
        <v>7</v>
      </c>
      <c r="J34" s="186" t="s">
        <v>68</v>
      </c>
      <c r="K34" s="186" t="s">
        <v>39</v>
      </c>
      <c r="L34" s="186" t="s">
        <v>53</v>
      </c>
      <c r="M34" s="186" t="s">
        <v>22</v>
      </c>
      <c r="W34" s="124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87">
        <v>5419000</v>
      </c>
      <c r="AC34" s="10">
        <v>159.97</v>
      </c>
      <c r="AD34" s="2">
        <f t="shared" si="0"/>
        <v>3.2999999999999829</v>
      </c>
      <c r="AE34" s="128">
        <f t="shared" si="1"/>
        <v>1.8722537094822522E-2</v>
      </c>
    </row>
    <row r="35" spans="1:31" x14ac:dyDescent="0.25">
      <c r="A35" s="188" t="s">
        <v>29</v>
      </c>
      <c r="B35" s="189">
        <v>42212</v>
      </c>
      <c r="C35" s="184">
        <v>10</v>
      </c>
      <c r="D35" s="185">
        <v>120.14</v>
      </c>
      <c r="E35" s="185">
        <v>0</v>
      </c>
      <c r="F35" s="185">
        <f t="shared" ref="F35:F40" si="4">D35*C35</f>
        <v>1201.4000000000001</v>
      </c>
      <c r="G35" s="189">
        <v>42292</v>
      </c>
      <c r="H35" s="190">
        <v>15</v>
      </c>
      <c r="I35" s="185">
        <v>122.5</v>
      </c>
      <c r="J35" s="185">
        <v>0.03</v>
      </c>
      <c r="K35" s="184">
        <f>I35*H35-J35</f>
        <v>1837.47</v>
      </c>
      <c r="L35" s="189">
        <v>42269</v>
      </c>
      <c r="M35" s="185">
        <v>7.5</v>
      </c>
      <c r="W35" s="124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87">
        <v>12033600</v>
      </c>
      <c r="AC35" s="10">
        <v>157.03</v>
      </c>
      <c r="AD35" s="2">
        <f t="shared" si="0"/>
        <v>3.6699999999999875</v>
      </c>
      <c r="AE35" s="128">
        <f t="shared" si="1"/>
        <v>-3.6862119725220799E-2</v>
      </c>
    </row>
    <row r="36" spans="1:31" x14ac:dyDescent="0.25">
      <c r="A36" s="191" t="s">
        <v>48</v>
      </c>
      <c r="B36" s="189">
        <v>42214</v>
      </c>
      <c r="C36" s="184">
        <v>5</v>
      </c>
      <c r="D36" s="185">
        <v>118.3</v>
      </c>
      <c r="E36" s="185">
        <v>0</v>
      </c>
      <c r="F36" s="185">
        <f t="shared" si="4"/>
        <v>591.5</v>
      </c>
      <c r="G36" s="189">
        <v>42331</v>
      </c>
      <c r="H36" s="190">
        <v>10</v>
      </c>
      <c r="I36" s="185">
        <v>113.5</v>
      </c>
      <c r="J36" s="185">
        <v>0.02</v>
      </c>
      <c r="K36" s="184">
        <f>I36*H36-J36</f>
        <v>1134.98</v>
      </c>
      <c r="L36" s="189">
        <v>42353</v>
      </c>
      <c r="M36" s="185">
        <v>5</v>
      </c>
      <c r="W36" s="124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87">
        <v>3191600</v>
      </c>
      <c r="AC36" s="10">
        <v>163.04</v>
      </c>
      <c r="AD36" s="2">
        <f t="shared" si="0"/>
        <v>2.6399999999999864</v>
      </c>
      <c r="AE36" s="128">
        <f t="shared" si="1"/>
        <v>-3.910068426197566E-3</v>
      </c>
    </row>
    <row r="37" spans="1:31" x14ac:dyDescent="0.25">
      <c r="A37" s="184"/>
      <c r="B37" s="189">
        <v>42286</v>
      </c>
      <c r="C37" s="184">
        <v>10</v>
      </c>
      <c r="D37" s="185">
        <v>116</v>
      </c>
      <c r="E37" s="185">
        <v>0</v>
      </c>
      <c r="F37" s="185">
        <f t="shared" si="4"/>
        <v>1160</v>
      </c>
      <c r="G37" s="189">
        <v>42340</v>
      </c>
      <c r="H37" s="190">
        <v>10</v>
      </c>
      <c r="I37" s="185">
        <v>115.4</v>
      </c>
      <c r="J37" s="185">
        <v>0.02</v>
      </c>
      <c r="K37" s="184">
        <f>I37*H37-J37</f>
        <v>1153.98</v>
      </c>
      <c r="L37" s="184"/>
      <c r="M37" s="184"/>
      <c r="W37" s="124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87">
        <v>4537900</v>
      </c>
      <c r="AC37" s="10">
        <v>163.68</v>
      </c>
      <c r="AD37" s="2">
        <f t="shared" si="0"/>
        <v>2.3099999999999739</v>
      </c>
      <c r="AE37" s="128">
        <f t="shared" si="1"/>
        <v>7.1375830666995377E-3</v>
      </c>
    </row>
    <row r="38" spans="1:31" x14ac:dyDescent="0.25">
      <c r="A38" s="184"/>
      <c r="B38" s="189">
        <v>42331</v>
      </c>
      <c r="C38" s="184">
        <v>10</v>
      </c>
      <c r="D38" s="185">
        <v>112.95</v>
      </c>
      <c r="E38" s="185">
        <v>0</v>
      </c>
      <c r="F38" s="185">
        <f t="shared" si="4"/>
        <v>1129.5</v>
      </c>
      <c r="G38" s="189">
        <v>42360</v>
      </c>
      <c r="H38" s="190">
        <v>10</v>
      </c>
      <c r="I38" s="185">
        <v>120.2</v>
      </c>
      <c r="J38" s="185">
        <v>0.02</v>
      </c>
      <c r="K38" s="184">
        <f>I38*H38-J38</f>
        <v>1201.98</v>
      </c>
      <c r="L38" s="184"/>
      <c r="M38" s="184"/>
      <c r="W38" s="124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87">
        <v>2969400</v>
      </c>
      <c r="AC38" s="10">
        <v>162.52000000000001</v>
      </c>
      <c r="AD38" s="2">
        <f t="shared" si="0"/>
        <v>2.25</v>
      </c>
      <c r="AE38" s="128">
        <f t="shared" si="1"/>
        <v>7.0016729661070976E-3</v>
      </c>
    </row>
    <row r="39" spans="1:31" x14ac:dyDescent="0.25">
      <c r="A39" s="184"/>
      <c r="B39" s="189">
        <v>42340</v>
      </c>
      <c r="C39" s="184">
        <v>10</v>
      </c>
      <c r="D39" s="185">
        <v>115.3</v>
      </c>
      <c r="E39" s="185">
        <v>0</v>
      </c>
      <c r="F39" s="185">
        <f t="shared" si="4"/>
        <v>1153</v>
      </c>
      <c r="G39" s="189">
        <v>42416</v>
      </c>
      <c r="H39" s="190">
        <v>25</v>
      </c>
      <c r="I39" s="185">
        <v>114.55</v>
      </c>
      <c r="J39" s="185">
        <v>0.06</v>
      </c>
      <c r="K39" s="184">
        <f>I39*H39-J39</f>
        <v>2863.69</v>
      </c>
      <c r="L39" s="184"/>
      <c r="M39" s="184"/>
      <c r="W39" s="124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87">
        <v>3275800</v>
      </c>
      <c r="AC39" s="10">
        <v>161.38999999999999</v>
      </c>
      <c r="AD39" s="2">
        <f t="shared" si="0"/>
        <v>1.3300000000000125</v>
      </c>
      <c r="AE39" s="128">
        <f t="shared" si="1"/>
        <v>7.7427411801433976E-3</v>
      </c>
    </row>
    <row r="40" spans="1:31" x14ac:dyDescent="0.25">
      <c r="A40" s="184"/>
      <c r="B40" s="189">
        <v>42376</v>
      </c>
      <c r="C40" s="184">
        <v>25</v>
      </c>
      <c r="D40" s="185">
        <v>111.7</v>
      </c>
      <c r="E40" s="185">
        <v>0</v>
      </c>
      <c r="F40" s="185">
        <f t="shared" si="4"/>
        <v>2792.5</v>
      </c>
      <c r="G40" s="184"/>
      <c r="H40" s="190"/>
      <c r="I40" s="184"/>
      <c r="J40" s="184"/>
      <c r="K40" s="184"/>
      <c r="L40" s="184"/>
      <c r="M40" s="184"/>
      <c r="O40" s="27"/>
      <c r="W40" s="124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87">
        <v>1905900</v>
      </c>
      <c r="AC40" s="10">
        <v>160.15</v>
      </c>
      <c r="AD40" s="2">
        <f t="shared" si="0"/>
        <v>1.4900000000000091</v>
      </c>
      <c r="AE40" s="128">
        <f t="shared" si="1"/>
        <v>1.9394394394394165E-3</v>
      </c>
    </row>
    <row r="41" spans="1:31" ht="20.25" thickBot="1" x14ac:dyDescent="0.35">
      <c r="A41" s="184"/>
      <c r="B41" s="184"/>
      <c r="C41" s="184"/>
      <c r="D41" s="185"/>
      <c r="E41" s="185"/>
      <c r="F41" s="185"/>
      <c r="G41" s="184"/>
      <c r="H41" s="184"/>
      <c r="I41" s="184"/>
      <c r="J41" s="184"/>
      <c r="K41" s="184"/>
      <c r="L41" s="184"/>
      <c r="M41" s="184"/>
      <c r="O41" s="557" t="s">
        <v>54</v>
      </c>
      <c r="P41" s="557"/>
      <c r="Q41" s="27"/>
      <c r="W41" s="124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87">
        <v>3056800</v>
      </c>
      <c r="AC41" s="10">
        <v>159.84</v>
      </c>
      <c r="AD41" s="2">
        <f t="shared" si="0"/>
        <v>1.7400000000000091</v>
      </c>
      <c r="AE41" s="128">
        <f t="shared" si="1"/>
        <v>8.1397533028604308E-4</v>
      </c>
    </row>
    <row r="42" spans="1:31" ht="21" thickTop="1" thickBot="1" x14ac:dyDescent="0.35">
      <c r="A42" s="184"/>
      <c r="B42" s="184"/>
      <c r="C42" s="184"/>
      <c r="D42" s="185"/>
      <c r="E42" s="185"/>
      <c r="F42" s="185"/>
      <c r="G42" s="184"/>
      <c r="H42" s="184"/>
      <c r="I42" s="184"/>
      <c r="J42" s="184"/>
      <c r="K42" s="184"/>
      <c r="L42" s="184"/>
      <c r="M42" s="184"/>
      <c r="O42" s="75">
        <v>1.1000000000000001</v>
      </c>
      <c r="P42" s="75">
        <f>O42*$Q$4</f>
        <v>0</v>
      </c>
      <c r="Q42" s="27"/>
      <c r="T42" s="83" t="s">
        <v>84</v>
      </c>
      <c r="W42" s="124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87">
        <v>2339700</v>
      </c>
      <c r="AC42" s="10">
        <v>159.71</v>
      </c>
      <c r="AD42" s="2">
        <f t="shared" si="0"/>
        <v>1.2199999999999989</v>
      </c>
      <c r="AE42" s="128">
        <f t="shared" si="1"/>
        <v>-1.3756018257987668E-3</v>
      </c>
    </row>
    <row r="43" spans="1:31" ht="15.75" thickTop="1" x14ac:dyDescent="0.25">
      <c r="A43" s="184"/>
      <c r="B43" s="184"/>
      <c r="C43" s="184"/>
      <c r="D43" s="185"/>
      <c r="E43" s="185"/>
      <c r="F43" s="185"/>
      <c r="G43" s="184"/>
      <c r="H43" s="184"/>
      <c r="I43" s="184"/>
      <c r="J43" s="184"/>
      <c r="K43" s="184"/>
      <c r="L43" s="184"/>
      <c r="M43" s="184"/>
      <c r="O43" s="75">
        <v>1.0900000000000001</v>
      </c>
      <c r="P43" s="75">
        <f t="shared" ref="P43:P62" si="5">O43*$Q$4</f>
        <v>0</v>
      </c>
      <c r="Q43" s="27"/>
      <c r="T43" s="119" t="s">
        <v>69</v>
      </c>
      <c r="U43" s="90">
        <v>164.97</v>
      </c>
      <c r="W43" s="124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87">
        <v>2942700</v>
      </c>
      <c r="AC43" s="10">
        <v>159.93</v>
      </c>
      <c r="AD43" s="2">
        <f t="shared" si="0"/>
        <v>2.1400000000000148</v>
      </c>
      <c r="AE43" s="128">
        <f t="shared" si="1"/>
        <v>1.2507035207320882E-4</v>
      </c>
    </row>
    <row r="44" spans="1:31" x14ac:dyDescent="0.25">
      <c r="A44" s="274" t="s">
        <v>57</v>
      </c>
      <c r="B44" s="275"/>
      <c r="C44" s="275">
        <f>SUM(C35:C40)</f>
        <v>70</v>
      </c>
      <c r="D44" s="276"/>
      <c r="E44" s="276"/>
      <c r="F44" s="276">
        <f>SUM(F35:F40)</f>
        <v>8027.9</v>
      </c>
      <c r="G44" s="276"/>
      <c r="H44" s="277">
        <f>SUM(H35:H39)</f>
        <v>70</v>
      </c>
      <c r="I44" s="276"/>
      <c r="J44" s="276"/>
      <c r="K44" s="276">
        <f>SUM(K35:K39)</f>
        <v>8192.1</v>
      </c>
      <c r="L44" s="276"/>
      <c r="M44" s="276">
        <f>SUM(M35:M38)</f>
        <v>12.5</v>
      </c>
      <c r="O44" s="75">
        <v>1.08</v>
      </c>
      <c r="P44" s="75">
        <f t="shared" si="5"/>
        <v>0</v>
      </c>
      <c r="Q44" s="27"/>
      <c r="T44" s="85" t="s">
        <v>70</v>
      </c>
      <c r="U44" s="80">
        <v>165.76</v>
      </c>
      <c r="W44" s="124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87">
        <v>3479400</v>
      </c>
      <c r="AC44" s="10">
        <v>159.91</v>
      </c>
      <c r="AD44" s="2">
        <f t="shared" si="0"/>
        <v>2.3100000000000023</v>
      </c>
      <c r="AE44" s="128">
        <f t="shared" si="1"/>
        <v>-8.4330625658833869E-3</v>
      </c>
    </row>
    <row r="45" spans="1:31" x14ac:dyDescent="0.25">
      <c r="A45" s="184"/>
      <c r="B45" s="184"/>
      <c r="C45" s="184"/>
      <c r="D45" s="185"/>
      <c r="E45" s="185"/>
      <c r="F45" s="185"/>
      <c r="G45" s="184"/>
      <c r="H45" s="184"/>
      <c r="I45" s="184"/>
      <c r="J45" s="184"/>
      <c r="K45" s="184"/>
      <c r="L45" s="184"/>
      <c r="M45" s="184"/>
      <c r="O45" s="75">
        <v>1.07</v>
      </c>
      <c r="P45" s="75">
        <f t="shared" si="5"/>
        <v>0</v>
      </c>
      <c r="Q45" s="75"/>
      <c r="T45" s="85" t="s">
        <v>71</v>
      </c>
      <c r="U45" s="80" t="s">
        <v>100</v>
      </c>
      <c r="W45" s="124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87">
        <v>2762300</v>
      </c>
      <c r="AC45" s="10">
        <v>161.27000000000001</v>
      </c>
      <c r="AD45" s="2">
        <f t="shared" si="0"/>
        <v>1.789999999999992</v>
      </c>
      <c r="AE45" s="128">
        <f t="shared" si="1"/>
        <v>6.9305694305694665E-3</v>
      </c>
    </row>
    <row r="46" spans="1:31" x14ac:dyDescent="0.25">
      <c r="O46" s="75">
        <v>1.06</v>
      </c>
      <c r="P46" s="75">
        <f t="shared" si="5"/>
        <v>0</v>
      </c>
      <c r="Q46" s="75"/>
      <c r="T46" s="85" t="s">
        <v>72</v>
      </c>
      <c r="U46" s="80" t="s">
        <v>100</v>
      </c>
      <c r="W46" s="124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87">
        <v>4714000</v>
      </c>
      <c r="AC46" s="10">
        <v>160.16</v>
      </c>
      <c r="AD46" s="2">
        <f t="shared" si="0"/>
        <v>2.9900000000000091</v>
      </c>
      <c r="AE46" s="128">
        <f t="shared" si="1"/>
        <v>-1.2028869286287214E-2</v>
      </c>
    </row>
    <row r="47" spans="1:31" x14ac:dyDescent="0.25">
      <c r="O47" s="75">
        <v>1.05</v>
      </c>
      <c r="P47" s="75">
        <f t="shared" si="5"/>
        <v>0</v>
      </c>
      <c r="Q47" s="75"/>
      <c r="T47" s="85" t="s">
        <v>73</v>
      </c>
      <c r="U47" s="80">
        <v>185.05</v>
      </c>
      <c r="W47" s="124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87">
        <v>3718500</v>
      </c>
      <c r="AC47" s="10">
        <v>162.11000000000001</v>
      </c>
      <c r="AD47" s="2">
        <f t="shared" si="0"/>
        <v>1.8700000000000045</v>
      </c>
      <c r="AE47" s="128">
        <f t="shared" si="1"/>
        <v>3.7770897832818395E-3</v>
      </c>
    </row>
    <row r="48" spans="1:31" x14ac:dyDescent="0.25">
      <c r="O48" s="75">
        <v>1.04</v>
      </c>
      <c r="P48" s="75">
        <f t="shared" si="5"/>
        <v>0</v>
      </c>
      <c r="Q48" s="75"/>
      <c r="T48" s="85" t="s">
        <v>74</v>
      </c>
      <c r="U48" s="80">
        <v>0.60878900000000002</v>
      </c>
      <c r="W48" s="124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87">
        <v>3037000</v>
      </c>
      <c r="AC48" s="10">
        <v>161.5</v>
      </c>
      <c r="AD48" s="2">
        <f t="shared" si="0"/>
        <v>2.1800000000000068</v>
      </c>
      <c r="AE48" s="128">
        <f t="shared" si="1"/>
        <v>6.1923338906311187E-5</v>
      </c>
    </row>
    <row r="49" spans="15:31" x14ac:dyDescent="0.25">
      <c r="O49" s="75">
        <v>1.03</v>
      </c>
      <c r="P49" s="75">
        <f t="shared" si="5"/>
        <v>0</v>
      </c>
      <c r="Q49" s="75"/>
      <c r="T49" s="85" t="s">
        <v>75</v>
      </c>
      <c r="U49" s="80" t="s">
        <v>433</v>
      </c>
      <c r="W49" s="124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87">
        <v>2784600</v>
      </c>
      <c r="AC49" s="10">
        <v>161.49</v>
      </c>
      <c r="AD49" s="2">
        <f t="shared" si="0"/>
        <v>2.1500000000000057</v>
      </c>
      <c r="AE49" s="128">
        <f t="shared" si="1"/>
        <v>-5.4809705628771077E-3</v>
      </c>
    </row>
    <row r="50" spans="15:31" x14ac:dyDescent="0.25">
      <c r="O50" s="75">
        <v>1.02</v>
      </c>
      <c r="P50" s="75">
        <f t="shared" si="5"/>
        <v>0</v>
      </c>
      <c r="Q50" s="75"/>
      <c r="T50" s="85"/>
      <c r="U50" s="80"/>
      <c r="W50" s="124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87">
        <v>3110400</v>
      </c>
      <c r="AC50" s="10">
        <v>162.38</v>
      </c>
      <c r="AD50" s="2">
        <f t="shared" si="0"/>
        <v>1.1800000000000068</v>
      </c>
      <c r="AE50" s="128">
        <f t="shared" si="1"/>
        <v>1.4184397163119478E-3</v>
      </c>
    </row>
    <row r="51" spans="15:31" x14ac:dyDescent="0.25">
      <c r="O51" s="75">
        <v>1.01</v>
      </c>
      <c r="P51" s="75">
        <f t="shared" si="5"/>
        <v>0</v>
      </c>
      <c r="Q51" s="75"/>
      <c r="T51" s="85" t="s">
        <v>76</v>
      </c>
      <c r="U51" s="80" t="s">
        <v>607</v>
      </c>
      <c r="W51" s="124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87">
        <v>4202400</v>
      </c>
      <c r="AC51" s="10">
        <v>162.15</v>
      </c>
      <c r="AD51" s="2">
        <f t="shared" si="0"/>
        <v>2.3300000000000125</v>
      </c>
      <c r="AE51" s="128">
        <f t="shared" si="1"/>
        <v>9.3999003984064355E-3</v>
      </c>
    </row>
    <row r="52" spans="15:31" x14ac:dyDescent="0.25">
      <c r="O52" s="75">
        <v>1</v>
      </c>
      <c r="P52" s="75">
        <f t="shared" si="5"/>
        <v>0</v>
      </c>
      <c r="Q52" s="75"/>
      <c r="T52" s="85" t="s">
        <v>77</v>
      </c>
      <c r="U52" s="80" t="s">
        <v>428</v>
      </c>
      <c r="W52" s="124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87">
        <v>3605800</v>
      </c>
      <c r="AC52" s="10">
        <v>160.63999999999999</v>
      </c>
      <c r="AD52" s="2">
        <f t="shared" si="0"/>
        <v>1.6299999999999955</v>
      </c>
      <c r="AE52" s="128">
        <f t="shared" si="1"/>
        <v>5.0678846274163636E-3</v>
      </c>
    </row>
    <row r="53" spans="15:31" x14ac:dyDescent="0.25">
      <c r="O53" s="75">
        <v>0.99</v>
      </c>
      <c r="P53" s="75">
        <f t="shared" si="5"/>
        <v>0</v>
      </c>
      <c r="Q53" s="75"/>
      <c r="T53" s="85" t="s">
        <v>78</v>
      </c>
      <c r="U53" s="82">
        <v>3541623</v>
      </c>
      <c r="W53" s="124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87">
        <v>3514100</v>
      </c>
      <c r="AC53" s="10">
        <v>159.83000000000001</v>
      </c>
      <c r="AD53" s="2">
        <f t="shared" si="0"/>
        <v>2.210000000000008</v>
      </c>
      <c r="AE53" s="128">
        <f t="shared" si="1"/>
        <v>8.5184250378598225E-3</v>
      </c>
    </row>
    <row r="54" spans="15:31" x14ac:dyDescent="0.25">
      <c r="O54" s="75">
        <v>0.98</v>
      </c>
      <c r="P54" s="75">
        <f t="shared" si="5"/>
        <v>0</v>
      </c>
      <c r="Q54" s="75"/>
      <c r="T54" s="85" t="s">
        <v>81</v>
      </c>
      <c r="U54" s="82">
        <v>3724090</v>
      </c>
      <c r="W54" s="124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87">
        <v>4062600</v>
      </c>
      <c r="AC54" s="10">
        <v>158.47999999999999</v>
      </c>
      <c r="AD54" s="2">
        <f t="shared" si="0"/>
        <v>2.960000000000008</v>
      </c>
      <c r="AE54" s="128">
        <f t="shared" si="1"/>
        <v>2.593787562472194E-3</v>
      </c>
    </row>
    <row r="55" spans="15:31" x14ac:dyDescent="0.25">
      <c r="O55" s="75">
        <v>0.97</v>
      </c>
      <c r="P55" s="75">
        <f t="shared" si="5"/>
        <v>0</v>
      </c>
      <c r="Q55" s="75"/>
      <c r="T55" s="85" t="s">
        <v>79</v>
      </c>
      <c r="U55" s="80" t="s">
        <v>608</v>
      </c>
      <c r="W55" s="124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87">
        <v>3579100</v>
      </c>
      <c r="AC55" s="10">
        <v>158.07</v>
      </c>
      <c r="AD55" s="2">
        <f t="shared" si="0"/>
        <v>1.9900000000000091</v>
      </c>
      <c r="AE55" s="128">
        <f t="shared" si="1"/>
        <v>-2.5298842577969882E-4</v>
      </c>
    </row>
    <row r="56" spans="15:31" x14ac:dyDescent="0.25">
      <c r="O56" s="75">
        <v>0.96</v>
      </c>
      <c r="P56" s="75">
        <f t="shared" si="5"/>
        <v>0</v>
      </c>
      <c r="Q56" s="75"/>
      <c r="T56" s="85" t="s">
        <v>82</v>
      </c>
      <c r="U56" s="80">
        <v>22.81</v>
      </c>
      <c r="W56" s="124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87">
        <v>4976900</v>
      </c>
      <c r="AC56" s="10">
        <v>158.11000000000001</v>
      </c>
      <c r="AD56" s="2">
        <f t="shared" si="0"/>
        <v>3.3100000000000023</v>
      </c>
      <c r="AE56" s="128">
        <f t="shared" si="1"/>
        <v>6.1088132357620673E-3</v>
      </c>
    </row>
    <row r="57" spans="15:31" x14ac:dyDescent="0.25">
      <c r="O57" s="75">
        <v>0.95</v>
      </c>
      <c r="P57" s="75">
        <f t="shared" si="5"/>
        <v>0</v>
      </c>
      <c r="Q57" s="75"/>
      <c r="T57" s="85" t="s">
        <v>83</v>
      </c>
      <c r="U57" s="80">
        <v>7.25</v>
      </c>
      <c r="W57" s="124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87">
        <v>6591600</v>
      </c>
      <c r="AC57" s="10">
        <v>157.15</v>
      </c>
      <c r="AD57" s="2">
        <f t="shared" si="0"/>
        <v>5.1099999999999852</v>
      </c>
      <c r="AE57" s="128">
        <f t="shared" si="1"/>
        <v>-1.8180682244158364E-2</v>
      </c>
    </row>
    <row r="58" spans="15:31" x14ac:dyDescent="0.25">
      <c r="O58" s="75">
        <v>0.94</v>
      </c>
      <c r="P58" s="75">
        <f t="shared" si="5"/>
        <v>0</v>
      </c>
      <c r="Q58" s="75"/>
      <c r="T58" s="85" t="s">
        <v>80</v>
      </c>
      <c r="U58" s="80" t="s">
        <v>484</v>
      </c>
      <c r="W58" s="124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87">
        <v>5475800</v>
      </c>
      <c r="AC58" s="10">
        <v>160.06</v>
      </c>
      <c r="AD58" s="2">
        <f t="shared" si="0"/>
        <v>5.460000000000008</v>
      </c>
      <c r="AE58" s="128">
        <f t="shared" si="1"/>
        <v>-7.0719602977666884E-3</v>
      </c>
    </row>
    <row r="59" spans="15:31" x14ac:dyDescent="0.25">
      <c r="O59" s="75">
        <v>0.93</v>
      </c>
      <c r="P59" s="75">
        <f t="shared" si="5"/>
        <v>0</v>
      </c>
      <c r="Q59" s="75"/>
      <c r="W59" s="124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87">
        <v>3183300</v>
      </c>
      <c r="AC59" s="10">
        <v>161.19999999999999</v>
      </c>
      <c r="AD59" s="2">
        <f t="shared" si="0"/>
        <v>1.3300000000000125</v>
      </c>
      <c r="AE59" s="128">
        <f t="shared" si="1"/>
        <v>-3.4619188921859445E-3</v>
      </c>
    </row>
    <row r="60" spans="15:31" x14ac:dyDescent="0.25">
      <c r="O60" s="75">
        <v>0.92</v>
      </c>
      <c r="P60" s="75">
        <f t="shared" si="5"/>
        <v>0</v>
      </c>
      <c r="Q60" s="75"/>
      <c r="W60" s="124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87">
        <v>2555900</v>
      </c>
      <c r="AC60" s="10">
        <v>161.76</v>
      </c>
      <c r="AD60" s="2">
        <f t="shared" si="0"/>
        <v>2.0500000000000114</v>
      </c>
      <c r="AE60" s="128">
        <f t="shared" si="1"/>
        <v>2.914005828011712E-3</v>
      </c>
    </row>
    <row r="61" spans="15:31" x14ac:dyDescent="0.25">
      <c r="O61" s="75">
        <v>0.91</v>
      </c>
      <c r="P61" s="75">
        <f t="shared" si="5"/>
        <v>0</v>
      </c>
      <c r="Q61" s="75"/>
      <c r="W61" s="124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87">
        <v>3330600</v>
      </c>
      <c r="AC61" s="10">
        <v>161.29</v>
      </c>
      <c r="AD61" s="2">
        <f t="shared" si="0"/>
        <v>2.3299999999999841</v>
      </c>
      <c r="AE61" s="128">
        <f t="shared" si="1"/>
        <v>1.9257050565286704E-3</v>
      </c>
    </row>
    <row r="62" spans="15:31" x14ac:dyDescent="0.25">
      <c r="O62" s="75">
        <v>0.9</v>
      </c>
      <c r="P62" s="75">
        <f t="shared" si="5"/>
        <v>0</v>
      </c>
      <c r="Q62" s="75"/>
      <c r="W62" s="124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87">
        <v>3500700</v>
      </c>
      <c r="AC62" s="10">
        <v>160.97999999999999</v>
      </c>
      <c r="AD62" s="2">
        <f t="shared" si="0"/>
        <v>2.4799999999999898</v>
      </c>
      <c r="AE62" s="128">
        <f t="shared" si="1"/>
        <v>-2.2931515339325026E-3</v>
      </c>
    </row>
    <row r="63" spans="15:31" x14ac:dyDescent="0.25">
      <c r="O63" s="27"/>
      <c r="W63" s="124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87">
        <v>3040800</v>
      </c>
      <c r="AC63" s="10">
        <v>161.35</v>
      </c>
      <c r="AD63" s="2">
        <f t="shared" si="0"/>
        <v>1.6500000000000057</v>
      </c>
      <c r="AE63" s="128">
        <f t="shared" si="1"/>
        <v>-2.8428403683332659E-3</v>
      </c>
    </row>
    <row r="64" spans="15:31" x14ac:dyDescent="0.25">
      <c r="O64" s="27"/>
      <c r="W64" s="124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87">
        <v>3081300</v>
      </c>
      <c r="AC64" s="10">
        <v>161.81</v>
      </c>
      <c r="AD64" s="2">
        <f t="shared" si="0"/>
        <v>1.8299999999999841</v>
      </c>
      <c r="AE64" s="128">
        <f t="shared" si="1"/>
        <v>1.4234434954820685E-3</v>
      </c>
    </row>
    <row r="65" spans="23:31" x14ac:dyDescent="0.25">
      <c r="W65" s="124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87">
        <v>2961100</v>
      </c>
      <c r="AC65" s="10">
        <v>161.58000000000001</v>
      </c>
      <c r="AD65" s="2">
        <f t="shared" si="0"/>
        <v>1.1200000000000045</v>
      </c>
      <c r="AE65" s="128">
        <f t="shared" si="1"/>
        <v>1.673795796912847E-3</v>
      </c>
    </row>
    <row r="66" spans="23:31" x14ac:dyDescent="0.25">
      <c r="W66" s="124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87">
        <v>2695200</v>
      </c>
      <c r="AC66" s="10">
        <v>161.31</v>
      </c>
      <c r="AD66" s="2">
        <f t="shared" si="0"/>
        <v>2.8400000000000034</v>
      </c>
      <c r="AE66" s="128">
        <f t="shared" si="1"/>
        <v>2.8598072738577063E-3</v>
      </c>
    </row>
    <row r="67" spans="23:31" x14ac:dyDescent="0.25">
      <c r="W67" s="124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87">
        <v>3539700</v>
      </c>
      <c r="AC67" s="10">
        <v>160.85</v>
      </c>
      <c r="AD67" s="2">
        <f>Y67-Z67</f>
        <v>3.1200000000000045</v>
      </c>
      <c r="AE67" s="128" t="e">
        <f>AC67/#REF!-1</f>
        <v>#REF!</v>
      </c>
    </row>
    <row r="68" spans="23:31" x14ac:dyDescent="0.25">
      <c r="W68" s="124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87">
        <v>2855600</v>
      </c>
      <c r="AC68" s="10">
        <v>159.44999999999999</v>
      </c>
      <c r="AD68" s="2" t="e">
        <f>#REF!-#REF!</f>
        <v>#REF!</v>
      </c>
      <c r="AE68" s="128" t="e">
        <f>#REF!/AC69-1</f>
        <v>#REF!</v>
      </c>
    </row>
    <row r="69" spans="23:31" x14ac:dyDescent="0.25">
      <c r="W69" s="124" t="s">
        <v>92</v>
      </c>
      <c r="X69" s="10"/>
      <c r="Y69" s="10"/>
      <c r="Z69" s="10"/>
      <c r="AA69" s="10"/>
      <c r="AB69" s="87"/>
      <c r="AC69" s="10"/>
      <c r="AD69" s="2">
        <f>Y69-Z69</f>
        <v>0</v>
      </c>
      <c r="AE69" s="12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66</vt:i4>
      </vt:variant>
      <vt:variant>
        <vt:lpstr>Named Ranges</vt:lpstr>
      </vt:variant>
      <vt:variant>
        <vt:i4>96</vt:i4>
      </vt:variant>
    </vt:vector>
  </HeadingPairs>
  <TitlesOfParts>
    <vt:vector size="162" baseType="lpstr">
      <vt:lpstr>ACTIVE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2017-12-12T01:33:18Z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