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7" i="38" l="1"/>
  <c r="D547" i="38"/>
  <c r="V547" i="38" s="1"/>
  <c r="E547" i="38"/>
  <c r="G547" i="38"/>
  <c r="H547" i="38"/>
  <c r="K547" i="38"/>
  <c r="L547" i="38" s="1"/>
  <c r="M547" i="38"/>
  <c r="N547" i="38" s="1"/>
  <c r="S547" i="38"/>
  <c r="K29" i="25"/>
  <c r="P547" i="38" l="1"/>
  <c r="Q547" i="38" s="1"/>
  <c r="W547" i="38"/>
  <c r="X547" i="38" s="1"/>
  <c r="O547" i="38"/>
  <c r="U547" i="38"/>
  <c r="F128" i="25"/>
  <c r="H128" i="25"/>
  <c r="G128" i="25"/>
  <c r="K28" i="25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V546" i="38" s="1"/>
  <c r="E546" i="38"/>
  <c r="G546" i="38"/>
  <c r="H546" i="38"/>
  <c r="K546" i="38"/>
  <c r="L546" i="38" s="1"/>
  <c r="P546" i="38" s="1"/>
  <c r="Q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W546" i="38" l="1"/>
  <c r="N546" i="38"/>
  <c r="O546" i="38" s="1"/>
  <c r="D545" i="38"/>
  <c r="E545" i="38"/>
  <c r="G545" i="38"/>
  <c r="H545" i="38"/>
  <c r="K545" i="38"/>
  <c r="L545" i="38"/>
  <c r="P545" i="38" s="1"/>
  <c r="M545" i="38"/>
  <c r="U545" i="38" s="1"/>
  <c r="S545" i="38"/>
  <c r="X546" i="38" l="1"/>
  <c r="N545" i="38"/>
  <c r="D544" i="38"/>
  <c r="E544" i="38"/>
  <c r="G544" i="38"/>
  <c r="H544" i="38"/>
  <c r="K544" i="38"/>
  <c r="L544" i="38" s="1"/>
  <c r="M544" i="38"/>
  <c r="U544" i="38" s="1"/>
  <c r="N544" i="38"/>
  <c r="S544" i="38"/>
  <c r="C18" i="84"/>
  <c r="P544" i="38" l="1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/>
  <c r="P543" i="38" s="1"/>
  <c r="M543" i="38"/>
  <c r="U543" i="38" s="1"/>
  <c r="N543" i="38"/>
  <c r="S543" i="38"/>
  <c r="F52" i="58" l="1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Q11" i="74" l="1"/>
  <c r="F41" i="74" l="1"/>
  <c r="H41" i="74"/>
  <c r="G41" i="74"/>
  <c r="F69" i="51"/>
  <c r="G69" i="51"/>
  <c r="H69" i="51"/>
  <c r="K68" i="85"/>
  <c r="F68" i="85"/>
  <c r="K80" i="64"/>
  <c r="F80" i="64"/>
  <c r="U540" i="38"/>
  <c r="D540" i="38"/>
  <c r="E540" i="38"/>
  <c r="G540" i="38"/>
  <c r="H540" i="38"/>
  <c r="K540" i="38"/>
  <c r="L540" i="38" s="1"/>
  <c r="P540" i="38" s="1"/>
  <c r="M540" i="38"/>
  <c r="N540" i="38"/>
  <c r="S540" i="38"/>
  <c r="D539" i="38" l="1"/>
  <c r="E539" i="38"/>
  <c r="G539" i="38"/>
  <c r="H539" i="38"/>
  <c r="K539" i="38"/>
  <c r="L539" i="38" s="1"/>
  <c r="P539" i="38" s="1"/>
  <c r="M539" i="38"/>
  <c r="N539" i="38" s="1"/>
  <c r="S539" i="38"/>
  <c r="D538" i="38" l="1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P536" i="38" l="1"/>
  <c r="U536" i="38"/>
  <c r="H17" i="74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P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P533" i="38"/>
  <c r="E532" i="38"/>
  <c r="H532" i="38"/>
  <c r="K532" i="38"/>
  <c r="L532" i="38" s="1"/>
  <c r="M532" i="38"/>
  <c r="U532" i="38" s="1"/>
  <c r="S532" i="38"/>
  <c r="P532" i="38" l="1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D529" i="38"/>
  <c r="E529" i="38"/>
  <c r="H529" i="38"/>
  <c r="K529" i="38"/>
  <c r="L529" i="38" s="1"/>
  <c r="M529" i="38"/>
  <c r="N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K19" i="46"/>
  <c r="C19" i="46"/>
  <c r="M19" i="46"/>
  <c r="P519" i="38" l="1"/>
  <c r="N519" i="38"/>
  <c r="K5" i="43"/>
  <c r="D518" i="38"/>
  <c r="E518" i="38"/>
  <c r="G518" i="38"/>
  <c r="H518" i="38"/>
  <c r="K518" i="38"/>
  <c r="L518" i="38" s="1"/>
  <c r="M518" i="38"/>
  <c r="N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P515" i="38" s="1"/>
  <c r="M515" i="38"/>
  <c r="N515" i="38" s="1"/>
  <c r="S515" i="38"/>
  <c r="F6" i="46"/>
  <c r="F10" i="74"/>
  <c r="U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S514" i="38"/>
  <c r="P514" i="38" l="1"/>
  <c r="V54" i="58"/>
  <c r="D513" i="38"/>
  <c r="E513" i="38"/>
  <c r="G513" i="38"/>
  <c r="H513" i="38"/>
  <c r="K513" i="38"/>
  <c r="L513" i="38" s="1"/>
  <c r="M513" i="38"/>
  <c r="N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P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D504" i="38"/>
  <c r="E504" i="38"/>
  <c r="G504" i="38"/>
  <c r="H504" i="38"/>
  <c r="K504" i="38"/>
  <c r="L504" i="38" s="1"/>
  <c r="M504" i="38"/>
  <c r="U504" i="38" s="1"/>
  <c r="S504" i="38"/>
  <c r="N504" i="38" l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7" i="77"/>
  <c r="P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D492" i="38"/>
  <c r="E492" i="38"/>
  <c r="G492" i="38"/>
  <c r="H492" i="38"/>
  <c r="K492" i="38"/>
  <c r="L492" i="38" s="1"/>
  <c r="M492" i="38"/>
  <c r="U492" i="38" s="1"/>
  <c r="N492" i="38"/>
  <c r="S492" i="38"/>
  <c r="F33" i="74"/>
  <c r="G33" i="74"/>
  <c r="H33" i="74"/>
  <c r="K6" i="74"/>
  <c r="F41" i="64"/>
  <c r="H41" i="64"/>
  <c r="G41" i="64"/>
  <c r="M29" i="40"/>
  <c r="F85" i="40"/>
  <c r="H85" i="40"/>
  <c r="G85" i="40"/>
  <c r="P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D487" i="38"/>
  <c r="E487" i="38"/>
  <c r="G487" i="38"/>
  <c r="H487" i="38"/>
  <c r="K487" i="38"/>
  <c r="L487" i="38" s="1"/>
  <c r="M487" i="38"/>
  <c r="N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H19" i="85"/>
  <c r="K19" i="85"/>
  <c r="C19" i="85"/>
  <c r="K85" i="85"/>
  <c r="H85" i="85"/>
  <c r="F19" i="85"/>
  <c r="M85" i="85"/>
  <c r="C85" i="85"/>
  <c r="F85" i="85"/>
  <c r="M19" i="85"/>
  <c r="Q2" i="85" l="1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19" i="83"/>
  <c r="M85" i="84"/>
  <c r="F85" i="83"/>
  <c r="K19" i="84"/>
  <c r="M19" i="84"/>
  <c r="F19" i="84"/>
  <c r="C19" i="84"/>
  <c r="C85" i="84"/>
  <c r="K85" i="84"/>
  <c r="H19" i="84"/>
  <c r="K85" i="83"/>
  <c r="M19" i="83"/>
  <c r="C85" i="83"/>
  <c r="H85" i="84"/>
  <c r="F85" i="84"/>
  <c r="K19" i="83"/>
  <c r="M85" i="83"/>
  <c r="C19" i="83"/>
  <c r="H19" i="83"/>
  <c r="Q5" i="85" l="1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19" i="82"/>
  <c r="C18" i="74"/>
  <c r="F85" i="82"/>
  <c r="M18" i="74"/>
  <c r="M85" i="82"/>
  <c r="H18" i="74"/>
  <c r="C19" i="82"/>
  <c r="M19" i="82"/>
  <c r="K85" i="82"/>
  <c r="H85" i="82"/>
  <c r="F19" i="82"/>
  <c r="H19" i="82"/>
  <c r="C85" i="82"/>
  <c r="Q2" i="82" l="1"/>
  <c r="Q5" i="82" s="1"/>
  <c r="Q9" i="83"/>
  <c r="N482" i="38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C96" i="31"/>
  <c r="M96" i="31"/>
  <c r="M78" i="75"/>
  <c r="F78" i="75"/>
  <c r="H78" i="75"/>
  <c r="K96" i="31"/>
  <c r="F96" i="31"/>
  <c r="C78" i="75"/>
  <c r="K78" i="75"/>
  <c r="P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3" i="58"/>
  <c r="H18" i="64"/>
  <c r="F36" i="64"/>
  <c r="G36" i="64"/>
  <c r="H36" i="64"/>
  <c r="K19" i="64"/>
  <c r="H19" i="64"/>
  <c r="M19" i="64"/>
  <c r="M85" i="64"/>
  <c r="K85" i="64"/>
  <c r="H85" i="64"/>
  <c r="M54" i="31" l="1"/>
  <c r="Q10" i="31" s="1"/>
  <c r="M59" i="75"/>
  <c r="Q10" i="75" s="1"/>
  <c r="N473" i="38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P470" i="38" l="1"/>
  <c r="D469" i="38"/>
  <c r="E469" i="38"/>
  <c r="G469" i="38"/>
  <c r="H469" i="38"/>
  <c r="K469" i="38"/>
  <c r="L469" i="38" s="1"/>
  <c r="M469" i="38"/>
  <c r="N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K85" i="81"/>
  <c r="H19" i="81"/>
  <c r="M19" i="81"/>
  <c r="M85" i="81"/>
  <c r="F85" i="81"/>
  <c r="H85" i="81"/>
  <c r="C19" i="81"/>
  <c r="F19" i="81"/>
  <c r="K19" i="81"/>
  <c r="M66" i="81" l="1"/>
  <c r="Q1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Q3" i="81" l="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19" i="80"/>
  <c r="H19" i="80"/>
  <c r="C85" i="80"/>
  <c r="H85" i="80"/>
  <c r="M19" i="80"/>
  <c r="F19" i="80"/>
  <c r="C19" i="80"/>
  <c r="K85" i="80"/>
  <c r="M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65" i="79"/>
  <c r="H19" i="79"/>
  <c r="M19" i="79"/>
  <c r="F65" i="79"/>
  <c r="H65" i="79"/>
  <c r="C65" i="79"/>
  <c r="F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P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P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S449" i="38"/>
  <c r="Q11" i="78" l="1"/>
  <c r="D448" i="38"/>
  <c r="E448" i="38"/>
  <c r="G448" i="38"/>
  <c r="H448" i="38"/>
  <c r="K448" i="38"/>
  <c r="L448" i="38" s="1"/>
  <c r="M448" i="38"/>
  <c r="N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19" i="78"/>
  <c r="C85" i="78"/>
  <c r="K85" i="78"/>
  <c r="H85" i="78"/>
  <c r="M85" i="78"/>
  <c r="K19" i="78"/>
  <c r="F85" i="78"/>
  <c r="M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D442" i="38"/>
  <c r="E442" i="38"/>
  <c r="G442" i="38"/>
  <c r="H442" i="38"/>
  <c r="K442" i="38"/>
  <c r="L442" i="38" s="1"/>
  <c r="M442" i="38"/>
  <c r="N442" i="38" s="1"/>
  <c r="S442" i="38"/>
  <c r="F37" i="58"/>
  <c r="H37" i="58"/>
  <c r="G37" i="58"/>
  <c r="F42" i="43"/>
  <c r="H42" i="43"/>
  <c r="G42" i="43"/>
  <c r="F8" i="43"/>
  <c r="K2" i="43"/>
  <c r="K18" i="43" s="1"/>
  <c r="F8" i="58"/>
  <c r="P442" i="38" l="1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P440" i="38"/>
  <c r="E439" i="38"/>
  <c r="H439" i="38"/>
  <c r="K439" i="38"/>
  <c r="L439" i="38" s="1"/>
  <c r="P439" i="38" s="1"/>
  <c r="M439" i="38"/>
  <c r="U439" i="38" s="1"/>
  <c r="S439" i="38"/>
  <c r="N439" i="38" l="1"/>
  <c r="E438" i="38"/>
  <c r="H438" i="38"/>
  <c r="K438" i="38"/>
  <c r="L438" i="38" s="1"/>
  <c r="P438" i="38" s="1"/>
  <c r="M438" i="38"/>
  <c r="U438" i="38" s="1"/>
  <c r="S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U435" i="38" s="1"/>
  <c r="S435" i="38"/>
  <c r="C19" i="77"/>
  <c r="H85" i="77"/>
  <c r="H19" i="77"/>
  <c r="F85" i="77"/>
  <c r="M19" i="77"/>
  <c r="K85" i="77"/>
  <c r="C85" i="77"/>
  <c r="K19" i="77"/>
  <c r="F19" i="77"/>
  <c r="M85" i="77"/>
  <c r="Q2" i="77" l="1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N431" i="38" l="1"/>
  <c r="P431" i="38"/>
  <c r="D430" i="38"/>
  <c r="E430" i="38"/>
  <c r="H430" i="38"/>
  <c r="K430" i="38"/>
  <c r="M430" i="38"/>
  <c r="U430" i="38" s="1"/>
  <c r="S430" i="38"/>
  <c r="N430" i="38" l="1"/>
  <c r="L430" i="38"/>
  <c r="P430" i="38" s="1"/>
  <c r="D429" i="38"/>
  <c r="E429" i="38"/>
  <c r="H429" i="38"/>
  <c r="K429" i="38"/>
  <c r="L429" i="38" s="1"/>
  <c r="M429" i="38"/>
  <c r="N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P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N414" i="38" l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S410" i="38"/>
  <c r="U410" i="38" l="1"/>
  <c r="D409" i="38"/>
  <c r="E409" i="38"/>
  <c r="H409" i="38"/>
  <c r="K409" i="38"/>
  <c r="M409" i="38"/>
  <c r="N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M77" i="69"/>
  <c r="H77" i="69"/>
  <c r="N407" i="38" l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H19" i="76"/>
  <c r="C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P396" i="38"/>
  <c r="E395" i="38" l="1"/>
  <c r="H395" i="38"/>
  <c r="K395" i="38"/>
  <c r="L395" i="38" s="1"/>
  <c r="M395" i="38"/>
  <c r="N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N385" i="38" l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P374" i="38"/>
  <c r="E373" i="38"/>
  <c r="H373" i="38"/>
  <c r="K373" i="38"/>
  <c r="L373" i="38" s="1"/>
  <c r="M373" i="38"/>
  <c r="N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F93" i="68"/>
  <c r="K93" i="68"/>
  <c r="H93" i="68"/>
  <c r="M93" i="68"/>
  <c r="N370" i="38" l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P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59" i="25"/>
  <c r="K659" i="25"/>
  <c r="F659" i="25"/>
  <c r="C659" i="25"/>
  <c r="M659" i="25"/>
  <c r="N363" i="38" l="1"/>
  <c r="F658" i="25"/>
  <c r="K658" i="25"/>
  <c r="P363" i="38"/>
  <c r="M395" i="25" l="1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60" i="46"/>
  <c r="H60" i="46"/>
  <c r="C6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50" i="46"/>
  <c r="AE39" i="46"/>
  <c r="AD39" i="46"/>
  <c r="K49" i="46"/>
  <c r="F49" i="46"/>
  <c r="AE38" i="46"/>
  <c r="AD38" i="46"/>
  <c r="K48" i="46"/>
  <c r="F4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8"/>
  <c r="C156" i="49"/>
  <c r="K19" i="55"/>
  <c r="K19" i="45"/>
  <c r="M81" i="61"/>
  <c r="K90" i="72"/>
  <c r="M19" i="52"/>
  <c r="F19" i="34"/>
  <c r="H81" i="61"/>
  <c r="C19" i="75"/>
  <c r="H19" i="75"/>
  <c r="F77" i="70"/>
  <c r="K51" i="54"/>
  <c r="K19" i="53"/>
  <c r="C65" i="71"/>
  <c r="F23" i="17"/>
  <c r="C92" i="45"/>
  <c r="M19" i="62"/>
  <c r="H19" i="71"/>
  <c r="K30" i="40"/>
  <c r="M25" i="31"/>
  <c r="H19" i="73"/>
  <c r="M19" i="3"/>
  <c r="M19" i="60"/>
  <c r="C55" i="50"/>
  <c r="H19" i="52"/>
  <c r="C30" i="40"/>
  <c r="K129" i="58"/>
  <c r="F19" i="72"/>
  <c r="F85" i="64"/>
  <c r="C61" i="25"/>
  <c r="H30" i="49"/>
  <c r="H19" i="72"/>
  <c r="H156" i="49"/>
  <c r="H19" i="68"/>
  <c r="M19" i="50"/>
  <c r="C119" i="7"/>
  <c r="F25" i="31"/>
  <c r="F19" i="3"/>
  <c r="C90" i="72"/>
  <c r="K19" i="52"/>
  <c r="K94" i="52"/>
  <c r="H19" i="69"/>
  <c r="M19" i="34"/>
  <c r="M19" i="71"/>
  <c r="F29" i="51"/>
  <c r="C29" i="51"/>
  <c r="M19" i="66"/>
  <c r="K30" i="49"/>
  <c r="C19" i="71"/>
  <c r="H90" i="72"/>
  <c r="C19" i="54"/>
  <c r="M90" i="72"/>
  <c r="F75" i="41"/>
  <c r="F19" i="50"/>
  <c r="M63" i="66"/>
  <c r="M77" i="70"/>
  <c r="K19" i="60"/>
  <c r="C67" i="60"/>
  <c r="F156" i="49"/>
  <c r="K156" i="49"/>
  <c r="H65" i="63"/>
  <c r="F19" i="55"/>
  <c r="C86" i="53"/>
  <c r="F65" i="63"/>
  <c r="C451" i="17"/>
  <c r="F19" i="58"/>
  <c r="F19" i="75"/>
  <c r="H19" i="62"/>
  <c r="H55" i="50"/>
  <c r="M86" i="53"/>
  <c r="C19" i="62"/>
  <c r="F129" i="58"/>
  <c r="F67" i="60"/>
  <c r="M29" i="51"/>
  <c r="H29" i="51"/>
  <c r="F19" i="70"/>
  <c r="F65" i="71"/>
  <c r="H23" i="17"/>
  <c r="K19" i="69"/>
  <c r="F19" i="73"/>
  <c r="M19" i="61"/>
  <c r="F92" i="45"/>
  <c r="F19" i="59"/>
  <c r="H65" i="71"/>
  <c r="K19" i="75"/>
  <c r="C100" i="34"/>
  <c r="M19" i="41"/>
  <c r="C19" i="59"/>
  <c r="F86" i="53"/>
  <c r="K19" i="61"/>
  <c r="M65" i="63"/>
  <c r="H119" i="7"/>
  <c r="H51" i="54"/>
  <c r="C23" i="57"/>
  <c r="K18" i="74"/>
  <c r="H451" i="17"/>
  <c r="M65" i="71"/>
  <c r="C75" i="41"/>
  <c r="K55" i="50"/>
  <c r="H129" i="58"/>
  <c r="K19" i="62"/>
  <c r="H19" i="63"/>
  <c r="H19" i="41"/>
  <c r="C19" i="3"/>
  <c r="K65" i="63"/>
  <c r="F19" i="66"/>
  <c r="C19" i="72"/>
  <c r="K92" i="45"/>
  <c r="M19" i="54"/>
  <c r="C81" i="61"/>
  <c r="M19" i="53"/>
  <c r="C19" i="63"/>
  <c r="F55" i="50"/>
  <c r="M100" i="34"/>
  <c r="F19" i="60"/>
  <c r="H19" i="54"/>
  <c r="H77" i="70"/>
  <c r="M23" i="57"/>
  <c r="M75" i="41"/>
  <c r="H30" i="40"/>
  <c r="F90" i="72"/>
  <c r="H19" i="3"/>
  <c r="F19" i="63"/>
  <c r="H100" i="34"/>
  <c r="M51" i="54"/>
  <c r="F19" i="52"/>
  <c r="F451" i="17"/>
  <c r="K19" i="72"/>
  <c r="C19" i="52"/>
  <c r="M19" i="55"/>
  <c r="C30" i="49"/>
  <c r="K23" i="17"/>
  <c r="C94" i="52"/>
  <c r="C19" i="66"/>
  <c r="C19" i="53"/>
  <c r="H25" i="31"/>
  <c r="F18" i="74"/>
  <c r="M19" i="75"/>
  <c r="C19" i="55"/>
  <c r="H75" i="41"/>
  <c r="K72" i="59"/>
  <c r="F213" i="57"/>
  <c r="H86" i="53"/>
  <c r="H72" i="59"/>
  <c r="K63" i="66"/>
  <c r="F19" i="71"/>
  <c r="F51" i="54"/>
  <c r="C63" i="66"/>
  <c r="K19" i="71"/>
  <c r="M23" i="17"/>
  <c r="H19" i="50"/>
  <c r="F72" i="59"/>
  <c r="M213" i="57"/>
  <c r="C65" i="63"/>
  <c r="K67" i="60"/>
  <c r="K451" i="17"/>
  <c r="H19" i="59"/>
  <c r="K81" i="61"/>
  <c r="F19" i="68"/>
  <c r="K86" i="53"/>
  <c r="C19" i="41"/>
  <c r="K19" i="63"/>
  <c r="C19" i="69"/>
  <c r="F119" i="7"/>
  <c r="K19" i="59"/>
  <c r="M30" i="40"/>
  <c r="K19" i="34"/>
  <c r="M19" i="45"/>
  <c r="F23" i="57"/>
  <c r="C19" i="70"/>
  <c r="M129" i="58"/>
  <c r="K19" i="50"/>
  <c r="H19" i="55"/>
  <c r="C19" i="73"/>
  <c r="M19" i="72"/>
  <c r="C25" i="31"/>
  <c r="K19" i="66"/>
  <c r="M19" i="73"/>
  <c r="K19" i="54"/>
  <c r="H63" i="66"/>
  <c r="H94" i="52"/>
  <c r="M451" i="17"/>
  <c r="F19" i="64"/>
  <c r="C72" i="59"/>
  <c r="M19" i="70"/>
  <c r="C51" i="54"/>
  <c r="K23" i="57"/>
  <c r="H213" i="57"/>
  <c r="F19" i="53"/>
  <c r="K65" i="71"/>
  <c r="F81" i="61"/>
  <c r="H19" i="34"/>
  <c r="F94" i="52"/>
  <c r="H19" i="61"/>
  <c r="K119" i="7"/>
  <c r="M92" i="45"/>
  <c r="H19" i="60"/>
  <c r="F19" i="41"/>
  <c r="C19" i="68"/>
  <c r="C23" i="17"/>
  <c r="C19" i="61"/>
  <c r="M30" i="49"/>
  <c r="K77" i="70"/>
  <c r="C19" i="34"/>
  <c r="M119" i="7"/>
  <c r="C19" i="58"/>
  <c r="C19" i="45"/>
  <c r="M67" i="60"/>
  <c r="F19" i="69"/>
  <c r="F30" i="49"/>
  <c r="C77" i="70"/>
  <c r="K19" i="73"/>
  <c r="M156" i="49"/>
  <c r="C19" i="50"/>
  <c r="F63" i="66"/>
  <c r="H19" i="66"/>
  <c r="F30" i="40"/>
  <c r="H19" i="53"/>
  <c r="F19" i="54"/>
  <c r="M19" i="58"/>
  <c r="K75" i="41"/>
  <c r="C85" i="64"/>
  <c r="F61" i="25"/>
  <c r="K19" i="68"/>
  <c r="M72" i="59"/>
  <c r="F19" i="61"/>
  <c r="H67" i="60"/>
  <c r="C129" i="58"/>
  <c r="H92" i="45"/>
  <c r="C19" i="60"/>
  <c r="F19" i="62"/>
  <c r="M19" i="63"/>
  <c r="F19" i="45"/>
  <c r="K19" i="41"/>
  <c r="C213" i="57"/>
  <c r="H19" i="70"/>
  <c r="K25" i="31"/>
  <c r="K29" i="51"/>
  <c r="F100" i="34"/>
  <c r="M19" i="59"/>
  <c r="K19" i="3"/>
  <c r="M55" i="50"/>
  <c r="K100" i="34"/>
  <c r="M19" i="69"/>
  <c r="K213" i="57"/>
  <c r="K19" i="70"/>
  <c r="H19" i="45"/>
  <c r="M94" i="52"/>
  <c r="C19" i="64"/>
  <c r="K19" i="58"/>
  <c r="H19" i="58"/>
  <c r="H61" i="25"/>
  <c r="V545" i="38" l="1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X4" i="38" s="1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60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36" i="38" l="1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4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Q539" i="38" s="1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41" i="38" l="1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<sst xmlns="http://schemas.openxmlformats.org/spreadsheetml/2006/main" count="6160" uniqueCount="844">
  <si>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</si>
  <si>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</si>
  <si>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</si>
  <si>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</si>
  <si>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</si>
  <si>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</si>
  <si>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</si>
  <si>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</si>
  <si>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</si>
  <si>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</si>
  <si>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</si>
  <si>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</si>
  <si>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</si>
  <si>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</si>
  <si>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</si>
  <si>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</si>
  <si>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</si>
  <si>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</si>
  <si>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</si>
  <si>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</si>
  <si>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</si>
  <si>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</si>
  <si>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</si>
  <si>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</si>
  <si>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</si>
  <si>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</si>
  <si>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</si>
  <si>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</si>
  <si>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</si>
  <si>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</si>
  <si>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</si>
  <si>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</si>
  <si>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</si>
  <si>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</si>
  <si>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</si>
  <si>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</si>
  <si>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</si>
  <si>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</si>
  <si>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</si>
  <si>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</si>
  <si>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</si>
  <si>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</si>
  <si>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</si>
  <si>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</si>
  <si>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</si>
  <si>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</si>
  <si>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</si>
  <si>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</si>
  <si>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</si>
  <si>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</si>
  <si>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</si>
  <si>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</si>
  <si>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</si>
  <si>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</si>
  <si>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</si>
  <si>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</si>
  <si>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</si>
  <si>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</si>
  <si>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</si>
  <si>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</si>
  <si>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</si>
  <si>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</si>
  <si>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</si>
  <si>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</si>
  <si>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</si>
  <si>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</si>
  <si>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</si>
  <si>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</si>
  <si>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</si>
  <si>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</si>
  <si>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</si>
  <si>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</si>
  <si>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</si>
  <si>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</si>
  <si>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</si>
  <si>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</si>
  <si>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</si>
  <si>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</si>
  <si>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</si>
  <si>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</si>
  <si>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</si>
  <si>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</si>
  <si>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</si>
  <si>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</si>
  <si>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</si>
  <si>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</si>
  <si>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</si>
  <si>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</si>
  <si>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</si>
  <si>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</si>
  <si>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</si>
  <si>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</si>
  <si>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</si>
  <si>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</si>
  <si>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</si>
  <si>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</si>
  <si>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</si>
  <si>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</si>
  <si>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</si>
  <si>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</si>
  <si>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</si>
  <si>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</si>
  <si>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</si>
  <si>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</si>
  <si>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</si>
  <si>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</si>
  <si>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</si>
  <si>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</si>
  <si>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</si>
  <si>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</si>
  <si>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</si>
  <si>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</si>
  <si>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</si>
  <si>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</si>
  <si>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</si>
  <si>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</si>
  <si>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</si>
  <si>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</si>
  <si>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</si>
  <si>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</si>
  <si>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</si>
  <si>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</si>
  <si>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</si>
  <si>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</si>
  <si>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</si>
  <si>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</si>
  <si>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</si>
  <si>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</si>
  <si>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</si>
  <si>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</si>
  <si>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</si>
  <si>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</si>
  <si>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</si>
  <si>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</si>
  <si>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</si>
  <si>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</si>
  <si>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</si>
  <si>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</si>
  <si>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</si>
  <si>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</si>
  <si>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</si>
  <si>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</si>
  <si>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</si>
  <si>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</si>
  <si>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</si>
  <si>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</si>
  <si>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</si>
  <si>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</si>
  <si>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</si>
  <si>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</si>
  <si>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</si>
  <si>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</si>
  <si>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</si>
  <si>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</si>
  <si>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</si>
  <si>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</si>
  <si>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</si>
  <si>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</si>
  <si>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</si>
  <si>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</si>
  <si>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</si>
  <si>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</si>
  <si>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</si>
  <si>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</si>
  <si>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</si>
  <si>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</si>
  <si>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</si>
  <si>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</si>
  <si>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</si>
  <si>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</si>
  <si>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</si>
  <si>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</si>
  <si>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</si>
  <si>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</si>
  <si>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</si>
  <si>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</si>
  <si>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</si>
  <si>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</si>
  <si>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</si>
  <si>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</si>
  <si>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</si>
  <si>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</si>
  <si>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</si>
  <si>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</si>
  <si>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</si>
  <si>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</si>
  <si>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</si>
  <si>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</si>
  <si>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</si>
  <si>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</si>
  <si>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</si>
  <si>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</si>
  <si>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</si>
  <si>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</si>
  <si>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</si>
  <si>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</si>
  <si>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</si>
  <si>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</si>
  <si>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</si>
  <si>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</si>
  <si>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</si>
  <si>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</si>
  <si>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</si>
  <si>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</si>
  <si>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</si>
  <si>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</si>
  <si>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</si>
  <si>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</si>
  <si>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</si>
  <si>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</si>
  <si>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</si>
  <si>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</si>
  <si>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</si>
  <si>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</si>
  <si>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</si>
  <si>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</si>
  <si>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</si>
  <si>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</si>
  <si>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</si>
  <si>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</si>
  <si>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</si>
  <si>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</si>
  <si>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</si>
  <si>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</si>
  <si>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</si>
  <si>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</si>
  <si>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</si>
  <si>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</si>
  <si>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</si>
  <si>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</si>
  <si>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</si>
  <si>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</si>
  <si>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</si>
  <si>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</si>
  <si>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</si>
  <si>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</si>
  <si>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</si>
  <si>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</si>
  <si>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</si>
  <si>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</si>
  <si>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</si>
  <si>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</si>
  <si>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</si>
  <si>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</si>
  <si>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</si>
  <si>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</si>
  <si>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</si>
  <si>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</si>
  <si>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</si>
  <si>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</si>
  <si>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</si>
  <si>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</si>
  <si>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</si>
  <si>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</si>
  <si>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</si>
  <si>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</si>
  <si>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</si>
  <si>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</si>
  <si>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</si>
  <si>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</si>
  <si>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</si>
  <si>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</si>
  <si>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</si>
  <si>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</si>
  <si>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</si>
  <si>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</si>
  <si>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</si>
  <si>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</si>
  <si>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</si>
  <si>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</si>
  <si>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</si>
  <si>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</si>
  <si>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</si>
  <si>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</si>
  <si>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</si>
  <si>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</si>
  <si>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</si>
  <si>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</si>
  <si>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</si>
  <si>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</si>
  <si>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</si>
  <si>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</si>
  <si>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</si>
  <si>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</si>
  <si>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</si>
  <si>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</si>
  <si>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</si>
  <si>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</si>
  <si>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</si>
  <si>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</si>
  <si>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</si>
  <si>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</si>
  <si>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</si>
  <si>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</si>
  <si>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</si>
  <si>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</si>
  <si>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</si>
  <si>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</si>
  <si>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</si>
  <si>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</si>
  <si>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</si>
  <si>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</si>
  <si>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</si>
  <si>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</si>
  <si>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</si>
  <si>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</si>
  <si>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</si>
  <si>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</si>
  <si>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</si>
  <si>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</si>
  <si>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</si>
  <si>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</si>
  <si>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</si>
  <si>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</si>
  <si>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</si>
  <si>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</si>
  <si>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</si>
  <si>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</si>
  <si>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</si>
  <si>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</si>
  <si>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</si>
  <si>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</si>
  <si>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</si>
  <si>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</si>
  <si>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</si>
  <si>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</si>
  <si>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</si>
  <si>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</si>
  <si>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</si>
  <si>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</si>
  <si>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</si>
  <si>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</si>
  <si>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</si>
  <si>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</si>
  <si>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</si>
  <si>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</si>
  <si>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</si>
  <si>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</si>
  <si>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</si>
  <si>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</si>
  <si>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</si>
  <si>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</si>
  <si>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</si>
  <si>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</si>
  <si>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</si>
  <si>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</si>
  <si>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</si>
  <si>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</si>
  <si>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</si>
  <si>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</si>
  <si>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</si>
  <si>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</si>
  <si>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</si>
  <si>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</si>
  <si>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</si>
  <si>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</si>
  <si>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</si>
  <si>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</si>
  <si>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</si>
  <si>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</si>
  <si>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</si>
  <si>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</si>
  <si>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</si>
  <si>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</si>
  <si>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</si>
  <si>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</si>
  <si>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</si>
  <si>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</si>
  <si>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</si>
  <si>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</si>
  <si>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</si>
  <si>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</si>
  <si>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</si>
  <si>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</si>
  <si>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</si>
  <si>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</si>
  <si>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</si>
  <si>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</si>
  <si>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</si>
  <si>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</si>
  <si>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</si>
  <si>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</si>
  <si>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</si>
  <si>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</si>
  <si>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</si>
  <si>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</si>
  <si>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</si>
  <si>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</si>
  <si>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</si>
  <si>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</si>
  <si>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</si>
  <si>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</si>
  <si>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</si>
  <si>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</si>
  <si>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</si>
  <si>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</si>
  <si>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</si>
  <si>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</si>
  <si>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</si>
  <si>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</si>
  <si>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</si>
  <si>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</si>
  <si>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</si>
  <si>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</si>
  <si>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</si>
  <si>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</si>
  <si>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</si>
  <si>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</si>
  <si>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</si>
  <si>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</si>
  <si>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</si>
  <si>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</si>
  <si>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</si>
  <si>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</si>
  <si>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</si>
  <si>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</si>
  <si>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</si>
  <si>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</si>
  <si>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</si>
  <si>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</si>
  <si>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</si>
  <si>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</si>
  <si>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</si>
  <si>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</si>
  <si>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</si>
  <si>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</si>
  <si>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</si>
  <si>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</si>
  <si>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</si>
  <si>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</si>
  <si>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</si>
  <si>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</si>
  <si>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</si>
  <si>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</si>
  <si>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</si>
  <si>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</si>
  <si>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</si>
  <si>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</si>
  <si>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</si>
  <si>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</si>
  <si>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</si>
  <si>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</si>
  <si>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</si>
  <si>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</si>
  <si>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</si>
  <si>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</si>
  <si>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</si>
  <si>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</si>
  <si>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</si>
  <si>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</si>
  <si>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</si>
  <si>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</si>
  <si>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</si>
  <si>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</si>
  <si>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</si>
  <si>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</si>
  <si>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</si>
  <si>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</si>
  <si>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</si>
  <si>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</si>
  <si>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</si>
  <si>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</si>
  <si>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</si>
  <si>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</si>
  <si>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</si>
  <si>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</si>
  <si>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</si>
  <si>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</si>
  <si>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</si>
  <si>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</si>
  <si>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</si>
  <si>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</si>
  <si>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</si>
  <si>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</si>
  <si>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</si>
  <si>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</si>
  <si>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</si>
  <si>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</si>
  <si>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</si>
  <si>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</si>
  <si>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</si>
  <si>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</si>
  <si>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</si>
  <si>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</si>
  <si>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</si>
  <si>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</si>
  <si>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</si>
  <si>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</si>
  <si>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</si>
  <si>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</si>
  <si>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</si>
  <si>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</si>
  <si>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</si>
  <si>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</si>
  <si>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</si>
  <si>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</si>
  <si>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</si>
  <si>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</si>
  <si>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</si>
  <si>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</si>
  <si>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</si>
  <si>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</si>
  <si>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</si>
  <si>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</si>
  <si>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</si>
  <si>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</si>
  <si>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</si>
  <si>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</si>
  <si>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</si>
  <si>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</si>
  <si>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</si>
  <si>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</si>
  <si>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</si>
  <si>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</si>
  <si>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</si>
  <si>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</si>
  <si>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</si>
  <si>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</si>
  <si>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</si>
  <si>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</si>
  <si>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</si>
  <si>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</si>
  <si>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</si>
  <si>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</si>
  <si>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</si>
  <si>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</si>
  <si>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</si>
  <si>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</si>
  <si>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</si>
  <si>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</si>
  <si>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</si>
  <si>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</si>
  <si>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</si>
  <si>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</si>
  <si>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</si>
  <si>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</si>
  <si>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</si>
  <si>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</si>
  <si>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</si>
  <si>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</si>
  <si>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</si>
  <si>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</si>
  <si>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</si>
  <si>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</si>
  <si>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</si>
  <si>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</si>
  <si>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</si>
  <si>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</si>
  <si>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</si>
  <si>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</si>
  <si>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</si>
  <si>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</si>
  <si>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</si>
  <si>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</si>
  <si>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</si>
  <si>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</si>
  <si>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</si>
  <si>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</si>
  <si>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</si>
  <si>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</si>
  <si>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</si>
  <si>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</si>
  <si>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</si>
  <si>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</si>
  <si>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</si>
  <si>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</si>
  <si>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</si>
  <si>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</si>
  <si>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</si>
  <si>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</si>
  <si>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</si>
  <si>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</si>
  <si>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</si>
  <si>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</si>
  <si>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</si>
  <si>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</si>
  <si>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</si>
  <si>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</si>
  <si>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</si>
  <si>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</si>
  <si>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</si>
  <si>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</si>
  <si>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</si>
  <si>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</si>
  <si>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</si>
  <si>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</si>
  <si>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</si>
  <si>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</si>
  <si>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</si>
  <si>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</si>
  <si>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</si>
  <si>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</si>
  <si>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</si>
  <si>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</si>
  <si>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</si>
  <si>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</si>
  <si>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</si>
  <si>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</si>
  <si>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</si>
  <si>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</si>
  <si>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</si>
  <si>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</si>
  <si>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</si>
  <si>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</si>
  <si>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</si>
  <si>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</si>
  <si>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</si>
  <si>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</si>
  <si>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</si>
  <si>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</si>
  <si>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</si>
  <si>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</si>
  <si>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</si>
  <si>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</si>
  <si>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</si>
  <si>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</si>
  <si>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</si>
  <si>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</si>
  <si>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</si>
  <si>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</si>
  <si>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</si>
  <si>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</si>
  <si>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</si>
  <si>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</si>
  <si>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</si>
  <si>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</si>
  <si>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</si>
  <si>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</si>
  <si>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</si>
  <si>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</si>
  <si>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</si>
  <si>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</si>
  <si>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</si>
  <si>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</si>
  <si>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</si>
  <si>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</si>
  <si>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</si>
  <si>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</si>
  <si>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</si>
  <si>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</si>
  <si>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</si>
  <si>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</si>
  <si>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</si>
  <si>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</si>
  <si>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</si>
  <si>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</si>
  <si>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</si>
  <si>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</si>
  <si>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</si>
  <si>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</si>
  <si>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</si>
  <si>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</si>
  <si>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</si>
  <si>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</si>
  <si>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</si>
  <si>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</si>
  <si>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</si>
  <si>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</si>
  <si>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</si>
  <si>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</si>
  <si>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</si>
  <si>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</si>
  <si>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</si>
  <si>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</si>
  <si>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</si>
  <si>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</si>
  <si>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</si>
  <si>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</si>
  <si>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</si>
  <si>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</si>
  <si>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</si>
  <si>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</si>
  <si>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</si>
  <si>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</si>
  <si>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</si>
  <si>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</si>
  <si>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</si>
  <si>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</si>
  <si>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</si>
  <si>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</si>
  <si>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</si>
  <si>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</si>
  <si>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</si>
  <si>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</si>
  <si>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</si>
  <si>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</si>
  <si>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</si>
  <si>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</si>
  <si>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</si>
  <si>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</si>
  <si>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</si>
  <si>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</si>
  <si>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</si>
  <si>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</si>
  <si>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</si>
  <si>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</si>
  <si>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</si>
  <si>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</si>
  <si>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</si>
  <si>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</si>
  <si>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</si>
  <si>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</si>
  <si>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</si>
  <si>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</si>
  <si>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</si>
  <si>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</si>
  <si>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</si>
  <si>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</si>
  <si>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</si>
  <si>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</si>
  <si>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</si>
  <si>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</si>
  <si>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</si>
  <si>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</si>
  <si>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</si>
  <si>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</si>
  <si>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</si>
  <si>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</si>
  <si>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</si>
  <si>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</si>
  <si>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</si>
  <si>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</si>
  <si>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</si>
  <si>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</si>
  <si>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</si>
  <si>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</si>
  <si>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</si>
  <si>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</si>
  <si>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</si>
  <si>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</si>
  <si>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</si>
  <si>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</si>
  <si>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</si>
  <si>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</si>
  <si>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</si>
  <si>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</si>
  <si>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</si>
  <si>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</si>
  <si>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</si>
  <si>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</si>
  <si>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</si>
  <si>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</si>
  <si>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</si>
  <si>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</si>
  <si>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</si>
  <si>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</si>
  <si>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</si>
  <si>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</si>
  <si>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</si>
  <si>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</si>
  <si>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</si>
  <si>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</si>
  <si>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</si>
  <si>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</si>
  <si>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</si>
  <si>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</si>
  <si>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</si>
  <si>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</si>
  <si>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</si>
  <si>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</si>
  <si>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</si>
  <si>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</si>
  <si>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</si>
  <si>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</si>
  <si>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</si>
  <si>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</si>
  <si>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</si>
  <si>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</si>
  <si>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</si>
  <si>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</si>
  <si>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</si>
  <si>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</si>
  <si>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</si>
  <si>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</si>
  <si>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</si>
  <si>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</si>
  <si>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</si>
  <si>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</si>
  <si>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</si>
  <si>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</si>
  <si>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</si>
  <si>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</si>
  <si>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</si>
  <si>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</si>
  <si>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</si>
  <si>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</si>
  <si>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</si>
  <si>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</si>
  <si>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</si>
  <si>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</si>
  <si>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</si>
  <si>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</si>
  <si>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</si>
  <si>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</si>
  <si>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</si>
  <si>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</si>
  <si>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</si>
  <si>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</si>
  <si>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</si>
  <si>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</si>
  <si>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</si>
  <si>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</si>
  <si>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</si>
  <si>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</si>
  <si>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</si>
  <si>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</si>
  <si>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</si>
  <si>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</si>
  <si>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</si>
  <si>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</si>
  <si>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</si>
  <si>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</si>
  <si>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</si>
  <si>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</si>
  <si>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</si>
  <si>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</si>
  <si>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</si>
  <si>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</si>
  <si>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</si>
  <si>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</si>
  <si>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</si>
  <si>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</si>
  <si>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</si>
  <si>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</si>
  <si>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</si>
  <si>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</si>
  <si>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</si>
  <si>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</si>
  <si>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</si>
  <si>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</si>
  <si>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</si>
  <si>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</si>
  <si>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</si>
  <si>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</si>
  <si>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</si>
  <si>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</si>
  <si>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</si>
  <si>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</si>
  <si>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</si>
  <si>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</si>
  <si>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</si>
  <si>
    <t>73.50-&gt;73.00</t>
  </si>
  <si>
    <t>31.00-&gt;30.50</t>
  </si>
  <si>
    <t>ARR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</si>
</sst>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31512"/>
        <c:axId val="307851680"/>
      </c:scatterChart>
      <c:valAx>
        <c:axId val="307631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51680"/>
        <c:crosses val="autoZero"/>
        <c:crossBetween val="midCat"/>
      </c:valAx>
      <c:valAx>
        <c:axId val="30785168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63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47520"/>
        <c:axId val="318301576"/>
      </c:scatterChart>
      <c:valAx>
        <c:axId val="31854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01576"/>
        <c:crosses val="autoZero"/>
        <c:crossBetween val="midCat"/>
      </c:valAx>
      <c:valAx>
        <c:axId val="3183015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4752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31216"/>
        <c:axId val="308731600"/>
      </c:scatterChart>
      <c:valAx>
        <c:axId val="30873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31600"/>
        <c:crosses val="autoZero"/>
        <c:crossBetween val="midCat"/>
      </c:valAx>
      <c:valAx>
        <c:axId val="3087316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3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27528"/>
        <c:axId val="318490448"/>
      </c:scatterChart>
      <c:valAx>
        <c:axId val="30872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90448"/>
        <c:crosses val="autoZero"/>
        <c:crossBetween val="midCat"/>
      </c:valAx>
      <c:valAx>
        <c:axId val="3184904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84536"/>
        <c:axId val="318384928"/>
      </c:scatterChart>
      <c:valAx>
        <c:axId val="31838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84928"/>
        <c:crosses val="autoZero"/>
        <c:crossBetween val="midCat"/>
      </c:valAx>
      <c:valAx>
        <c:axId val="31838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8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86104"/>
        <c:axId val="318386496"/>
      </c:scatterChart>
      <c:valAx>
        <c:axId val="31838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86496"/>
        <c:crosses val="autoZero"/>
        <c:crossBetween val="midCat"/>
      </c:valAx>
      <c:valAx>
        <c:axId val="3183864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8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85712"/>
        <c:axId val="318384144"/>
      </c:scatterChart>
      <c:valAx>
        <c:axId val="31838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84144"/>
        <c:crosses val="autoZero"/>
        <c:crossBetween val="midCat"/>
      </c:valAx>
      <c:valAx>
        <c:axId val="318384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85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46808"/>
        <c:axId val="319247200"/>
      </c:lineChart>
      <c:dateAx>
        <c:axId val="31924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47200"/>
        <c:crosses val="autoZero"/>
        <c:auto val="1"/>
        <c:lblOffset val="100"/>
        <c:baseTimeUnit val="days"/>
      </c:dateAx>
      <c:valAx>
        <c:axId val="3192472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4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432712"/>
        <c:axId val="319433104"/>
      </c:lineChart>
      <c:dateAx>
        <c:axId val="31943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33104"/>
        <c:crosses val="autoZero"/>
        <c:auto val="1"/>
        <c:lblOffset val="100"/>
        <c:baseTimeUnit val="days"/>
      </c:dateAx>
      <c:valAx>
        <c:axId val="319433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3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435064"/>
        <c:axId val="319435456"/>
      </c:lineChart>
      <c:dateAx>
        <c:axId val="31943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35456"/>
        <c:crosses val="autoZero"/>
        <c:auto val="1"/>
        <c:lblOffset val="100"/>
        <c:baseTimeUnit val="days"/>
      </c:dateAx>
      <c:valAx>
        <c:axId val="3194354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3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10648"/>
        <c:axId val="320711040"/>
      </c:lineChart>
      <c:dateAx>
        <c:axId val="32071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11040"/>
        <c:crosses val="autoZero"/>
        <c:auto val="1"/>
        <c:lblOffset val="100"/>
        <c:baseTimeUnit val="days"/>
      </c:dateAx>
      <c:valAx>
        <c:axId val="32071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1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32144"/>
        <c:axId val="320732536"/>
      </c:lineChart>
      <c:dateAx>
        <c:axId val="32073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2536"/>
        <c:crosses val="autoZero"/>
        <c:auto val="1"/>
        <c:lblOffset val="100"/>
        <c:baseTimeUnit val="days"/>
      </c:dateAx>
      <c:valAx>
        <c:axId val="320732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34496"/>
        <c:axId val="320734888"/>
      </c:lineChart>
      <c:dateAx>
        <c:axId val="32073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4888"/>
        <c:crosses val="autoZero"/>
        <c:auto val="1"/>
        <c:lblOffset val="100"/>
        <c:baseTimeUnit val="days"/>
      </c:dateAx>
      <c:valAx>
        <c:axId val="3207348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6808"/>
        <c:axId val="320597200"/>
      </c:lineChart>
      <c:dateAx>
        <c:axId val="320596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97200"/>
        <c:crosses val="autoZero"/>
        <c:auto val="1"/>
        <c:lblOffset val="100"/>
        <c:baseTimeUnit val="days"/>
      </c:dateAx>
      <c:valAx>
        <c:axId val="320597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9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9160"/>
        <c:axId val="320599552"/>
      </c:lineChart>
      <c:dateAx>
        <c:axId val="32059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99552"/>
        <c:crosses val="autoZero"/>
        <c:auto val="1"/>
        <c:lblOffset val="100"/>
        <c:baseTimeUnit val="days"/>
      </c:dateAx>
      <c:valAx>
        <c:axId val="320599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9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48968"/>
        <c:axId val="322149360"/>
      </c:lineChart>
      <c:catAx>
        <c:axId val="32214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49360"/>
        <c:crosses val="autoZero"/>
        <c:auto val="1"/>
        <c:lblAlgn val="ctr"/>
        <c:lblOffset val="100"/>
        <c:noMultiLvlLbl val="0"/>
      </c:catAx>
      <c:valAx>
        <c:axId val="322149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4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64872"/>
        <c:axId val="322365264"/>
      </c:lineChart>
      <c:dateAx>
        <c:axId val="32236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65264"/>
        <c:crosses val="autoZero"/>
        <c:auto val="1"/>
        <c:lblOffset val="100"/>
        <c:baseTimeUnit val="days"/>
      </c:dateAx>
      <c:valAx>
        <c:axId val="322365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6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93424"/>
        <c:axId val="322593816"/>
      </c:lineChart>
      <c:dateAx>
        <c:axId val="32259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93816"/>
        <c:crosses val="autoZero"/>
        <c:auto val="1"/>
        <c:lblOffset val="100"/>
        <c:baseTimeUnit val="days"/>
      </c:dateAx>
      <c:valAx>
        <c:axId val="322593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9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96560"/>
        <c:axId val="322596952"/>
      </c:lineChart>
      <c:dateAx>
        <c:axId val="322596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96952"/>
        <c:crosses val="autoZero"/>
        <c:auto val="1"/>
        <c:lblOffset val="100"/>
        <c:baseTimeUnit val="days"/>
      </c:dateAx>
      <c:valAx>
        <c:axId val="3225969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9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93944"/>
        <c:axId val="332994336"/>
      </c:lineChart>
      <c:catAx>
        <c:axId val="33299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94336"/>
        <c:crosses val="autoZero"/>
        <c:auto val="1"/>
        <c:lblAlgn val="ctr"/>
        <c:lblOffset val="100"/>
        <c:noMultiLvlLbl val="0"/>
      </c:catAx>
      <c:valAx>
        <c:axId val="332994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9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57528"/>
        <c:axId val="343257920"/>
      </c:lineChart>
      <c:dateAx>
        <c:axId val="34325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57920"/>
        <c:crosses val="autoZero"/>
        <c:auto val="1"/>
        <c:lblOffset val="100"/>
        <c:baseTimeUnit val="days"/>
      </c:dateAx>
      <c:valAx>
        <c:axId val="343257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5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59880"/>
        <c:axId val="343260272"/>
      </c:lineChart>
      <c:catAx>
        <c:axId val="343259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60272"/>
        <c:crosses val="autoZero"/>
        <c:auto val="1"/>
        <c:lblAlgn val="ctr"/>
        <c:lblOffset val="100"/>
        <c:noMultiLvlLbl val="0"/>
      </c:catAx>
      <c:valAx>
        <c:axId val="343260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5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745584"/>
        <c:axId val="373745976"/>
      </c:lineChart>
      <c:dateAx>
        <c:axId val="37374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45976"/>
        <c:crosses val="autoZero"/>
        <c:auto val="1"/>
        <c:lblOffset val="100"/>
        <c:baseTimeUnit val="days"/>
      </c:dateAx>
      <c:valAx>
        <c:axId val="373745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4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98192"/>
        <c:axId val="343298584"/>
      </c:lineChart>
      <c:catAx>
        <c:axId val="343298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98584"/>
        <c:crosses val="autoZero"/>
        <c:auto val="1"/>
        <c:lblAlgn val="ctr"/>
        <c:lblOffset val="100"/>
        <c:noMultiLvlLbl val="0"/>
      </c:catAx>
      <c:valAx>
        <c:axId val="343298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00544"/>
        <c:axId val="343300936"/>
      </c:lineChart>
      <c:dateAx>
        <c:axId val="34330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00936"/>
        <c:crosses val="autoZero"/>
        <c:auto val="1"/>
        <c:lblOffset val="100"/>
        <c:baseTimeUnit val="days"/>
      </c:dateAx>
      <c:valAx>
        <c:axId val="3433009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08784"/>
        <c:axId val="353909176"/>
      </c:lineChart>
      <c:dateAx>
        <c:axId val="35390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09176"/>
        <c:crosses val="autoZero"/>
        <c:auto val="1"/>
        <c:lblOffset val="100"/>
        <c:baseTimeUnit val="days"/>
      </c:dateAx>
      <c:valAx>
        <c:axId val="3539091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0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11136"/>
        <c:axId val="353911528"/>
      </c:lineChart>
      <c:dateAx>
        <c:axId val="35391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11528"/>
        <c:crosses val="autoZero"/>
        <c:auto val="1"/>
        <c:lblOffset val="100"/>
        <c:baseTimeUnit val="days"/>
      </c:dateAx>
      <c:valAx>
        <c:axId val="3539115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1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63696"/>
        <c:axId val="384064088"/>
      </c:lineChart>
      <c:dateAx>
        <c:axId val="384063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4088"/>
        <c:crosses val="autoZero"/>
        <c:auto val="1"/>
        <c:lblOffset val="100"/>
        <c:baseTimeUnit val="days"/>
      </c:dateAx>
      <c:valAx>
        <c:axId val="384064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91152"/>
        <c:axId val="353891544"/>
      </c:lineChart>
      <c:dateAx>
        <c:axId val="3538911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891544"/>
        <c:crosses val="autoZero"/>
        <c:auto val="0"/>
        <c:lblOffset val="100"/>
        <c:baseTimeUnit val="days"/>
      </c:dateAx>
      <c:valAx>
        <c:axId val="3538915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89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95464"/>
        <c:axId val="353895856"/>
      </c:lineChart>
      <c:dateAx>
        <c:axId val="353895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895856"/>
        <c:crosses val="autoZero"/>
        <c:auto val="1"/>
        <c:lblOffset val="100"/>
        <c:baseTimeUnit val="days"/>
      </c:dateAx>
      <c:valAx>
        <c:axId val="353895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89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18336"/>
        <c:axId val="395018728"/>
      </c:lineChart>
      <c:catAx>
        <c:axId val="395018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18728"/>
        <c:crosses val="autoZero"/>
        <c:auto val="1"/>
        <c:lblAlgn val="ctr"/>
        <c:lblOffset val="100"/>
        <c:noMultiLvlLbl val="0"/>
      </c:catAx>
      <c:valAx>
        <c:axId val="395018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1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20688"/>
        <c:axId val="395021080"/>
      </c:lineChart>
      <c:catAx>
        <c:axId val="395020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21080"/>
        <c:crosses val="autoZero"/>
        <c:auto val="1"/>
        <c:lblAlgn val="ctr"/>
        <c:lblOffset val="100"/>
        <c:noMultiLvlLbl val="0"/>
      </c:catAx>
      <c:valAx>
        <c:axId val="3950210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23040"/>
        <c:axId val="395023432"/>
      </c:lineChart>
      <c:catAx>
        <c:axId val="39502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23432"/>
        <c:crosses val="autoZero"/>
        <c:auto val="1"/>
        <c:lblAlgn val="ctr"/>
        <c:lblOffset val="100"/>
        <c:noMultiLvlLbl val="0"/>
      </c:catAx>
      <c:valAx>
        <c:axId val="3950234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2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73576"/>
        <c:axId val="407073968"/>
      </c:lineChart>
      <c:dateAx>
        <c:axId val="40707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3968"/>
        <c:crosses val="autoZero"/>
        <c:auto val="1"/>
        <c:lblOffset val="100"/>
        <c:baseTimeUnit val="days"/>
      </c:dateAx>
      <c:valAx>
        <c:axId val="407073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77496"/>
        <c:axId val="407077888"/>
      </c:lineChart>
      <c:dateAx>
        <c:axId val="40707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7888"/>
        <c:crosses val="autoZero"/>
        <c:auto val="1"/>
        <c:lblOffset val="100"/>
        <c:baseTimeUnit val="days"/>
      </c:dateAx>
      <c:valAx>
        <c:axId val="4070778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56568"/>
        <c:axId val="407456960"/>
      </c:lineChart>
      <c:catAx>
        <c:axId val="40745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6960"/>
        <c:crosses val="autoZero"/>
        <c:auto val="1"/>
        <c:lblAlgn val="ctr"/>
        <c:lblOffset val="100"/>
        <c:noMultiLvlLbl val="0"/>
      </c:catAx>
      <c:valAx>
        <c:axId val="4074569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58920"/>
        <c:axId val="407459312"/>
      </c:lineChart>
      <c:catAx>
        <c:axId val="407458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9312"/>
        <c:crosses val="autoZero"/>
        <c:auto val="1"/>
        <c:lblAlgn val="ctr"/>
        <c:lblOffset val="100"/>
        <c:noMultiLvlLbl val="0"/>
      </c:catAx>
      <c:valAx>
        <c:axId val="407459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18432"/>
        <c:axId val="408418824"/>
      </c:lineChart>
      <c:dateAx>
        <c:axId val="408418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18824"/>
        <c:crosses val="autoZero"/>
        <c:auto val="1"/>
        <c:lblOffset val="100"/>
        <c:baseTimeUnit val="days"/>
      </c:dateAx>
      <c:valAx>
        <c:axId val="4084188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1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Q9" sqref="Q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181</v>
      </c>
      <c r="K1" s="352" t="s">
        <v>209</v>
      </c>
      <c r="L1" s="57" t="s">
        <v>179</v>
      </c>
      <c r="M1" s="57" t="s">
        <v>232</v>
      </c>
      <c r="N1" s="57" t="s">
        <v>840</v>
      </c>
      <c r="O1" s="352" t="s">
        <v>208</v>
      </c>
      <c r="P1" s="352" t="s">
        <v>284</v>
      </c>
    </row>
    <row r="2" spans="1:21" ht="21.95" customHeight="1" x14ac:dyDescent="0.25">
      <c r="A2" s="51"/>
      <c r="B2" s="51"/>
      <c r="C2" s="51"/>
      <c r="E2" s="22" t="s">
        <v>50</v>
      </c>
      <c r="F2" s="2">
        <v>16.02</v>
      </c>
      <c r="G2" s="2">
        <v>15.986446428571421</v>
      </c>
      <c r="H2" s="329">
        <v>5600</v>
      </c>
      <c r="I2" s="48">
        <v>89524.099999999962</v>
      </c>
      <c r="J2" s="366">
        <v>187.90000000003783</v>
      </c>
      <c r="K2" s="353">
        <v>2.0988761685405422E-3</v>
      </c>
      <c r="L2" s="366">
        <v>14803.471000001664</v>
      </c>
      <c r="M2">
        <v>5100</v>
      </c>
      <c r="N2" s="363"/>
      <c r="O2" s="134">
        <v>1.34E-2</v>
      </c>
      <c r="P2" s="753">
        <v>0</v>
      </c>
      <c r="Q2" s="148"/>
      <c r="S2" s="48"/>
    </row>
    <row r="3" spans="1:21" ht="21.95" customHeight="1" x14ac:dyDescent="0.25">
      <c r="A3" s="50"/>
      <c r="B3" s="50"/>
      <c r="C3" s="51"/>
      <c r="E3" s="22" t="s">
        <v>197</v>
      </c>
      <c r="F3" s="2">
        <v>26.95</v>
      </c>
      <c r="G3" s="2">
        <v>30.66803333333333</v>
      </c>
      <c r="H3" s="49">
        <v>1500</v>
      </c>
      <c r="I3" s="48">
        <v>46002.049999999996</v>
      </c>
      <c r="J3" s="366">
        <v>-5577.0499999999956</v>
      </c>
      <c r="K3" s="353">
        <v>-0.12123481453543912</v>
      </c>
      <c r="L3" s="366">
        <v>-3829.0800000000017</v>
      </c>
      <c r="M3">
        <v>1500</v>
      </c>
      <c r="N3" s="363"/>
      <c r="O3" s="134">
        <v>1.6299999999999999E-2</v>
      </c>
      <c r="P3" s="753">
        <v>0</v>
      </c>
      <c r="Q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30.81</v>
      </c>
      <c r="G4" s="2">
        <v>35.048340909090903</v>
      </c>
      <c r="H4" s="329">
        <v>440</v>
      </c>
      <c r="I4" s="48">
        <v>15421.269999999997</v>
      </c>
      <c r="J4" s="366">
        <v>-1864.8699999999972</v>
      </c>
      <c r="K4" s="353">
        <v>-0.12092843196442306</v>
      </c>
      <c r="L4" s="366">
        <v>-1789.8499999999972</v>
      </c>
      <c r="M4">
        <v>440</v>
      </c>
      <c r="N4" s="363"/>
      <c r="O4" s="134">
        <v>1.61E-2</v>
      </c>
      <c r="P4" s="753">
        <v>0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228</v>
      </c>
      <c r="F5" s="2">
        <v>24.49</v>
      </c>
      <c r="G5" s="2">
        <v>23.481479999999998</v>
      </c>
      <c r="H5" s="329">
        <v>500</v>
      </c>
      <c r="I5" s="48">
        <v>11740.739999999998</v>
      </c>
      <c r="J5" s="366">
        <v>504.26000000000204</v>
      </c>
      <c r="K5" s="353">
        <v>4.2949592615116286E-2</v>
      </c>
      <c r="L5" s="366">
        <v>1956.5200000000004</v>
      </c>
      <c r="M5">
        <v>500</v>
      </c>
      <c r="N5" s="363"/>
      <c r="O5" s="134">
        <v>2.4499795835034709E-2</v>
      </c>
      <c r="P5" s="753">
        <v>0</v>
      </c>
      <c r="Q5" s="148"/>
      <c r="S5" s="48"/>
      <c r="U5" s="48"/>
    </row>
    <row r="6" spans="1:21" ht="21.95" customHeight="1" x14ac:dyDescent="0.25">
      <c r="A6" s="60"/>
      <c r="B6" s="61"/>
      <c r="C6" s="60"/>
      <c r="E6" s="22" t="s">
        <v>795</v>
      </c>
      <c r="F6" s="2">
        <v>71.489999999999995</v>
      </c>
      <c r="G6" s="2">
        <v>74.853866666666661</v>
      </c>
      <c r="H6" s="329">
        <v>150</v>
      </c>
      <c r="I6" s="48">
        <v>11228.08</v>
      </c>
      <c r="J6" s="366">
        <v>-504.57999999999993</v>
      </c>
      <c r="K6" s="353">
        <v>-4.4939116928272689E-2</v>
      </c>
      <c r="L6" s="366">
        <v>-504.57999999999993</v>
      </c>
      <c r="M6">
        <v>100</v>
      </c>
      <c r="N6" s="363"/>
      <c r="O6" s="134">
        <v>4.0599999999999997E-2</v>
      </c>
      <c r="P6" s="134">
        <v>0</v>
      </c>
      <c r="R6" s="48"/>
      <c r="S6" s="48"/>
    </row>
    <row r="7" spans="1:21" ht="21.95" customHeight="1" x14ac:dyDescent="0.25">
      <c r="A7" s="50"/>
      <c r="B7" s="50"/>
      <c r="C7" s="51"/>
      <c r="E7" s="22" t="s">
        <v>797</v>
      </c>
      <c r="F7" s="2">
        <v>72.19</v>
      </c>
      <c r="G7" s="2">
        <v>73.315466666666666</v>
      </c>
      <c r="H7" s="329">
        <v>150</v>
      </c>
      <c r="I7" s="48">
        <v>10997.32</v>
      </c>
      <c r="J7" s="366">
        <v>-168.81999999999971</v>
      </c>
      <c r="K7" s="353">
        <v>-1.5351012792207575E-2</v>
      </c>
      <c r="L7" s="366">
        <v>-168.81999999999971</v>
      </c>
      <c r="M7">
        <v>100</v>
      </c>
      <c r="N7" s="363"/>
      <c r="O7" s="134">
        <v>0</v>
      </c>
      <c r="P7" s="134">
        <v>0</v>
      </c>
      <c r="R7" s="48"/>
      <c r="S7" s="48"/>
    </row>
    <row r="8" spans="1:21" ht="21.95" customHeight="1" x14ac:dyDescent="0.25">
      <c r="A8" s="50"/>
      <c r="B8" s="50"/>
      <c r="C8" s="51"/>
      <c r="E8" s="22" t="s">
        <v>730</v>
      </c>
      <c r="F8" s="2">
        <v>99.73</v>
      </c>
      <c r="G8" s="2">
        <v>97.801799999999986</v>
      </c>
      <c r="H8" s="49">
        <v>100</v>
      </c>
      <c r="I8" s="48">
        <v>9780.1799999999985</v>
      </c>
      <c r="J8" s="366">
        <v>192.82000000000153</v>
      </c>
      <c r="K8" s="353">
        <v>1.9715383561447933E-2</v>
      </c>
      <c r="L8" s="366">
        <v>192.82000000000153</v>
      </c>
      <c r="M8">
        <v>100</v>
      </c>
      <c r="N8" s="363"/>
      <c r="O8" s="134">
        <v>2.8E-3</v>
      </c>
      <c r="P8" s="753">
        <v>0</v>
      </c>
      <c r="R8" s="48"/>
    </row>
    <row r="9" spans="1:21" ht="21.95" customHeight="1" x14ac:dyDescent="0.25">
      <c r="A9" s="51"/>
      <c r="B9" s="51"/>
      <c r="C9" s="51"/>
      <c r="E9" s="22" t="s">
        <v>55</v>
      </c>
      <c r="F9" s="2">
        <v>74.349999999999994</v>
      </c>
      <c r="G9" s="2">
        <v>78.392800000000008</v>
      </c>
      <c r="H9" s="329">
        <v>100</v>
      </c>
      <c r="I9" s="48">
        <v>7839.2800000000007</v>
      </c>
      <c r="J9" s="366">
        <v>-404.28000000000156</v>
      </c>
      <c r="K9" s="353">
        <v>-5.1571062648610756E-2</v>
      </c>
      <c r="L9" s="366">
        <v>254.38999999999669</v>
      </c>
      <c r="M9">
        <v>100</v>
      </c>
      <c r="N9" s="363"/>
      <c r="O9" s="134">
        <v>3.0599999999999999E-2</v>
      </c>
      <c r="P9" s="753">
        <v>0</v>
      </c>
      <c r="Q9" s="48"/>
    </row>
    <row r="10" spans="1:21" ht="21.95" customHeight="1" x14ac:dyDescent="0.25">
      <c r="A10" s="50"/>
      <c r="B10" s="50"/>
      <c r="C10" s="50"/>
      <c r="E10" s="22" t="s">
        <v>216</v>
      </c>
      <c r="F10" s="2">
        <v>53.25</v>
      </c>
      <c r="G10" s="2">
        <v>62.38219999999999</v>
      </c>
      <c r="H10" s="329">
        <v>100</v>
      </c>
      <c r="I10" s="48">
        <v>6238.2199999999993</v>
      </c>
      <c r="J10" s="366">
        <v>-913.21999999999935</v>
      </c>
      <c r="K10" s="353">
        <v>-0.14639111797916701</v>
      </c>
      <c r="L10" s="366">
        <v>244.649999999996</v>
      </c>
      <c r="M10">
        <v>50</v>
      </c>
      <c r="N10" s="363"/>
      <c r="O10" s="134">
        <v>2.1899999999999999E-2</v>
      </c>
      <c r="P10" s="753">
        <v>0</v>
      </c>
      <c r="Q10" s="48"/>
      <c r="S10" s="48"/>
    </row>
    <row r="11" spans="1:21" ht="21.95" customHeight="1" x14ac:dyDescent="0.25">
      <c r="A11" s="51"/>
      <c r="B11" s="51"/>
      <c r="C11" s="51"/>
      <c r="E11" s="22" t="s">
        <v>751</v>
      </c>
      <c r="F11" s="2">
        <v>227.47</v>
      </c>
      <c r="G11" s="2">
        <v>189.32000000000002</v>
      </c>
      <c r="H11" s="49">
        <v>30</v>
      </c>
      <c r="I11" s="48">
        <v>5679.6</v>
      </c>
      <c r="J11" s="366">
        <v>1144.5</v>
      </c>
      <c r="K11" s="353">
        <v>0.2015106697654763</v>
      </c>
      <c r="L11" s="48">
        <v>1369.2700000000004</v>
      </c>
      <c r="M11">
        <v>30</v>
      </c>
      <c r="N11" s="363"/>
      <c r="O11" s="134">
        <v>2.8E-3</v>
      </c>
      <c r="P11" s="134">
        <v>0</v>
      </c>
      <c r="R11" s="48"/>
      <c r="S11" s="48"/>
    </row>
    <row r="12" spans="1:21" ht="21.95" customHeight="1" x14ac:dyDescent="0.25">
      <c r="A12" s="50"/>
      <c r="B12" s="51"/>
      <c r="C12" s="51"/>
      <c r="E12" s="22" t="s">
        <v>339</v>
      </c>
      <c r="F12" s="2">
        <v>17.899999999999999</v>
      </c>
      <c r="G12" s="2">
        <v>20.52014999999999</v>
      </c>
      <c r="H12" s="329">
        <v>200</v>
      </c>
      <c r="I12" s="48">
        <v>4104.0299999999979</v>
      </c>
      <c r="J12" s="366">
        <v>-524.02999999999929</v>
      </c>
      <c r="K12" s="353">
        <v>-0.12768668845013281</v>
      </c>
      <c r="L12" s="366">
        <v>-524.02999999999929</v>
      </c>
      <c r="M12">
        <v>200</v>
      </c>
      <c r="N12" s="363"/>
      <c r="O12" s="134">
        <v>1.6089385474860336E-2</v>
      </c>
      <c r="P12" s="134">
        <v>0</v>
      </c>
      <c r="S12" s="48"/>
    </row>
    <row r="13" spans="1:21" ht="21.95" customHeight="1" x14ac:dyDescent="0.25">
      <c r="A13" s="50"/>
      <c r="B13" s="50"/>
      <c r="C13" s="51"/>
      <c r="E13" s="22" t="s">
        <v>171</v>
      </c>
      <c r="F13" s="2">
        <v>57.63</v>
      </c>
      <c r="G13" s="2">
        <v>54.278533333333328</v>
      </c>
      <c r="H13" s="329">
        <v>75</v>
      </c>
      <c r="I13" s="48">
        <v>4070.8899999999994</v>
      </c>
      <c r="J13" s="366">
        <v>251.36000000000058</v>
      </c>
      <c r="K13" s="353">
        <v>6.1745711625713441E-2</v>
      </c>
      <c r="L13" s="366">
        <v>301.3100000000004</v>
      </c>
      <c r="M13">
        <v>75</v>
      </c>
      <c r="N13" s="363"/>
      <c r="O13" s="134">
        <v>3.2500000000000001E-2</v>
      </c>
      <c r="P13" s="134">
        <v>0</v>
      </c>
      <c r="Q13" s="148"/>
      <c r="R13" s="48"/>
      <c r="S13" s="48"/>
      <c r="U13" s="48"/>
    </row>
    <row r="14" spans="1:21" ht="21.95" customHeight="1" x14ac:dyDescent="0.25">
      <c r="A14" s="50"/>
      <c r="B14" s="50"/>
      <c r="C14" s="51"/>
      <c r="E14" s="22" t="s">
        <v>173</v>
      </c>
      <c r="F14" s="2">
        <v>60.36</v>
      </c>
      <c r="G14" s="2">
        <v>50.675625000000004</v>
      </c>
      <c r="H14" s="329">
        <v>80</v>
      </c>
      <c r="I14" s="48">
        <v>4054.05</v>
      </c>
      <c r="J14" s="366">
        <v>774.75</v>
      </c>
      <c r="K14" s="353">
        <v>0.191105191105191</v>
      </c>
      <c r="L14" s="366">
        <v>2379.3300000000017</v>
      </c>
      <c r="M14">
        <v>80</v>
      </c>
      <c r="N14" s="363"/>
      <c r="O14" s="134">
        <v>2.7300000000000001E-2</v>
      </c>
      <c r="P14" s="753">
        <v>0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335</v>
      </c>
      <c r="F15" s="2">
        <v>13.65</v>
      </c>
      <c r="G15" s="2">
        <v>15.828249999999999</v>
      </c>
      <c r="H15" s="49">
        <v>200</v>
      </c>
      <c r="I15" s="48">
        <v>3165.6499999999996</v>
      </c>
      <c r="J15" s="366">
        <v>-435.64999999999964</v>
      </c>
      <c r="K15" s="353">
        <v>-0.13761786678881105</v>
      </c>
      <c r="L15" s="366">
        <v>847.76999999999498</v>
      </c>
      <c r="M15">
        <v>200</v>
      </c>
      <c r="N15" s="2"/>
      <c r="O15" s="134">
        <v>0</v>
      </c>
      <c r="P15" s="753">
        <v>0</v>
      </c>
      <c r="Q15" s="148"/>
      <c r="R15" s="48"/>
      <c r="S15" s="48"/>
      <c r="T15" s="48"/>
    </row>
    <row r="16" spans="1:21" ht="21.95" customHeight="1" x14ac:dyDescent="0.25">
      <c r="A16" s="51"/>
      <c r="B16" s="51"/>
      <c r="C16" s="51"/>
      <c r="E16" s="22" t="s">
        <v>733</v>
      </c>
      <c r="F16" s="2">
        <v>188.33</v>
      </c>
      <c r="G16" s="2">
        <v>149.05549999999999</v>
      </c>
      <c r="H16" s="329">
        <v>20</v>
      </c>
      <c r="I16" s="48">
        <v>2981.1099999999997</v>
      </c>
      <c r="J16" s="366">
        <v>785.49000000000069</v>
      </c>
      <c r="K16" s="353">
        <v>0.26348910305221895</v>
      </c>
      <c r="L16" s="366">
        <v>928.52000000000089</v>
      </c>
      <c r="M16">
        <v>20</v>
      </c>
      <c r="N16" s="363"/>
      <c r="O16" s="134">
        <v>2.6549142462698452E-3</v>
      </c>
      <c r="P16" s="134">
        <v>0</v>
      </c>
      <c r="R16" s="48"/>
      <c r="S16" s="48"/>
    </row>
    <row r="17" spans="1:22" ht="21.95" customHeight="1" x14ac:dyDescent="0.25">
      <c r="A17" s="155"/>
      <c r="B17" s="50"/>
      <c r="C17" s="51"/>
      <c r="E17" s="22" t="s">
        <v>747</v>
      </c>
      <c r="F17" s="2">
        <v>76.06</v>
      </c>
      <c r="G17" s="2">
        <v>71.837500000000006</v>
      </c>
      <c r="H17" s="329">
        <v>40</v>
      </c>
      <c r="I17" s="48">
        <v>2873.5</v>
      </c>
      <c r="J17" s="366">
        <v>168.90000000000009</v>
      </c>
      <c r="K17" s="353">
        <v>5.8778493126848741E-2</v>
      </c>
      <c r="L17" s="366">
        <v>294.82999999999947</v>
      </c>
      <c r="M17">
        <v>40</v>
      </c>
      <c r="N17" s="363"/>
      <c r="O17" s="134">
        <v>1.78E-2</v>
      </c>
      <c r="P17" s="134">
        <v>0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352</v>
      </c>
      <c r="F18" s="2">
        <v>64.06</v>
      </c>
      <c r="G18" s="2">
        <v>56.26</v>
      </c>
      <c r="H18" s="329">
        <v>50</v>
      </c>
      <c r="I18" s="48">
        <v>2813</v>
      </c>
      <c r="J18" s="366">
        <v>390</v>
      </c>
      <c r="K18" s="353">
        <v>0.13864201919658736</v>
      </c>
      <c r="L18" s="366">
        <v>1613.5099999999984</v>
      </c>
      <c r="M18">
        <v>50</v>
      </c>
      <c r="N18" s="363"/>
      <c r="O18" s="134">
        <v>4.3499999999999997E-2</v>
      </c>
      <c r="P18" s="753">
        <v>0</v>
      </c>
      <c r="Q18" s="148"/>
      <c r="S18" s="48"/>
      <c r="T18" s="48"/>
    </row>
    <row r="19" spans="1:22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29">
        <v>0</v>
      </c>
      <c r="I19" s="48">
        <v>0</v>
      </c>
      <c r="J19" s="366">
        <v>0</v>
      </c>
      <c r="K19" s="353"/>
      <c r="L19" s="366">
        <v>1659.3600000000079</v>
      </c>
      <c r="M19">
        <v>0</v>
      </c>
      <c r="N19" s="363"/>
      <c r="O19" s="134">
        <v>0</v>
      </c>
      <c r="P19" s="753">
        <v>0</v>
      </c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29">
        <v>0</v>
      </c>
      <c r="I20" s="48">
        <v>0</v>
      </c>
      <c r="J20" s="366">
        <v>0</v>
      </c>
      <c r="K20" s="353"/>
      <c r="L20" s="366">
        <v>555.54</v>
      </c>
      <c r="M20">
        <v>0</v>
      </c>
      <c r="N20" s="2"/>
      <c r="O20" s="134">
        <v>0</v>
      </c>
      <c r="P20" s="753">
        <v>0</v>
      </c>
      <c r="R20" s="48"/>
      <c r="S20" s="48"/>
      <c r="T20" s="48"/>
    </row>
    <row r="21" spans="1:22" ht="21.95" customHeight="1" x14ac:dyDescent="0.25">
      <c r="A21" s="50"/>
      <c r="B21" s="51"/>
      <c r="C21" s="51"/>
      <c r="E21" s="22" t="s">
        <v>204</v>
      </c>
      <c r="F21" s="2">
        <v>0</v>
      </c>
      <c r="G21" s="2">
        <v>0</v>
      </c>
      <c r="H21" s="329">
        <v>0</v>
      </c>
      <c r="I21" s="48">
        <v>0</v>
      </c>
      <c r="J21" s="366">
        <v>0</v>
      </c>
      <c r="K21" s="353"/>
      <c r="L21" s="366">
        <v>363.09999999999945</v>
      </c>
      <c r="M21">
        <v>0</v>
      </c>
      <c r="N21" s="2"/>
      <c r="O21" s="134">
        <v>1.5900000000000001E-2</v>
      </c>
      <c r="P21" s="753">
        <v>0</v>
      </c>
      <c r="R21" s="48"/>
      <c r="S21" s="48"/>
    </row>
    <row r="22" spans="1:22" ht="21.95" customHeight="1" x14ac:dyDescent="0.25">
      <c r="A22" s="51"/>
      <c r="B22" s="51"/>
      <c r="C22" s="51"/>
      <c r="E22" s="22" t="s">
        <v>227</v>
      </c>
      <c r="F22" s="2">
        <v>0</v>
      </c>
      <c r="G22" s="2">
        <v>0</v>
      </c>
      <c r="H22" s="329">
        <v>0</v>
      </c>
      <c r="I22" s="48">
        <v>0</v>
      </c>
      <c r="J22" s="366">
        <v>0</v>
      </c>
      <c r="K22" s="353"/>
      <c r="L22" s="366">
        <v>231.53999999999996</v>
      </c>
      <c r="M22">
        <v>0</v>
      </c>
      <c r="N22" s="363"/>
      <c r="O22" s="134">
        <v>1.6199999999999999E-2</v>
      </c>
      <c r="P22" s="134">
        <v>0</v>
      </c>
      <c r="S22" s="48"/>
      <c r="T22" s="48"/>
    </row>
    <row r="23" spans="1:22" ht="21.95" customHeight="1" x14ac:dyDescent="0.25">
      <c r="A23" s="50"/>
      <c r="B23" s="50"/>
      <c r="C23" s="51"/>
      <c r="E23" s="22" t="s">
        <v>270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1857.7799999999988</v>
      </c>
      <c r="M23">
        <v>0</v>
      </c>
      <c r="N23" s="2"/>
      <c r="O23" s="134">
        <v>1.49E-2</v>
      </c>
      <c r="P23" s="753">
        <v>0</v>
      </c>
      <c r="Q23" s="148"/>
      <c r="R23" s="48"/>
      <c r="S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6">
        <v>0</v>
      </c>
      <c r="K24" s="353"/>
      <c r="L24" s="48">
        <v>171.89999999999964</v>
      </c>
      <c r="M24">
        <v>0</v>
      </c>
      <c r="N24" s="363"/>
      <c r="O24" s="134">
        <v>0</v>
      </c>
      <c r="P24" s="753">
        <v>0</v>
      </c>
      <c r="R24" s="48"/>
      <c r="S24" s="48"/>
      <c r="T24" s="48"/>
      <c r="U24" s="48"/>
    </row>
    <row r="25" spans="1:22" ht="21.95" customHeight="1" x14ac:dyDescent="0.25">
      <c r="A25" s="51"/>
      <c r="B25" s="51"/>
      <c r="C25" s="51"/>
      <c r="E25" s="22" t="s">
        <v>271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98.449999999999818</v>
      </c>
      <c r="M25">
        <v>0</v>
      </c>
      <c r="N25" s="2"/>
      <c r="O25" s="134">
        <v>1.11E-2</v>
      </c>
      <c r="P25" s="134">
        <v>0</v>
      </c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29">
        <v>0</v>
      </c>
      <c r="I26" s="48">
        <v>0</v>
      </c>
      <c r="J26" s="366">
        <v>0</v>
      </c>
      <c r="K26" s="353"/>
      <c r="L26" s="366">
        <v>117.73999999999978</v>
      </c>
      <c r="M26">
        <v>0</v>
      </c>
      <c r="N26" s="363"/>
      <c r="O26" s="134">
        <v>7.4000000000000003E-3</v>
      </c>
      <c r="P26" s="134">
        <v>0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322</v>
      </c>
      <c r="F27" s="2">
        <v>0</v>
      </c>
      <c r="G27" s="2">
        <v>0</v>
      </c>
      <c r="H27" s="329">
        <v>0</v>
      </c>
      <c r="I27" s="48">
        <v>0</v>
      </c>
      <c r="J27" s="366">
        <v>0</v>
      </c>
      <c r="K27" s="353"/>
      <c r="L27" s="366">
        <v>264.92000000000007</v>
      </c>
      <c r="M27">
        <v>0</v>
      </c>
      <c r="N27" s="2"/>
      <c r="O27" s="134">
        <v>3.4200000000000001E-2</v>
      </c>
      <c r="P27" s="753">
        <v>0</v>
      </c>
      <c r="Q27" s="148"/>
      <c r="R27" s="48"/>
      <c r="S27" s="48"/>
    </row>
    <row r="28" spans="1:22" ht="21.95" customHeight="1" x14ac:dyDescent="0.25">
      <c r="A28" s="51"/>
      <c r="B28" s="50"/>
      <c r="C28" s="51"/>
      <c r="E28" s="22" t="s">
        <v>305</v>
      </c>
      <c r="F28" s="2">
        <v>0</v>
      </c>
      <c r="G28" s="2">
        <v>0</v>
      </c>
      <c r="H28" s="49">
        <v>0</v>
      </c>
      <c r="I28" s="48">
        <v>0</v>
      </c>
      <c r="J28" s="366">
        <v>0</v>
      </c>
      <c r="K28" s="353"/>
      <c r="L28" s="48">
        <v>910.79999999999927</v>
      </c>
      <c r="M28">
        <v>0</v>
      </c>
      <c r="N28" s="363"/>
      <c r="O28" s="134">
        <v>2.87E-2</v>
      </c>
      <c r="P28" s="134">
        <v>0</v>
      </c>
      <c r="Q28" s="437"/>
      <c r="R28" s="48"/>
      <c r="S28" s="48"/>
      <c r="T28" s="48"/>
    </row>
    <row r="29" spans="1:22" ht="21.95" customHeight="1" x14ac:dyDescent="0.25">
      <c r="A29" s="51"/>
      <c r="B29" s="51"/>
      <c r="C29" s="51"/>
      <c r="E29" s="22" t="s">
        <v>749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557.94000000000005</v>
      </c>
      <c r="M29">
        <v>0</v>
      </c>
      <c r="N29" s="363"/>
      <c r="O29" s="134">
        <v>4.0599999999999997E-2</v>
      </c>
      <c r="P29" s="753">
        <v>0</v>
      </c>
      <c r="R29" s="48"/>
      <c r="S29" s="48"/>
    </row>
    <row r="30" spans="1:22" ht="21.95" customHeight="1" x14ac:dyDescent="0.25">
      <c r="A30" s="51"/>
      <c r="B30" s="51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6">
        <v>0</v>
      </c>
      <c r="K30" s="353"/>
      <c r="L30" s="366">
        <v>329.74000000000069</v>
      </c>
      <c r="M30">
        <v>0</v>
      </c>
      <c r="N30" s="2"/>
      <c r="O30" s="134">
        <v>0</v>
      </c>
      <c r="P30" s="753">
        <v>0</v>
      </c>
      <c r="Q30" s="48"/>
      <c r="R30" s="48"/>
      <c r="S30" s="48"/>
      <c r="T30" s="48"/>
      <c r="V30" s="48"/>
    </row>
    <row r="31" spans="1:22" ht="21.95" customHeight="1" x14ac:dyDescent="0.25">
      <c r="A31" s="51"/>
      <c r="B31" s="51"/>
      <c r="C31" s="51"/>
      <c r="E31" s="22" t="s">
        <v>723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366">
        <v>309.26000000000022</v>
      </c>
      <c r="M31">
        <v>0</v>
      </c>
      <c r="N31" s="363"/>
      <c r="O31" s="134">
        <v>8.8000000000000005E-3</v>
      </c>
      <c r="P31" s="134">
        <v>0</v>
      </c>
      <c r="Q31" s="148"/>
      <c r="R31" s="48"/>
      <c r="S31" s="48"/>
      <c r="T31" s="48"/>
    </row>
    <row r="32" spans="1:22" ht="21.95" customHeight="1" x14ac:dyDescent="0.25">
      <c r="A32" s="155"/>
      <c r="B32" s="50"/>
      <c r="C32" s="51"/>
      <c r="E32" s="22" t="s">
        <v>280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197.20999999999549</v>
      </c>
      <c r="M32">
        <v>0</v>
      </c>
      <c r="N32" s="363"/>
      <c r="O32" s="134">
        <v>2.5499999999999998E-2</v>
      </c>
      <c r="P32" s="753">
        <v>0</v>
      </c>
      <c r="Q32" s="1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798</v>
      </c>
      <c r="F33" s="2">
        <v>0</v>
      </c>
      <c r="G33" s="2">
        <v>0</v>
      </c>
      <c r="H33" s="49">
        <v>0</v>
      </c>
      <c r="I33" s="48">
        <v>0</v>
      </c>
      <c r="J33" s="366">
        <v>0</v>
      </c>
      <c r="K33" s="353"/>
      <c r="L33" s="366">
        <v>843.18000000000029</v>
      </c>
      <c r="M33">
        <v>0</v>
      </c>
      <c r="N33" s="2"/>
      <c r="O33" s="134">
        <v>2.8E-3</v>
      </c>
      <c r="P33" s="753">
        <v>0</v>
      </c>
      <c r="Q33" s="48"/>
      <c r="S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6">
        <v>0</v>
      </c>
      <c r="K34" s="353"/>
      <c r="L34" s="366">
        <v>495.20999999999913</v>
      </c>
      <c r="M34">
        <v>0</v>
      </c>
      <c r="N34" s="363"/>
      <c r="O34" s="134">
        <v>5.1499999999999997E-2</v>
      </c>
      <c r="P34" s="753">
        <v>0</v>
      </c>
      <c r="Q34" s="148"/>
      <c r="R34" s="48"/>
      <c r="S34" s="48"/>
    </row>
    <row r="35" spans="1:21" ht="21.95" customHeight="1" x14ac:dyDescent="0.25">
      <c r="A35" s="50"/>
      <c r="B35" s="50"/>
      <c r="C35" s="51"/>
      <c r="E35" s="22" t="s">
        <v>274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154.77999999999975</v>
      </c>
      <c r="M35">
        <v>0</v>
      </c>
      <c r="N35" s="363"/>
      <c r="O35" s="134">
        <v>2.5700000000000001E-2</v>
      </c>
      <c r="P35" s="753">
        <v>0</v>
      </c>
      <c r="Q35" s="437"/>
      <c r="R35" s="48"/>
      <c r="S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29">
        <v>0</v>
      </c>
      <c r="I36" s="48">
        <v>0</v>
      </c>
      <c r="J36" s="366">
        <v>-20818.210000000079</v>
      </c>
      <c r="K36" s="353"/>
      <c r="L36" s="366">
        <v>-20818.210000000079</v>
      </c>
      <c r="M36">
        <v>0</v>
      </c>
      <c r="N36" s="363"/>
      <c r="O36" s="134">
        <v>0</v>
      </c>
      <c r="P36" s="753">
        <v>0</v>
      </c>
      <c r="Q36" s="148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314</v>
      </c>
      <c r="F37" s="2">
        <v>0</v>
      </c>
      <c r="G37" s="2">
        <v>0</v>
      </c>
      <c r="H37" s="329">
        <v>0</v>
      </c>
      <c r="I37" s="48">
        <v>0</v>
      </c>
      <c r="J37" s="366">
        <v>0</v>
      </c>
      <c r="K37" s="353"/>
      <c r="L37" s="366">
        <v>720.56000000000131</v>
      </c>
      <c r="M37">
        <v>0</v>
      </c>
      <c r="N37" s="363"/>
      <c r="O37" s="134">
        <v>0</v>
      </c>
      <c r="P37" s="753">
        <v>0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796</v>
      </c>
      <c r="F38" s="2">
        <v>0</v>
      </c>
      <c r="G38" s="2">
        <v>0</v>
      </c>
      <c r="H38" s="49">
        <v>0</v>
      </c>
      <c r="I38" s="48">
        <v>0</v>
      </c>
      <c r="J38" s="366">
        <v>0</v>
      </c>
      <c r="K38" s="353"/>
      <c r="L38" s="366">
        <v>559.89000000000033</v>
      </c>
      <c r="M38">
        <v>0</v>
      </c>
      <c r="N38" s="363"/>
      <c r="O38" s="134">
        <v>0</v>
      </c>
      <c r="P38" s="134">
        <v>0</v>
      </c>
      <c r="Q38" s="148"/>
      <c r="S38" s="48"/>
      <c r="T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785.90999999999985</v>
      </c>
      <c r="M39">
        <v>0</v>
      </c>
      <c r="N39" s="363"/>
      <c r="O39" s="134">
        <v>1.29E-2</v>
      </c>
      <c r="P39" s="753">
        <v>0</v>
      </c>
      <c r="R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29">
        <v>0</v>
      </c>
      <c r="I40" s="48">
        <v>0</v>
      </c>
      <c r="J40" s="366">
        <v>0</v>
      </c>
      <c r="K40" s="353"/>
      <c r="L40" s="366">
        <v>257.64999999999964</v>
      </c>
      <c r="M40">
        <v>0</v>
      </c>
      <c r="N40" s="2"/>
      <c r="O40" s="134">
        <v>0</v>
      </c>
      <c r="P40" s="753">
        <v>0</v>
      </c>
      <c r="S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21137.586999999941</v>
      </c>
      <c r="M41">
        <v>0</v>
      </c>
      <c r="N41" s="363"/>
      <c r="O41" s="134">
        <v>0</v>
      </c>
      <c r="P41" s="753">
        <v>0</v>
      </c>
      <c r="Q41" s="148"/>
      <c r="T41" s="48"/>
    </row>
    <row r="42" spans="1:21" ht="21.95" customHeight="1" x14ac:dyDescent="0.25">
      <c r="A42" s="50"/>
      <c r="B42" s="51"/>
      <c r="C42" s="51"/>
      <c r="E42" s="22" t="s">
        <v>172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119.92000000000053</v>
      </c>
      <c r="M42">
        <v>0</v>
      </c>
      <c r="N42" s="363"/>
      <c r="O42" s="134">
        <v>3.6400000000000002E-2</v>
      </c>
      <c r="P42" s="753">
        <v>0</v>
      </c>
      <c r="R42" s="48"/>
      <c r="S42" s="48"/>
    </row>
    <row r="43" spans="1:21" ht="21.95" customHeight="1" x14ac:dyDescent="0.25">
      <c r="A43" s="50"/>
      <c r="B43" s="51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6">
        <v>0</v>
      </c>
      <c r="K43" s="353"/>
      <c r="L43" s="48">
        <v>1407.5400000000009</v>
      </c>
      <c r="M43">
        <v>0</v>
      </c>
      <c r="N43" s="2"/>
      <c r="O43" s="134">
        <v>3.0200000000000001E-2</v>
      </c>
      <c r="P43" s="753">
        <v>0</v>
      </c>
      <c r="Q43" s="148"/>
      <c r="R43" s="48"/>
      <c r="S43" s="48"/>
    </row>
    <row r="44" spans="1:21" ht="21.95" customHeight="1" x14ac:dyDescent="0.25">
      <c r="A44" s="51"/>
      <c r="B44" s="50"/>
      <c r="C44" s="51"/>
      <c r="E44" s="22" t="s">
        <v>22</v>
      </c>
      <c r="F44" s="2">
        <v>0</v>
      </c>
      <c r="G44" s="2">
        <v>0</v>
      </c>
      <c r="H44" s="49">
        <v>0</v>
      </c>
      <c r="I44" s="48">
        <v>0</v>
      </c>
      <c r="J44" s="366">
        <v>0</v>
      </c>
      <c r="K44" s="353"/>
      <c r="L44" s="366">
        <v>3178.8000000000466</v>
      </c>
      <c r="M44">
        <v>0</v>
      </c>
      <c r="N44" s="2"/>
      <c r="O44" s="134">
        <v>2.07E-2</v>
      </c>
      <c r="P44" s="753">
        <v>0</v>
      </c>
      <c r="Q44" s="437"/>
      <c r="R44" s="48"/>
      <c r="S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49">
        <v>0</v>
      </c>
      <c r="I45" s="48">
        <v>0</v>
      </c>
      <c r="J45" s="366">
        <v>0</v>
      </c>
      <c r="K45" s="353"/>
      <c r="L45" s="48">
        <v>128.08999999999833</v>
      </c>
      <c r="M45">
        <v>0</v>
      </c>
      <c r="N45" s="2"/>
      <c r="O45" s="134">
        <v>2.18E-2</v>
      </c>
      <c r="P45" s="753">
        <v>0</v>
      </c>
      <c r="R45" s="48"/>
      <c r="S45" s="48"/>
    </row>
    <row r="46" spans="1:21" ht="21.95" customHeight="1" x14ac:dyDescent="0.25">
      <c r="A46" s="50"/>
      <c r="B46" s="50"/>
      <c r="C46" s="51"/>
      <c r="E46" s="22" t="s">
        <v>272</v>
      </c>
      <c r="F46" s="2">
        <v>0</v>
      </c>
      <c r="G46" s="2">
        <v>0</v>
      </c>
      <c r="H46" s="49">
        <v>0</v>
      </c>
      <c r="I46" s="48">
        <v>0</v>
      </c>
      <c r="J46" s="366">
        <v>0</v>
      </c>
      <c r="K46" s="353"/>
      <c r="L46" s="366">
        <v>427.92000000000007</v>
      </c>
      <c r="M46">
        <v>0</v>
      </c>
      <c r="N46" s="363"/>
      <c r="O46" s="134">
        <v>0</v>
      </c>
      <c r="P46" s="134">
        <v>0</v>
      </c>
      <c r="Q46" s="437"/>
      <c r="R46" s="48"/>
      <c r="S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29">
        <v>0</v>
      </c>
      <c r="I47" s="48">
        <v>0</v>
      </c>
      <c r="J47" s="366">
        <v>0</v>
      </c>
      <c r="K47" s="353"/>
      <c r="L47" s="366">
        <v>160.82999999999993</v>
      </c>
      <c r="M47">
        <v>0</v>
      </c>
      <c r="N47" s="2"/>
      <c r="O47" s="134">
        <v>0</v>
      </c>
      <c r="P47" s="134">
        <v>0</v>
      </c>
      <c r="Q47" s="437"/>
      <c r="R47" s="48"/>
      <c r="S47" s="48"/>
      <c r="U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49">
        <v>0</v>
      </c>
      <c r="I48" s="48">
        <v>0</v>
      </c>
      <c r="J48" s="366">
        <v>0</v>
      </c>
      <c r="K48" s="353"/>
      <c r="L48" s="48">
        <v>1368.9000000000015</v>
      </c>
      <c r="M48">
        <v>0</v>
      </c>
      <c r="N48" s="363"/>
      <c r="O48" s="134">
        <v>1.14E-2</v>
      </c>
      <c r="P48" s="753">
        <v>0</v>
      </c>
      <c r="Q48" s="48"/>
      <c r="R48" s="48"/>
      <c r="S48" s="48"/>
      <c r="U48" s="48"/>
    </row>
    <row r="49" spans="1:22" ht="21.95" customHeight="1" x14ac:dyDescent="0.25">
      <c r="A49" s="51"/>
      <c r="B49" s="155"/>
      <c r="C49" s="330"/>
      <c r="E49" s="22" t="s">
        <v>8</v>
      </c>
      <c r="F49" s="2">
        <v>0</v>
      </c>
      <c r="G49" s="2">
        <v>0</v>
      </c>
      <c r="H49" s="329">
        <v>0</v>
      </c>
      <c r="I49" s="48">
        <v>0</v>
      </c>
      <c r="J49" s="366">
        <v>0</v>
      </c>
      <c r="K49" s="353"/>
      <c r="L49" s="366">
        <v>121.94999999999982</v>
      </c>
      <c r="M49">
        <v>0</v>
      </c>
      <c r="N49" s="363"/>
      <c r="O49" s="134">
        <v>1.67E-2</v>
      </c>
      <c r="P49" s="753">
        <v>0</v>
      </c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1128.3800000000047</v>
      </c>
      <c r="M50">
        <v>0</v>
      </c>
      <c r="N50" s="363"/>
      <c r="O50" s="134">
        <v>1.2500000000000001E-2</v>
      </c>
      <c r="P50" s="134">
        <v>0</v>
      </c>
      <c r="R50" s="48"/>
      <c r="S50" s="48"/>
      <c r="T50" s="48"/>
    </row>
    <row r="51" spans="1:22" ht="21.95" customHeight="1" x14ac:dyDescent="0.25">
      <c r="A51" s="51"/>
      <c r="B51" s="155"/>
      <c r="C51" s="330"/>
      <c r="E51" s="22" t="s">
        <v>225</v>
      </c>
      <c r="F51" s="2">
        <v>0</v>
      </c>
      <c r="G51" s="2">
        <v>0</v>
      </c>
      <c r="H51" s="49">
        <v>0</v>
      </c>
      <c r="I51" s="48">
        <v>0</v>
      </c>
      <c r="J51" s="366">
        <v>0</v>
      </c>
      <c r="K51" s="353"/>
      <c r="L51" s="366">
        <v>4376.9599999999991</v>
      </c>
      <c r="M51">
        <v>0</v>
      </c>
      <c r="N51" s="2"/>
      <c r="O51" s="134">
        <v>4.0899999999999999E-2</v>
      </c>
      <c r="P51" s="753">
        <v>0</v>
      </c>
      <c r="R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937.36999999999534</v>
      </c>
      <c r="M52">
        <v>0</v>
      </c>
      <c r="N52" s="2"/>
      <c r="O52" s="134">
        <v>0</v>
      </c>
      <c r="P52" s="753">
        <v>0</v>
      </c>
      <c r="R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49">
        <v>0</v>
      </c>
      <c r="I53" s="48">
        <v>0</v>
      </c>
      <c r="J53" s="366">
        <v>0</v>
      </c>
      <c r="K53" s="353"/>
      <c r="L53" s="366">
        <v>523.61999999999898</v>
      </c>
      <c r="M53">
        <v>0</v>
      </c>
      <c r="N53" s="2"/>
      <c r="O53" s="134">
        <v>1.67E-2</v>
      </c>
      <c r="P53" s="753">
        <v>0</v>
      </c>
      <c r="Q53" s="48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6">
        <v>0</v>
      </c>
      <c r="K54" s="353"/>
      <c r="L54" s="48">
        <v>-168.6200000000008</v>
      </c>
      <c r="M54">
        <v>0</v>
      </c>
      <c r="N54" s="2"/>
      <c r="O54" s="134">
        <v>2.18E-2</v>
      </c>
      <c r="P54" s="134">
        <v>0</v>
      </c>
      <c r="R54" s="48"/>
      <c r="S54" s="48"/>
      <c r="T54" s="351"/>
      <c r="U54" s="351"/>
    </row>
    <row r="55" spans="1:22" ht="21.95" customHeight="1" x14ac:dyDescent="0.25">
      <c r="A55" s="50"/>
      <c r="B55" s="51"/>
      <c r="C55" s="51"/>
      <c r="E55" s="22" t="s">
        <v>33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780.73999999999796</v>
      </c>
      <c r="M55">
        <v>0</v>
      </c>
      <c r="N55" s="363"/>
      <c r="O55" s="134">
        <v>1.8599999999999998E-2</v>
      </c>
      <c r="P55" s="753">
        <v>0</v>
      </c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13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1461.5600000000013</v>
      </c>
      <c r="M56">
        <v>0</v>
      </c>
      <c r="N56" s="363"/>
      <c r="O56" s="134">
        <v>0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49">
        <v>0</v>
      </c>
      <c r="I57" s="48">
        <v>0</v>
      </c>
      <c r="J57" s="366">
        <v>0</v>
      </c>
      <c r="K57" s="353"/>
      <c r="L57" s="48">
        <v>1056.739999999998</v>
      </c>
      <c r="M57">
        <v>0</v>
      </c>
      <c r="N57" s="363"/>
      <c r="O57" s="134">
        <v>2.1999999999999999E-2</v>
      </c>
      <c r="P57" s="134">
        <v>0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1198.4699999999971</v>
      </c>
      <c r="M58">
        <v>0</v>
      </c>
      <c r="N58" s="363"/>
      <c r="O58" s="134">
        <v>1.7600000000000001E-2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257.30999999999949</v>
      </c>
      <c r="M59">
        <v>0</v>
      </c>
      <c r="N59" s="363"/>
      <c r="O59" s="134">
        <v>1.38E-2</v>
      </c>
      <c r="P59" s="753">
        <v>0</v>
      </c>
      <c r="R59" s="48"/>
      <c r="S59" s="48"/>
      <c r="T59" s="48"/>
    </row>
    <row r="60" spans="1:22" ht="21.95" customHeight="1" x14ac:dyDescent="0.25">
      <c r="A60" s="50"/>
      <c r="B60" s="51"/>
      <c r="C60" s="51"/>
      <c r="E60" s="22" t="s">
        <v>9</v>
      </c>
      <c r="F60" s="2">
        <v>0</v>
      </c>
      <c r="G60" s="2">
        <v>0</v>
      </c>
      <c r="H60" s="329">
        <v>0</v>
      </c>
      <c r="I60" s="48">
        <v>0</v>
      </c>
      <c r="J60" s="366">
        <v>-8332.1133333333346</v>
      </c>
      <c r="K60" s="353"/>
      <c r="L60" s="366">
        <v>-7897.1833333333343</v>
      </c>
      <c r="M60">
        <v>0</v>
      </c>
      <c r="N60" s="363"/>
      <c r="O60" s="134">
        <v>0.04</v>
      </c>
      <c r="P60" s="753">
        <v>0</v>
      </c>
      <c r="S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29">
        <v>0</v>
      </c>
      <c r="I61" s="48">
        <v>0</v>
      </c>
      <c r="J61" s="366">
        <v>0</v>
      </c>
      <c r="K61" s="353"/>
      <c r="L61" s="366">
        <v>33.940000000000055</v>
      </c>
      <c r="M61">
        <v>0</v>
      </c>
      <c r="N61" s="363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48">
        <v>36.819999999999709</v>
      </c>
      <c r="M62">
        <v>0</v>
      </c>
      <c r="N62" s="363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465.57999999999993</v>
      </c>
      <c r="M63">
        <v>0</v>
      </c>
      <c r="N63" s="363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29">
        <v>0</v>
      </c>
      <c r="I64" s="429">
        <v>0</v>
      </c>
      <c r="J64" s="366">
        <v>0</v>
      </c>
      <c r="K64" s="353"/>
      <c r="L64" s="366">
        <v>529.88000000000284</v>
      </c>
      <c r="M64">
        <v>0</v>
      </c>
      <c r="N64" s="363"/>
      <c r="O64" s="134">
        <v>2.3E-2</v>
      </c>
      <c r="P64" s="134">
        <v>0</v>
      </c>
      <c r="Q64" s="437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29">
        <v>0</v>
      </c>
      <c r="I65" s="48">
        <v>0</v>
      </c>
      <c r="J65" s="366">
        <v>0</v>
      </c>
      <c r="K65" s="353"/>
      <c r="L65" s="366">
        <v>114.84999999999991</v>
      </c>
      <c r="M65">
        <v>0</v>
      </c>
      <c r="N65" s="363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176.70000000000073</v>
      </c>
      <c r="M66">
        <v>0</v>
      </c>
      <c r="N66" s="363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29"/>
      <c r="J67" s="366"/>
      <c r="K67" s="353"/>
      <c r="L67" s="366"/>
      <c r="N67" s="363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29"/>
      <c r="J68" s="366"/>
      <c r="K68" s="353"/>
      <c r="L68" s="366"/>
      <c r="N68" s="363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2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3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Q253" sqref="Q253:R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5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5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5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5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395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5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5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224</v>
      </c>
      <c r="R251" s="440"/>
      <c r="S251" s="419" t="s">
        <v>219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1053.6700000000005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42058.93466666821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40800.424666668281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40798.900000000023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192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4.6666682610521093E-3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/>
      <c r="T288" s="417"/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1053.6700000000005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47"/>
  <sheetViews>
    <sheetView tabSelected="1" topLeftCell="T1" zoomScaleNormal="100" workbookViewId="0">
      <pane ySplit="1" topLeftCell="A516" activePane="bottomLeft" state="frozen"/>
      <selection pane="bottomLeft" activeCell="X550" sqref="X55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286</v>
      </c>
      <c r="H1" s="340" t="s">
        <v>285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843</v>
      </c>
      <c r="P1" s="338" t="s">
        <v>149</v>
      </c>
      <c r="Q1" s="342" t="s">
        <v>188</v>
      </c>
      <c r="R1" s="342" t="s">
        <v>189</v>
      </c>
      <c r="S1" s="342" t="s">
        <v>190</v>
      </c>
      <c r="T1" s="342" t="s">
        <v>217</v>
      </c>
      <c r="U1" s="342" t="s">
        <v>218</v>
      </c>
      <c r="V1" s="341" t="s">
        <v>222</v>
      </c>
      <c r="W1" s="341" t="s">
        <v>223</v>
      </c>
      <c r="X1" s="341" t="s">
        <v>287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40798.900000000023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</sheetData>
  <conditionalFormatting sqref="D3:D54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591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592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544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593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594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191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205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53.25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5325</v>
      </c>
      <c r="T5" s="1"/>
      <c r="AB5" s="229"/>
      <c r="AE5" s="229"/>
    </row>
    <row r="6" spans="1:31" x14ac:dyDescent="0.25">
      <c r="B6" s="486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244.649999999996</v>
      </c>
      <c r="R7">
        <v>50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K22+M22-F22+Q2*Q4</f>
        <v>-913.21999999999935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226">
        <f>IF(Q2=0, 0, Q8/Q6)</f>
        <v>-0.14639111797916704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734</v>
      </c>
      <c r="Q16" s="691" t="s">
        <v>746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750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195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818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820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833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6">
        <f t="shared" ref="H37" si="14">(E37-D37)/D37</f>
        <v>-0.1665891873002234</v>
      </c>
      <c r="I37" s="197">
        <v>62.2</v>
      </c>
      <c r="J37" s="39">
        <v>119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10"/>
      <c r="J38" s="39"/>
    </row>
    <row r="39" spans="1:17" ht="20.25" thickBot="1" x14ac:dyDescent="0.35">
      <c r="B39" s="188"/>
      <c r="C39" s="10"/>
      <c r="D39" s="39"/>
      <c r="E39" s="39"/>
      <c r="F39" s="39"/>
      <c r="G39" s="39"/>
      <c r="H39" s="226"/>
      <c r="I39" s="10"/>
      <c r="J39" s="39"/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58.575000000000003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5">O41*$Q$4</f>
        <v>58.042500000000004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5"/>
        <v>57.510000000000005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5"/>
        <v>56.977500000000006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5"/>
        <v>56.445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5"/>
        <v>55.912500000000001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5"/>
        <v>55.38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5"/>
        <v>54.847500000000004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5"/>
        <v>54.314999999999998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5"/>
        <v>53.782499999999999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5"/>
        <v>53.25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5"/>
        <v>52.717500000000001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5"/>
        <v>52.185000000000002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5"/>
        <v>51.652499999999996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5"/>
        <v>51.12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5"/>
        <v>50.587499999999999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5"/>
        <v>50.055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5"/>
        <v>49.522500000000001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5"/>
        <v>48.99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5"/>
        <v>48.457500000000003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5"/>
        <v>47.925000000000004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6">C75*(E75-D75)</f>
        <v>15.999999999999943</v>
      </c>
      <c r="G75" s="372">
        <f t="shared" ref="G75:G83" si="17">D75*C75</f>
        <v>1924</v>
      </c>
      <c r="H75" s="373">
        <f t="shared" ref="H75:H83" si="18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6"/>
        <v>50.600000000000023</v>
      </c>
      <c r="G76" s="372">
        <f t="shared" si="17"/>
        <v>1924</v>
      </c>
      <c r="H76" s="373">
        <f t="shared" si="18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6"/>
        <v>-176.20199999999988</v>
      </c>
      <c r="G77" s="372">
        <f t="shared" si="17"/>
        <v>4063.752</v>
      </c>
      <c r="H77" s="373">
        <f t="shared" si="18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6"/>
        <v>-51.239999999999952</v>
      </c>
      <c r="G78" s="372">
        <f t="shared" si="17"/>
        <v>2283.9899999999998</v>
      </c>
      <c r="H78" s="373">
        <f t="shared" si="18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6"/>
        <v>-146.2399999999999</v>
      </c>
      <c r="G79" s="372">
        <f t="shared" si="17"/>
        <v>2283.9899999999998</v>
      </c>
      <c r="H79" s="373">
        <f t="shared" si="18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6"/>
        <v>-159.23999999999978</v>
      </c>
      <c r="G80" s="372">
        <f t="shared" si="17"/>
        <v>4352.74</v>
      </c>
      <c r="H80" s="373">
        <f t="shared" si="18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6"/>
        <v>-37.790000000000035</v>
      </c>
      <c r="G81" s="372">
        <f t="shared" si="17"/>
        <v>2188.04</v>
      </c>
      <c r="H81" s="373">
        <f t="shared" si="18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6"/>
        <v>-137.54000000000025</v>
      </c>
      <c r="G82" s="372">
        <f t="shared" si="17"/>
        <v>2188.04</v>
      </c>
      <c r="H82" s="373">
        <f t="shared" si="18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6"/>
        <v>-167.54249999999934</v>
      </c>
      <c r="G83" s="372">
        <f t="shared" si="17"/>
        <v>6112.0424999999996</v>
      </c>
      <c r="H83" s="373">
        <f t="shared" si="18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19">C84*(E84-D84)</f>
        <v>-58.042499999999819</v>
      </c>
      <c r="G84" s="372">
        <f t="shared" ref="G84:G96" si="20">D84*C84</f>
        <v>6112.0424999999996</v>
      </c>
      <c r="H84" s="373">
        <f t="shared" ref="H84:H96" si="21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19"/>
        <v>195.77249999999998</v>
      </c>
      <c r="G85" s="372">
        <f t="shared" si="20"/>
        <v>4432.4775</v>
      </c>
      <c r="H85" s="373">
        <f t="shared" si="21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19"/>
        <v>38.472500000000025</v>
      </c>
      <c r="G86" s="372">
        <f t="shared" si="20"/>
        <v>4432.4775</v>
      </c>
      <c r="H86" s="373">
        <f t="shared" si="21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19"/>
        <v>466.37249999999932</v>
      </c>
      <c r="G87" s="372">
        <f t="shared" si="20"/>
        <v>4432.4775</v>
      </c>
      <c r="H87" s="373">
        <f t="shared" si="21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19"/>
        <v>536.22249999999985</v>
      </c>
      <c r="G88" s="372">
        <f t="shared" si="20"/>
        <v>4432.4775</v>
      </c>
      <c r="H88" s="373">
        <f t="shared" si="21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19"/>
        <v>640.51000000000045</v>
      </c>
      <c r="G89" s="372">
        <f t="shared" si="20"/>
        <v>3972.49</v>
      </c>
      <c r="H89" s="373">
        <f t="shared" si="21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19"/>
        <v>547.01000000000022</v>
      </c>
      <c r="G90" s="372">
        <f t="shared" si="20"/>
        <v>3972.49</v>
      </c>
      <c r="H90" s="373">
        <f t="shared" si="21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19"/>
        <v>505.01000000000005</v>
      </c>
      <c r="G91" s="372">
        <f t="shared" si="20"/>
        <v>3972.49</v>
      </c>
      <c r="H91" s="373">
        <f t="shared" si="21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19"/>
        <v>400.50999999999988</v>
      </c>
      <c r="G92" s="372">
        <f t="shared" si="20"/>
        <v>3972.49</v>
      </c>
      <c r="H92" s="373">
        <f t="shared" si="21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19"/>
        <v>504.01000000000022</v>
      </c>
      <c r="G93" s="372">
        <f t="shared" si="20"/>
        <v>3972.49</v>
      </c>
      <c r="H93" s="373">
        <f t="shared" si="21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19"/>
        <v>470.51000000000016</v>
      </c>
      <c r="G94" s="372">
        <f t="shared" si="20"/>
        <v>3972.49</v>
      </c>
      <c r="H94" s="373">
        <f t="shared" si="21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19"/>
        <v>500.50999999999988</v>
      </c>
      <c r="G95" s="372">
        <f t="shared" si="20"/>
        <v>3972.49</v>
      </c>
      <c r="H95" s="373">
        <f t="shared" si="21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19"/>
        <v>413.46899999999977</v>
      </c>
      <c r="G96" s="372">
        <f t="shared" si="20"/>
        <v>2218.1310000000003</v>
      </c>
      <c r="H96" s="373">
        <f t="shared" si="21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2">C100*(E100-D100)</f>
        <v>42.500000000000071</v>
      </c>
      <c r="G100" s="372">
        <f t="shared" ref="G100:G116" si="23">D100*C100</f>
        <v>1973.75</v>
      </c>
      <c r="H100" s="373">
        <f t="shared" ref="H100:H116" si="24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2"/>
        <v>30.750000000000099</v>
      </c>
      <c r="G101" s="372">
        <f t="shared" si="23"/>
        <v>1973.75</v>
      </c>
      <c r="H101" s="373">
        <f t="shared" si="24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2"/>
        <v>75.750000000000028</v>
      </c>
      <c r="G102" s="372">
        <f t="shared" si="23"/>
        <v>1973.75</v>
      </c>
      <c r="H102" s="373">
        <f t="shared" si="24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2"/>
        <v>53.749999999999787</v>
      </c>
      <c r="G103" s="372">
        <f t="shared" si="23"/>
        <v>1973.75</v>
      </c>
      <c r="H103" s="373">
        <f t="shared" si="24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2"/>
        <v>88.250000000000028</v>
      </c>
      <c r="G104" s="372">
        <f t="shared" si="23"/>
        <v>1973.75</v>
      </c>
      <c r="H104" s="373">
        <f t="shared" si="24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2"/>
        <v>70.499999999999829</v>
      </c>
      <c r="G105" s="372">
        <f t="shared" si="23"/>
        <v>1973.75</v>
      </c>
      <c r="H105" s="373">
        <f t="shared" si="24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2"/>
        <v>-51.249999999999929</v>
      </c>
      <c r="G106" s="372">
        <f t="shared" si="23"/>
        <v>1973.75</v>
      </c>
      <c r="H106" s="373">
        <f t="shared" si="24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2"/>
        <v>-29.500000000000171</v>
      </c>
      <c r="G107" s="372">
        <f t="shared" si="23"/>
        <v>1973.75</v>
      </c>
      <c r="H107" s="373">
        <f t="shared" si="24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2"/>
        <v>-85.750000000000171</v>
      </c>
      <c r="G108" s="372">
        <f t="shared" si="23"/>
        <v>1973.75</v>
      </c>
      <c r="H108" s="373">
        <f t="shared" si="24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2"/>
        <v>-42.000000000000171</v>
      </c>
      <c r="G109" s="372">
        <f t="shared" si="23"/>
        <v>1973.75</v>
      </c>
      <c r="H109" s="373">
        <f t="shared" si="24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2"/>
        <v>0.49999999999990052</v>
      </c>
      <c r="G110" s="372">
        <f t="shared" si="23"/>
        <v>1973.75</v>
      </c>
      <c r="H110" s="373">
        <f t="shared" si="24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2"/>
        <v>-4.9500000000001876</v>
      </c>
      <c r="G111" s="372">
        <f t="shared" si="23"/>
        <v>4202</v>
      </c>
      <c r="H111" s="373">
        <f t="shared" si="24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2"/>
        <v>-102.99849999999971</v>
      </c>
      <c r="G112" s="372">
        <f t="shared" si="23"/>
        <v>4202.1484999999993</v>
      </c>
      <c r="H112" s="373">
        <f t="shared" si="24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2"/>
        <v>-37.548499999999834</v>
      </c>
      <c r="G113" s="372">
        <f t="shared" si="23"/>
        <v>4202.1484999999993</v>
      </c>
      <c r="H113" s="373">
        <f t="shared" si="24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2"/>
        <v>77.951499999999854</v>
      </c>
      <c r="G114" s="372">
        <f t="shared" si="23"/>
        <v>4202.1484999999993</v>
      </c>
      <c r="H114" s="373">
        <f t="shared" si="24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2"/>
        <v>214.71000000000032</v>
      </c>
      <c r="G115" s="372">
        <f t="shared" si="23"/>
        <v>2228.19</v>
      </c>
      <c r="H115" s="373">
        <f t="shared" si="24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2"/>
        <v>173.90999999999991</v>
      </c>
      <c r="G116" s="372">
        <f t="shared" si="23"/>
        <v>2228.19</v>
      </c>
      <c r="H116" s="373">
        <f t="shared" si="24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6">
        <f t="shared" ref="H120:H150" si="27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6">
        <f t="shared" si="27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6">
        <f t="shared" si="27"/>
        <v>1.5841399271731272E-2</v>
      </c>
      <c r="I122" s="10"/>
      <c r="J122" s="10"/>
    </row>
    <row r="123" spans="1:10" x14ac:dyDescent="0.25">
      <c r="A123" t="s">
        <v>355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6">
        <f t="shared" si="27"/>
        <v>1.3761638502831674E-3</v>
      </c>
      <c r="I123" s="10"/>
      <c r="J123" s="10"/>
    </row>
    <row r="124" spans="1:10" x14ac:dyDescent="0.25">
      <c r="A124" t="s">
        <v>355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6">
        <f t="shared" si="27"/>
        <v>2.8775462130698346E-2</v>
      </c>
      <c r="I124" s="10"/>
      <c r="J124" s="10"/>
    </row>
    <row r="125" spans="1:10" x14ac:dyDescent="0.25">
      <c r="A125" t="s">
        <v>393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6">
        <f t="shared" si="27"/>
        <v>-2.2272351342471561E-2</v>
      </c>
      <c r="I125" s="10"/>
      <c r="J125" s="10"/>
    </row>
    <row r="126" spans="1:10" x14ac:dyDescent="0.25">
      <c r="A126" t="s">
        <v>350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6">
        <f t="shared" si="27"/>
        <v>-5.5260740891927666E-2</v>
      </c>
      <c r="I126" s="10"/>
      <c r="J126" s="10"/>
    </row>
    <row r="127" spans="1:10" x14ac:dyDescent="0.25">
      <c r="A127" t="s">
        <v>417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6">
        <f t="shared" si="27"/>
        <v>-6.9567151517659423E-2</v>
      </c>
      <c r="I127" s="10"/>
      <c r="J127" s="10"/>
    </row>
    <row r="128" spans="1:10" x14ac:dyDescent="0.25">
      <c r="A128" t="s">
        <v>458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6">
        <f t="shared" si="27"/>
        <v>-4.8100597959901507E-2</v>
      </c>
      <c r="I128" s="10"/>
      <c r="J128" s="10"/>
    </row>
    <row r="129" spans="1:10" x14ac:dyDescent="0.25">
      <c r="A129" t="s">
        <v>480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6">
        <f t="shared" si="27"/>
        <v>-0.1088932703855202</v>
      </c>
      <c r="I129" s="10"/>
      <c r="J129" s="39"/>
    </row>
    <row r="130" spans="1:10" x14ac:dyDescent="0.25">
      <c r="A130" t="s">
        <v>480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6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6">
        <f t="shared" si="27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6">
        <f t="shared" si="27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6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6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6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6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6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6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6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6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6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6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6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6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6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6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6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6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6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6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216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28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29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28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29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28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29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28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29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28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29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28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29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0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1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0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1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0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1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0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1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0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1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0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1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0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1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0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1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0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1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0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0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0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0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0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0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0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195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253</v>
      </c>
      <c r="T41" s="106" t="s">
        <v>98</v>
      </c>
      <c r="U41" s="359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55" t="s">
        <v>78</v>
      </c>
      <c r="P42" s="755"/>
      <c r="T42" s="106" t="s">
        <v>99</v>
      </c>
      <c r="U42" s="359" t="s">
        <v>599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600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400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601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204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227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195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753</v>
      </c>
      <c r="P20" s="7" t="s">
        <v>754</v>
      </c>
      <c r="Q20" s="7" t="s">
        <v>755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758</v>
      </c>
      <c r="P23" s="7" t="s">
        <v>759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O24" s="7" t="s">
        <v>738</v>
      </c>
      <c r="P24" s="7" t="s">
        <v>760</v>
      </c>
      <c r="Q24" s="7" t="s">
        <v>760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758</v>
      </c>
      <c r="P25" s="7" t="s">
        <v>761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762</v>
      </c>
      <c r="P26" s="7" t="s">
        <v>754</v>
      </c>
      <c r="Q26" s="7" t="s">
        <v>755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738</v>
      </c>
      <c r="P29" s="7" t="s">
        <v>760</v>
      </c>
      <c r="Q29" s="7" t="s">
        <v>760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763</v>
      </c>
      <c r="P30" s="7" t="s">
        <v>754</v>
      </c>
      <c r="Q30" s="7" t="s">
        <v>755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270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195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549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435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608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338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609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277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291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271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611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195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335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467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15.828249999999999</v>
      </c>
      <c r="T3" s="582" t="s">
        <v>493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13.65</v>
      </c>
      <c r="R4" s="487">
        <v>0</v>
      </c>
      <c r="T4" s="159" t="s">
        <v>494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2730</v>
      </c>
      <c r="T5" t="s">
        <v>495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847.76999999999498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-435.64999999999964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-0.13761786678881105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195</v>
      </c>
      <c r="B19" s="348"/>
      <c r="C19" s="349">
        <f>SumByColor($A$19,C2:C17)</f>
        <v>450</v>
      </c>
      <c r="D19" s="349"/>
      <c r="E19" s="349"/>
      <c r="F19" s="350">
        <f>SumByColor($A$19,F2:F17)</f>
        <v>6281</v>
      </c>
      <c r="G19" s="349"/>
      <c r="H19" s="349">
        <f>SumByColor($A$19,H2:H17)</f>
        <v>450</v>
      </c>
      <c r="I19" s="349"/>
      <c r="J19" s="349"/>
      <c r="K19" s="350">
        <f>SumByColor($A$19,K2:K17)</f>
        <v>6657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6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8"/>
      <c r="C36" s="10"/>
      <c r="D36" s="195"/>
      <c r="E36" s="39"/>
      <c r="F36" s="39"/>
      <c r="G36" s="39"/>
      <c r="H36" s="226"/>
      <c r="I36" s="39"/>
      <c r="J36" s="39"/>
      <c r="K36" s="39"/>
      <c r="L36" s="4"/>
      <c r="X36" s="134"/>
    </row>
    <row r="37" spans="1:24" x14ac:dyDescent="0.25">
      <c r="A37" s="4"/>
      <c r="B37" s="188"/>
      <c r="C37" s="10"/>
      <c r="D37" s="195"/>
      <c r="E37" s="39"/>
      <c r="F37" s="39"/>
      <c r="G37" s="39"/>
      <c r="H37" s="226"/>
      <c r="I37" s="39"/>
      <c r="J37" s="39"/>
      <c r="K37" s="39"/>
      <c r="L37" s="4"/>
      <c r="X37" s="134"/>
    </row>
    <row r="38" spans="1:24" x14ac:dyDescent="0.25">
      <c r="A38" s="4"/>
      <c r="B38" s="188"/>
      <c r="C38" s="10"/>
      <c r="D38" s="195"/>
      <c r="E38" s="39"/>
      <c r="F38" s="39"/>
      <c r="G38" s="39"/>
      <c r="H38" s="226"/>
      <c r="I38" s="39"/>
      <c r="J38" s="39"/>
      <c r="K38" s="39"/>
      <c r="L38" s="4"/>
      <c r="X38" s="134"/>
    </row>
    <row r="39" spans="1:24" x14ac:dyDescent="0.25">
      <c r="A39" s="4"/>
      <c r="B39" s="188"/>
      <c r="C39" s="10"/>
      <c r="D39" s="195"/>
      <c r="E39" s="39"/>
      <c r="F39" s="39"/>
      <c r="G39" s="39"/>
      <c r="H39" s="226"/>
      <c r="I39" s="39"/>
      <c r="J39" s="39"/>
      <c r="K39" s="39"/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15.015000000000002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14.878500000000001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14.742000000000001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14.605500000000001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14.469000000000001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14.332500000000001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14.196000000000002</v>
      </c>
      <c r="Q47" s="2"/>
      <c r="S47" t="s">
        <v>501</v>
      </c>
      <c r="T47" s="582" t="s">
        <v>493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14.0595</v>
      </c>
      <c r="Q48" s="2"/>
      <c r="S48" t="s">
        <v>505</v>
      </c>
      <c r="T48" s="22" t="s">
        <v>504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13.923</v>
      </c>
      <c r="Q49" s="2"/>
      <c r="S49" t="s">
        <v>506</v>
      </c>
      <c r="T49" s="22" t="s">
        <v>507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13.7865</v>
      </c>
      <c r="Q50" s="2"/>
      <c r="S50" t="s">
        <v>508</v>
      </c>
      <c r="T50" s="22" t="s">
        <v>509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13.65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13.513500000000001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13.377000000000001</v>
      </c>
      <c r="Q53" s="2"/>
      <c r="S53" t="s">
        <v>512</v>
      </c>
      <c r="T53" s="22" t="s">
        <v>502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13.240500000000001</v>
      </c>
      <c r="S54" t="s">
        <v>511</v>
      </c>
      <c r="T54" s="22" t="s">
        <v>503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13.103999999999999</v>
      </c>
      <c r="S55" t="s">
        <v>510</v>
      </c>
      <c r="T55" s="22" t="s">
        <v>513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12.967499999999999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12.831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12.694500000000001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12.558000000000002</v>
      </c>
      <c r="X59" s="134"/>
    </row>
    <row r="60" spans="1:24" x14ac:dyDescent="0.25">
      <c r="A60" s="527" t="s">
        <v>288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12.4215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12.285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195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720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349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343</v>
      </c>
      <c r="J103" s="39"/>
      <c r="K103" s="39"/>
    </row>
    <row r="104" spans="1:11" x14ac:dyDescent="0.25">
      <c r="A104" t="s">
        <v>349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380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391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399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420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349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349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448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319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358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322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323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305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195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346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357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374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374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398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434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450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468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749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251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400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195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252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255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723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312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625</v>
      </c>
      <c r="W55" s="130">
        <v>42755</v>
      </c>
      <c r="X55" s="10" t="s">
        <v>354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545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280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195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186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381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397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186</v>
      </c>
      <c r="J99" s="372"/>
      <c r="K99" s="372"/>
      <c r="L99" s="371"/>
    </row>
    <row r="100" spans="1:12" x14ac:dyDescent="0.25">
      <c r="A100" s="371" t="s">
        <v>397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452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454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454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484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5600</v>
      </c>
      <c r="T2" s="62">
        <v>42804</v>
      </c>
      <c r="U2" s="756" t="s">
        <v>727</v>
      </c>
      <c r="V2" s="756"/>
      <c r="W2" s="756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29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15.986446428571421</v>
      </c>
      <c r="T3" s="62">
        <v>42866</v>
      </c>
      <c r="U3" s="756" t="s">
        <v>728</v>
      </c>
      <c r="V3" s="756"/>
      <c r="W3" s="756"/>
      <c r="AC3" s="229"/>
      <c r="AF3" s="229"/>
    </row>
    <row r="4" spans="1:32" ht="15" customHeight="1" x14ac:dyDescent="0.25">
      <c r="B4" s="488">
        <v>42762</v>
      </c>
      <c r="C4" s="4">
        <v>100</v>
      </c>
      <c r="D4" s="235">
        <v>17.28</v>
      </c>
      <c r="E4" s="3">
        <v>0</v>
      </c>
      <c r="F4" s="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16.02</v>
      </c>
      <c r="R4" s="487">
        <v>0</v>
      </c>
      <c r="AA4" s="230"/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794</v>
      </c>
      <c r="O5" s="11" t="s">
        <v>67</v>
      </c>
      <c r="Q5" s="3">
        <f>Q4*Q2</f>
        <v>89712</v>
      </c>
      <c r="T5" s="66"/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89524.099999999962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14803.471000001664</v>
      </c>
      <c r="R7">
        <v>5100</v>
      </c>
      <c r="U7" s="179"/>
    </row>
    <row r="8" spans="1:32" x14ac:dyDescent="0.25">
      <c r="A8" s="622"/>
      <c r="B8" s="488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187.90000000003783</v>
      </c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2.0988761685405148E-3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742</v>
      </c>
      <c r="Q14" s="694" t="s">
        <v>743</v>
      </c>
      <c r="R14" s="692" t="s">
        <v>736</v>
      </c>
      <c r="S14" s="692" t="s">
        <v>737</v>
      </c>
      <c r="T14" s="694" t="s">
        <v>739</v>
      </c>
      <c r="U14" s="694" t="s">
        <v>740</v>
      </c>
      <c r="V14" s="692" t="s">
        <v>738</v>
      </c>
      <c r="W14" s="693" t="s">
        <v>741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744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745</v>
      </c>
      <c r="Q16" s="691" t="s">
        <v>735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</row>
    <row r="17" spans="2:23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</row>
    <row r="18" spans="2:23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3" x14ac:dyDescent="0.25">
      <c r="B19" s="488">
        <v>42782</v>
      </c>
      <c r="C19" s="4">
        <v>300</v>
      </c>
      <c r="D19" s="235">
        <v>16.28</v>
      </c>
      <c r="E19" s="3">
        <v>0</v>
      </c>
      <c r="F19" s="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2:23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</row>
    <row r="21" spans="2:23" x14ac:dyDescent="0.25">
      <c r="B21" s="488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3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3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3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3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3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3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3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8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8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8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19.5444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19.3842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19.224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19.063799999999997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18.903599999999997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O47" s="81">
        <v>1.17</v>
      </c>
      <c r="P47" s="81">
        <f t="shared" ref="P47:P53" si="2">O47*$Q$4</f>
        <v>18.743399999999998</v>
      </c>
    </row>
    <row r="48" spans="2:16" x14ac:dyDescent="0.25">
      <c r="B48" s="752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18.583199999999998</v>
      </c>
    </row>
    <row r="49" spans="1:16" x14ac:dyDescent="0.25">
      <c r="B49" s="752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18.422999999999998</v>
      </c>
    </row>
    <row r="50" spans="1:16" x14ac:dyDescent="0.25">
      <c r="B50" s="752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18.262799999999999</v>
      </c>
    </row>
    <row r="51" spans="1:16" x14ac:dyDescent="0.25">
      <c r="C51" s="4"/>
      <c r="O51" s="81">
        <v>1.1299999999999999</v>
      </c>
      <c r="P51" s="81">
        <f t="shared" si="2"/>
        <v>18.102599999999999</v>
      </c>
    </row>
    <row r="52" spans="1:16" x14ac:dyDescent="0.25">
      <c r="O52" s="81">
        <v>1.1200000000000001</v>
      </c>
      <c r="P52" s="81">
        <f t="shared" si="2"/>
        <v>17.942400000000003</v>
      </c>
    </row>
    <row r="53" spans="1:16" ht="15" customHeight="1" x14ac:dyDescent="0.25">
      <c r="O53" s="81">
        <v>1.1100000000000001</v>
      </c>
      <c r="P53" s="81">
        <f t="shared" si="2"/>
        <v>17.7822</v>
      </c>
    </row>
    <row r="54" spans="1:16" x14ac:dyDescent="0.25">
      <c r="O54" s="81">
        <v>1.1000000000000001</v>
      </c>
      <c r="P54" s="81">
        <f>O54*$Q$4</f>
        <v>17.622</v>
      </c>
    </row>
    <row r="55" spans="1:16" x14ac:dyDescent="0.25">
      <c r="O55" s="81">
        <v>1.0900000000000001</v>
      </c>
      <c r="P55" s="81">
        <f t="shared" ref="P55:P74" si="3">O55*$Q$4</f>
        <v>17.4618</v>
      </c>
    </row>
    <row r="56" spans="1:16" x14ac:dyDescent="0.25">
      <c r="O56" s="81">
        <v>1.08</v>
      </c>
      <c r="P56" s="81">
        <f t="shared" si="3"/>
        <v>17.301600000000001</v>
      </c>
    </row>
    <row r="57" spans="1:16" x14ac:dyDescent="0.25">
      <c r="O57" s="81">
        <v>1.07</v>
      </c>
      <c r="P57" s="81">
        <f t="shared" si="3"/>
        <v>17.141400000000001</v>
      </c>
    </row>
    <row r="58" spans="1:16" x14ac:dyDescent="0.25">
      <c r="O58" s="81">
        <v>1.06</v>
      </c>
      <c r="P58" s="81">
        <f t="shared" si="3"/>
        <v>16.981200000000001</v>
      </c>
    </row>
    <row r="59" spans="1:16" x14ac:dyDescent="0.25">
      <c r="G59" s="29"/>
      <c r="O59" s="81">
        <v>1.05</v>
      </c>
      <c r="P59" s="81">
        <f t="shared" si="3"/>
        <v>16.821000000000002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9000</v>
      </c>
      <c r="I60" s="79"/>
      <c r="J60" s="18"/>
      <c r="K60" s="18">
        <f>SUM(K2:K59)</f>
        <v>127430.50000000001</v>
      </c>
      <c r="L60" s="14"/>
      <c r="M60" s="18">
        <f>SUM(M2:M59)</f>
        <v>1338.25</v>
      </c>
      <c r="O60" s="81">
        <v>1.04</v>
      </c>
      <c r="P60" s="81">
        <f t="shared" si="3"/>
        <v>16.660800000000002</v>
      </c>
    </row>
    <row r="61" spans="1:16" ht="15.75" thickBot="1" x14ac:dyDescent="0.3">
      <c r="A61" s="347" t="s">
        <v>195</v>
      </c>
      <c r="B61" s="491"/>
      <c r="C61" s="349">
        <f>SumByColor($A$61, C2:C59)</f>
        <v>8800</v>
      </c>
      <c r="D61" s="349"/>
      <c r="E61" s="349"/>
      <c r="F61" s="350">
        <f>SumByColor($A$61, F2:F59)</f>
        <v>122941</v>
      </c>
      <c r="G61" s="349"/>
      <c r="H61" s="349">
        <f>SumByColor($A$61, H2:H59)</f>
        <v>8900</v>
      </c>
      <c r="I61" s="349"/>
      <c r="J61" s="350"/>
      <c r="K61" s="350">
        <f>SumByColor($A$61, K2:K59)</f>
        <v>125835</v>
      </c>
      <c r="L61" s="349"/>
      <c r="M61" s="350">
        <f>SumByColor($A$61, M2:M59)</f>
        <v>1338</v>
      </c>
      <c r="O61" s="81">
        <v>1.03</v>
      </c>
      <c r="P61" s="81">
        <f t="shared" si="3"/>
        <v>16.500599999999999</v>
      </c>
    </row>
    <row r="62" spans="1:16" x14ac:dyDescent="0.25">
      <c r="O62" s="81">
        <v>1.02</v>
      </c>
      <c r="P62" s="81">
        <f t="shared" si="3"/>
        <v>16.340399999999999</v>
      </c>
    </row>
    <row r="63" spans="1:16" x14ac:dyDescent="0.25">
      <c r="O63" s="81">
        <v>1.01</v>
      </c>
      <c r="P63" s="81">
        <f t="shared" si="3"/>
        <v>16.180199999999999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517</v>
      </c>
      <c r="K64" s="224" t="s">
        <v>150</v>
      </c>
      <c r="L64" s="224"/>
      <c r="O64" s="81">
        <v>1</v>
      </c>
      <c r="P64" s="81">
        <f t="shared" si="3"/>
        <v>16.02</v>
      </c>
    </row>
    <row r="65" spans="1:16" x14ac:dyDescent="0.25">
      <c r="A65" t="s">
        <v>444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15.8598</v>
      </c>
    </row>
    <row r="66" spans="1:16" x14ac:dyDescent="0.25">
      <c r="A66" t="s">
        <v>456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15.699599999999998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15.539399999999999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15.379199999999999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15.218999999999999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15.058799999999998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14.8986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14.7384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14.578200000000001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14.417999999999999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14.2578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14.0976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13.9374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13.777199999999999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13.616999999999999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831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839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2:12" x14ac:dyDescent="0.25">
      <c r="B129" s="153"/>
      <c r="C129" s="10"/>
      <c r="D129" s="237"/>
      <c r="E129" s="39"/>
      <c r="F129" s="39"/>
      <c r="G129" s="39"/>
      <c r="H129" s="226"/>
      <c r="I129" s="39"/>
      <c r="J129" s="39"/>
      <c r="K129" s="39"/>
      <c r="L129" s="39"/>
    </row>
    <row r="130" spans="2:12" x14ac:dyDescent="0.25">
      <c r="B130" s="153"/>
      <c r="C130" s="10"/>
      <c r="D130" s="237"/>
      <c r="E130" s="39"/>
      <c r="F130" s="39"/>
      <c r="G130" s="39"/>
      <c r="H130" s="226"/>
      <c r="I130" s="39"/>
      <c r="J130" s="39"/>
      <c r="K130" s="39"/>
      <c r="L130" s="39"/>
    </row>
    <row r="131" spans="2:12" x14ac:dyDescent="0.25">
      <c r="B131" s="153"/>
      <c r="C131" s="10"/>
      <c r="D131" s="237"/>
      <c r="E131" s="39"/>
      <c r="F131" s="39"/>
      <c r="G131" s="39"/>
      <c r="H131" s="226"/>
      <c r="I131" s="39"/>
      <c r="J131" s="39"/>
      <c r="K131" s="39"/>
      <c r="L131" s="39"/>
    </row>
    <row r="135" spans="2:12" x14ac:dyDescent="0.25">
      <c r="B135" s="633" t="s">
        <v>113</v>
      </c>
      <c r="C135" s="498" t="s">
        <v>146</v>
      </c>
      <c r="D135" s="634" t="s">
        <v>145</v>
      </c>
      <c r="E135" s="500" t="s">
        <v>147</v>
      </c>
      <c r="F135" s="501" t="s">
        <v>65</v>
      </c>
      <c r="G135" s="502" t="s">
        <v>151</v>
      </c>
      <c r="H135" s="501" t="s">
        <v>88</v>
      </c>
      <c r="I135" s="502" t="s">
        <v>154</v>
      </c>
    </row>
    <row r="136" spans="2:12" x14ac:dyDescent="0.25">
      <c r="B136" s="635">
        <v>42305</v>
      </c>
      <c r="C136" s="371">
        <v>2000</v>
      </c>
      <c r="D136" s="636">
        <v>34.06</v>
      </c>
      <c r="E136" s="372">
        <v>17.68</v>
      </c>
      <c r="F136" s="372">
        <v>-32767.45</v>
      </c>
      <c r="G136" s="372">
        <f t="shared" ref="G136:G142" si="76">IF(C136=0, 0,D136*C136)</f>
        <v>68120</v>
      </c>
      <c r="H136" s="374">
        <f t="shared" ref="H136:H142" si="77">IF(C136=0, D136, (E136-D136)/D136)</f>
        <v>-0.48091603053435117</v>
      </c>
      <c r="I136" s="372"/>
    </row>
    <row r="137" spans="2:12" x14ac:dyDescent="0.25">
      <c r="B137" s="635">
        <v>42307</v>
      </c>
      <c r="C137" s="371">
        <v>0</v>
      </c>
      <c r="D137" s="636" t="s">
        <v>128</v>
      </c>
      <c r="E137" s="372">
        <v>17.55</v>
      </c>
      <c r="F137" s="372">
        <v>-30722.2</v>
      </c>
      <c r="G137" s="372">
        <f t="shared" si="76"/>
        <v>0</v>
      </c>
      <c r="H137" s="374" t="str">
        <f t="shared" si="77"/>
        <v>N/A</v>
      </c>
      <c r="I137" s="372"/>
    </row>
    <row r="138" spans="2:12" x14ac:dyDescent="0.25">
      <c r="B138" s="635">
        <v>42310</v>
      </c>
      <c r="C138" s="371">
        <v>0</v>
      </c>
      <c r="D138" s="636" t="s">
        <v>128</v>
      </c>
      <c r="E138" s="372">
        <v>19.010000000000002</v>
      </c>
      <c r="F138" s="372">
        <v>-30693.25</v>
      </c>
      <c r="G138" s="372">
        <f t="shared" si="76"/>
        <v>0</v>
      </c>
      <c r="H138" s="374" t="str">
        <f t="shared" si="77"/>
        <v>N/A</v>
      </c>
      <c r="I138" s="372"/>
    </row>
    <row r="139" spans="2:12" x14ac:dyDescent="0.25">
      <c r="B139" s="635">
        <v>42314</v>
      </c>
      <c r="C139" s="371">
        <v>2500</v>
      </c>
      <c r="D139" s="636">
        <v>30.24</v>
      </c>
      <c r="E139" s="372">
        <v>18.29</v>
      </c>
      <c r="F139" s="372">
        <v>-29878.25</v>
      </c>
      <c r="G139" s="372">
        <f t="shared" si="76"/>
        <v>75600</v>
      </c>
      <c r="H139" s="374">
        <f t="shared" si="77"/>
        <v>-0.39517195767195767</v>
      </c>
      <c r="I139" s="372"/>
    </row>
    <row r="140" spans="2:12" ht="15" customHeight="1" x14ac:dyDescent="0.25">
      <c r="B140" s="635">
        <v>42318</v>
      </c>
      <c r="C140" s="371">
        <v>0</v>
      </c>
      <c r="D140" s="636" t="s">
        <v>128</v>
      </c>
      <c r="E140" s="372">
        <v>18.78</v>
      </c>
      <c r="F140" s="372">
        <v>-28604.09</v>
      </c>
      <c r="G140" s="372">
        <f t="shared" si="76"/>
        <v>0</v>
      </c>
      <c r="H140" s="374" t="str">
        <f t="shared" si="77"/>
        <v>N/A</v>
      </c>
      <c r="I140" s="372"/>
    </row>
    <row r="141" spans="2:12" x14ac:dyDescent="0.25">
      <c r="B141" s="635">
        <v>42328</v>
      </c>
      <c r="C141" s="371">
        <v>3078</v>
      </c>
      <c r="D141" s="636">
        <v>26.76</v>
      </c>
      <c r="E141" s="372">
        <v>17.440000000000001</v>
      </c>
      <c r="F141" s="372">
        <v>-28696.448999999906</v>
      </c>
      <c r="G141" s="372">
        <f t="shared" si="76"/>
        <v>82367.28</v>
      </c>
      <c r="H141" s="374">
        <f t="shared" si="77"/>
        <v>-0.34828101644245141</v>
      </c>
      <c r="I141" s="372"/>
    </row>
    <row r="142" spans="2:12" x14ac:dyDescent="0.25">
      <c r="B142" s="635">
        <v>42331</v>
      </c>
      <c r="C142" s="371">
        <v>0</v>
      </c>
      <c r="D142" s="636" t="s">
        <v>128</v>
      </c>
      <c r="E142" s="372">
        <v>17.53</v>
      </c>
      <c r="F142" s="372">
        <v>-28051.068999999901</v>
      </c>
      <c r="G142" s="372">
        <f t="shared" si="76"/>
        <v>0</v>
      </c>
      <c r="H142" s="374" t="str">
        <f t="shared" si="77"/>
        <v>N/A</v>
      </c>
      <c r="I142" s="372"/>
    </row>
    <row r="143" spans="2:12" x14ac:dyDescent="0.25">
      <c r="B143" s="635">
        <v>42335</v>
      </c>
      <c r="C143" s="371">
        <v>3078</v>
      </c>
      <c r="D143" s="636">
        <v>26.85</v>
      </c>
      <c r="E143" s="372">
        <v>17.73</v>
      </c>
      <c r="F143" s="372">
        <f>C143*(E143-D143)</f>
        <v>-28071.360000000004</v>
      </c>
      <c r="G143" s="372">
        <f>D143*C143</f>
        <v>82644.3</v>
      </c>
      <c r="H143" s="373">
        <f>(E143-D143)/D143</f>
        <v>-0.33966480446927377</v>
      </c>
      <c r="I143" s="372"/>
    </row>
    <row r="144" spans="2:12" x14ac:dyDescent="0.25">
      <c r="B144" s="635">
        <v>42335</v>
      </c>
      <c r="C144" s="371">
        <v>3578</v>
      </c>
      <c r="D144" s="636">
        <v>25.55</v>
      </c>
      <c r="E144" s="372">
        <v>17.440000000000001</v>
      </c>
      <c r="F144" s="372">
        <f t="shared" ref="F144:F175" si="78">C144*(E144-D144)</f>
        <v>-29017.579999999998</v>
      </c>
      <c r="G144" s="372">
        <f t="shared" ref="G144:G173" si="79">D144*C144</f>
        <v>91417.900000000009</v>
      </c>
      <c r="H144" s="373">
        <f t="shared" ref="H144:H173" si="80">(E144-D144)/D144</f>
        <v>-0.31741682974559682</v>
      </c>
      <c r="I144" s="372"/>
    </row>
    <row r="145" spans="2:9" x14ac:dyDescent="0.25">
      <c r="B145" s="635">
        <v>42340</v>
      </c>
      <c r="C145" s="371">
        <v>4178</v>
      </c>
      <c r="D145" s="636">
        <v>24.29</v>
      </c>
      <c r="E145" s="372">
        <v>16.670000000000002</v>
      </c>
      <c r="F145" s="372">
        <f t="shared" si="78"/>
        <v>-31836.35999999999</v>
      </c>
      <c r="G145" s="372">
        <f t="shared" si="79"/>
        <v>101483.62</v>
      </c>
      <c r="H145" s="373">
        <f t="shared" si="80"/>
        <v>-0.31370934540963352</v>
      </c>
      <c r="I145" s="372"/>
    </row>
    <row r="146" spans="2:9" x14ac:dyDescent="0.25">
      <c r="B146" s="635">
        <v>42342</v>
      </c>
      <c r="C146" s="371">
        <v>4678</v>
      </c>
      <c r="D146" s="636">
        <v>23.39</v>
      </c>
      <c r="E146" s="372">
        <v>16.12</v>
      </c>
      <c r="F146" s="372">
        <f t="shared" si="78"/>
        <v>-34009.06</v>
      </c>
      <c r="G146" s="372">
        <f t="shared" si="79"/>
        <v>109418.42</v>
      </c>
      <c r="H146" s="373">
        <f t="shared" si="80"/>
        <v>-0.31081658828559211</v>
      </c>
      <c r="I146" s="372"/>
    </row>
    <row r="147" spans="2:9" x14ac:dyDescent="0.25">
      <c r="B147" s="635">
        <v>42342</v>
      </c>
      <c r="C147" s="371">
        <v>4178</v>
      </c>
      <c r="D147" s="636">
        <v>24.26</v>
      </c>
      <c r="E147" s="372">
        <v>16.12</v>
      </c>
      <c r="F147" s="372">
        <f t="shared" si="78"/>
        <v>-34008.920000000006</v>
      </c>
      <c r="G147" s="372">
        <f t="shared" si="79"/>
        <v>101358.28000000001</v>
      </c>
      <c r="H147" s="373">
        <f t="shared" si="80"/>
        <v>-0.33553173948887055</v>
      </c>
      <c r="I147" s="372"/>
    </row>
    <row r="148" spans="2:9" x14ac:dyDescent="0.25">
      <c r="B148" s="635">
        <v>42345</v>
      </c>
      <c r="C148" s="371">
        <v>4678</v>
      </c>
      <c r="D148" s="636">
        <v>23.24</v>
      </c>
      <c r="E148" s="372">
        <v>14.78</v>
      </c>
      <c r="F148" s="372">
        <f t="shared" si="78"/>
        <v>-39575.879999999997</v>
      </c>
      <c r="G148" s="372">
        <f t="shared" si="79"/>
        <v>108716.71999999999</v>
      </c>
      <c r="H148" s="373">
        <f t="shared" si="80"/>
        <v>-0.36402753872633387</v>
      </c>
      <c r="I148" s="372"/>
    </row>
    <row r="149" spans="2:9" x14ac:dyDescent="0.25">
      <c r="B149" s="635">
        <v>42347</v>
      </c>
      <c r="C149" s="371">
        <v>4778</v>
      </c>
      <c r="D149" s="636">
        <v>23.06</v>
      </c>
      <c r="E149" s="372">
        <v>14.92</v>
      </c>
      <c r="F149" s="372">
        <f t="shared" si="78"/>
        <v>-38892.919999999991</v>
      </c>
      <c r="G149" s="372">
        <f t="shared" si="79"/>
        <v>110180.68</v>
      </c>
      <c r="H149" s="373">
        <f t="shared" si="80"/>
        <v>-0.3529921942758022</v>
      </c>
      <c r="I149" s="372"/>
    </row>
    <row r="150" spans="2:9" x14ac:dyDescent="0.25">
      <c r="B150" s="635">
        <v>42348</v>
      </c>
      <c r="C150" s="371">
        <v>4178</v>
      </c>
      <c r="D150" s="636">
        <v>24.23</v>
      </c>
      <c r="E150" s="372">
        <v>14.74</v>
      </c>
      <c r="F150" s="372">
        <f t="shared" si="78"/>
        <v>-39649.22</v>
      </c>
      <c r="G150" s="372">
        <f t="shared" si="79"/>
        <v>101232.94</v>
      </c>
      <c r="H150" s="373">
        <f t="shared" si="80"/>
        <v>-0.39166322740404458</v>
      </c>
      <c r="I150" s="372"/>
    </row>
    <row r="151" spans="2:9" x14ac:dyDescent="0.25">
      <c r="B151" s="635">
        <v>42349</v>
      </c>
      <c r="C151" s="371">
        <v>3678</v>
      </c>
      <c r="D151" s="636">
        <v>25.57</v>
      </c>
      <c r="E151" s="372">
        <v>14.34</v>
      </c>
      <c r="F151" s="372">
        <f t="shared" si="78"/>
        <v>-41303.94</v>
      </c>
      <c r="G151" s="372">
        <f t="shared" si="79"/>
        <v>94046.46</v>
      </c>
      <c r="H151" s="373">
        <f t="shared" si="80"/>
        <v>-0.43918654673445445</v>
      </c>
      <c r="I151" s="372"/>
    </row>
    <row r="152" spans="2:9" x14ac:dyDescent="0.25">
      <c r="B152" s="635">
        <v>42352</v>
      </c>
      <c r="C152" s="371">
        <v>4178</v>
      </c>
      <c r="D152" s="636">
        <v>24.18</v>
      </c>
      <c r="E152" s="372">
        <v>13.96</v>
      </c>
      <c r="F152" s="372">
        <f t="shared" si="78"/>
        <v>-42699.159999999996</v>
      </c>
      <c r="G152" s="372">
        <f t="shared" si="79"/>
        <v>101024.04</v>
      </c>
      <c r="H152" s="373">
        <f t="shared" si="80"/>
        <v>-0.42266335814722905</v>
      </c>
      <c r="I152" s="372"/>
    </row>
    <row r="153" spans="2:9" x14ac:dyDescent="0.25">
      <c r="B153" s="635">
        <v>42355</v>
      </c>
      <c r="C153" s="371">
        <v>4678</v>
      </c>
      <c r="D153" s="636">
        <v>22.98</v>
      </c>
      <c r="E153" s="372">
        <v>12.78</v>
      </c>
      <c r="F153" s="372">
        <f t="shared" si="78"/>
        <v>-47715.600000000006</v>
      </c>
      <c r="G153" s="372">
        <f t="shared" si="79"/>
        <v>107500.44</v>
      </c>
      <c r="H153" s="373">
        <f t="shared" si="80"/>
        <v>-0.44386422976501311</v>
      </c>
      <c r="I153" s="372"/>
    </row>
    <row r="154" spans="2:9" ht="15" customHeight="1" x14ac:dyDescent="0.25">
      <c r="B154" s="635">
        <v>42356</v>
      </c>
      <c r="C154" s="371">
        <v>5178</v>
      </c>
      <c r="D154" s="636">
        <v>21.99</v>
      </c>
      <c r="E154" s="372">
        <v>12.95</v>
      </c>
      <c r="F154" s="372">
        <f t="shared" si="78"/>
        <v>-46809.119999999995</v>
      </c>
      <c r="G154" s="372">
        <f t="shared" si="79"/>
        <v>113864.21999999999</v>
      </c>
      <c r="H154" s="373">
        <f t="shared" si="80"/>
        <v>-0.41109595270577537</v>
      </c>
      <c r="I154" s="372"/>
    </row>
    <row r="155" spans="2:9" x14ac:dyDescent="0.25">
      <c r="B155" s="635">
        <v>42356</v>
      </c>
      <c r="C155" s="371">
        <v>6178</v>
      </c>
      <c r="D155" s="636">
        <v>20.48</v>
      </c>
      <c r="E155" s="372">
        <v>12.76</v>
      </c>
      <c r="F155" s="372">
        <f t="shared" si="78"/>
        <v>-47694.16</v>
      </c>
      <c r="G155" s="372">
        <f t="shared" si="79"/>
        <v>126525.44</v>
      </c>
      <c r="H155" s="373">
        <f t="shared" si="80"/>
        <v>-0.376953125</v>
      </c>
      <c r="I155" s="372"/>
    </row>
    <row r="156" spans="2:9" x14ac:dyDescent="0.25">
      <c r="B156" s="635">
        <v>42356</v>
      </c>
      <c r="C156" s="371">
        <v>6400</v>
      </c>
      <c r="D156" s="636">
        <v>20.2</v>
      </c>
      <c r="E156" s="372">
        <v>12.68</v>
      </c>
      <c r="F156" s="372">
        <f t="shared" si="78"/>
        <v>-48128</v>
      </c>
      <c r="G156" s="372">
        <f t="shared" si="79"/>
        <v>129280</v>
      </c>
      <c r="H156" s="373">
        <f t="shared" si="80"/>
        <v>-0.37227722772277227</v>
      </c>
      <c r="I156" s="372"/>
    </row>
    <row r="157" spans="2:9" x14ac:dyDescent="0.25">
      <c r="B157" s="635">
        <v>42359</v>
      </c>
      <c r="C157" s="371">
        <v>5178</v>
      </c>
      <c r="D157" s="636">
        <v>21.96</v>
      </c>
      <c r="E157" s="372">
        <v>12.66</v>
      </c>
      <c r="F157" s="372">
        <f t="shared" si="78"/>
        <v>-48155.4</v>
      </c>
      <c r="G157" s="372">
        <f t="shared" si="79"/>
        <v>113708.88</v>
      </c>
      <c r="H157" s="373">
        <f t="shared" si="80"/>
        <v>-0.42349726775956287</v>
      </c>
      <c r="I157" s="372"/>
    </row>
    <row r="158" spans="2:9" x14ac:dyDescent="0.25">
      <c r="B158" s="635">
        <v>42361</v>
      </c>
      <c r="C158" s="371">
        <v>4178</v>
      </c>
      <c r="D158" s="636">
        <v>24.07</v>
      </c>
      <c r="E158" s="372">
        <v>13.96</v>
      </c>
      <c r="F158" s="372">
        <f t="shared" si="78"/>
        <v>-42239.579999999994</v>
      </c>
      <c r="G158" s="372">
        <f t="shared" si="79"/>
        <v>100564.46</v>
      </c>
      <c r="H158" s="373">
        <f t="shared" si="80"/>
        <v>-0.42002492729538843</v>
      </c>
      <c r="I158" s="372"/>
    </row>
    <row r="159" spans="2:9" x14ac:dyDescent="0.25">
      <c r="B159" s="635">
        <v>42361</v>
      </c>
      <c r="C159" s="371">
        <v>4178</v>
      </c>
      <c r="D159" s="636">
        <v>24.03</v>
      </c>
      <c r="E159" s="372">
        <v>13.96</v>
      </c>
      <c r="F159" s="372">
        <f t="shared" si="78"/>
        <v>-42072.46</v>
      </c>
      <c r="G159" s="372">
        <f t="shared" si="79"/>
        <v>100397.34000000001</v>
      </c>
      <c r="H159" s="373">
        <f t="shared" si="80"/>
        <v>-0.41905950894714938</v>
      </c>
      <c r="I159" s="372"/>
    </row>
    <row r="160" spans="2:9" x14ac:dyDescent="0.25">
      <c r="B160" s="635">
        <v>42366</v>
      </c>
      <c r="C160" s="392">
        <v>6678</v>
      </c>
      <c r="D160" s="637">
        <v>19.91</v>
      </c>
      <c r="E160" s="372">
        <v>13.09</v>
      </c>
      <c r="F160" s="372">
        <f t="shared" si="78"/>
        <v>-45543.96</v>
      </c>
      <c r="G160" s="372">
        <f t="shared" si="79"/>
        <v>132958.98000000001</v>
      </c>
      <c r="H160" s="373">
        <f t="shared" si="80"/>
        <v>-0.34254143646408841</v>
      </c>
      <c r="I160" s="372"/>
    </row>
    <row r="161" spans="2:9" x14ac:dyDescent="0.25">
      <c r="B161" s="635">
        <v>42367</v>
      </c>
      <c r="C161" s="392">
        <v>8678</v>
      </c>
      <c r="D161" s="637">
        <v>18.32</v>
      </c>
      <c r="E161" s="372">
        <v>13.03</v>
      </c>
      <c r="F161" s="372">
        <f t="shared" si="78"/>
        <v>-45906.62000000001</v>
      </c>
      <c r="G161" s="372">
        <f t="shared" si="79"/>
        <v>158980.96</v>
      </c>
      <c r="H161" s="373">
        <f t="shared" si="80"/>
        <v>-0.28875545851528389</v>
      </c>
      <c r="I161" s="372"/>
    </row>
    <row r="162" spans="2:9" x14ac:dyDescent="0.25">
      <c r="B162" s="635">
        <v>42368</v>
      </c>
      <c r="C162" s="371">
        <v>9678</v>
      </c>
      <c r="D162" s="636">
        <v>17.73</v>
      </c>
      <c r="E162" s="372">
        <v>12.38</v>
      </c>
      <c r="F162" s="372">
        <f t="shared" si="78"/>
        <v>-51777.299999999996</v>
      </c>
      <c r="G162" s="372">
        <f t="shared" si="79"/>
        <v>171590.94</v>
      </c>
      <c r="H162" s="374">
        <f t="shared" si="80"/>
        <v>-0.30174844895657077</v>
      </c>
      <c r="I162" s="372"/>
    </row>
    <row r="163" spans="2:9" x14ac:dyDescent="0.25">
      <c r="B163" s="635">
        <v>42369</v>
      </c>
      <c r="C163" s="371">
        <v>8678</v>
      </c>
      <c r="D163" s="636">
        <v>18.312999999999999</v>
      </c>
      <c r="E163" s="372">
        <v>12.59</v>
      </c>
      <c r="F163" s="372">
        <f t="shared" si="78"/>
        <v>-49664.193999999989</v>
      </c>
      <c r="G163" s="372">
        <f t="shared" si="79"/>
        <v>158920.21399999998</v>
      </c>
      <c r="H163" s="374">
        <f t="shared" si="80"/>
        <v>-0.3125102386282968</v>
      </c>
      <c r="I163" s="372"/>
    </row>
    <row r="164" spans="2:9" x14ac:dyDescent="0.25">
      <c r="B164" s="635">
        <v>42374</v>
      </c>
      <c r="C164" s="371">
        <v>7678</v>
      </c>
      <c r="D164" s="636">
        <v>19.010000000000002</v>
      </c>
      <c r="E164" s="372">
        <v>12.76</v>
      </c>
      <c r="F164" s="372">
        <f t="shared" si="78"/>
        <v>-47987.500000000015</v>
      </c>
      <c r="G164" s="372">
        <f t="shared" si="79"/>
        <v>145958.78</v>
      </c>
      <c r="H164" s="374">
        <f t="shared" si="80"/>
        <v>-0.32877432930036832</v>
      </c>
      <c r="I164" s="372"/>
    </row>
    <row r="165" spans="2:9" x14ac:dyDescent="0.25">
      <c r="B165" s="635">
        <v>42375</v>
      </c>
      <c r="C165" s="371">
        <v>8678</v>
      </c>
      <c r="D165" s="636">
        <v>18.257000000000001</v>
      </c>
      <c r="E165" s="372">
        <v>12.76</v>
      </c>
      <c r="F165" s="372">
        <f t="shared" si="78"/>
        <v>-47702.966000000015</v>
      </c>
      <c r="G165" s="372">
        <f t="shared" si="79"/>
        <v>158434.24600000001</v>
      </c>
      <c r="H165" s="374">
        <f t="shared" si="80"/>
        <v>-0.30108999287944355</v>
      </c>
      <c r="I165" s="372"/>
    </row>
    <row r="166" spans="2:9" x14ac:dyDescent="0.25">
      <c r="B166" s="635">
        <v>42375</v>
      </c>
      <c r="C166" s="371">
        <v>9678</v>
      </c>
      <c r="D166" s="636">
        <v>17.579999999999998</v>
      </c>
      <c r="E166" s="372">
        <v>11.28</v>
      </c>
      <c r="F166" s="372">
        <f t="shared" si="78"/>
        <v>-60971.399999999987</v>
      </c>
      <c r="G166" s="372">
        <f t="shared" si="79"/>
        <v>170139.24</v>
      </c>
      <c r="H166" s="374">
        <f t="shared" si="80"/>
        <v>-0.35836177474402725</v>
      </c>
      <c r="I166" s="372"/>
    </row>
    <row r="167" spans="2:9" x14ac:dyDescent="0.25">
      <c r="B167" s="635">
        <v>42398</v>
      </c>
      <c r="C167" s="371">
        <v>9278</v>
      </c>
      <c r="D167" s="636">
        <v>17.93</v>
      </c>
      <c r="E167" s="372">
        <v>9.56</v>
      </c>
      <c r="F167" s="372">
        <f t="shared" si="78"/>
        <v>-77656.859999999986</v>
      </c>
      <c r="G167" s="372">
        <f t="shared" si="79"/>
        <v>166354.54</v>
      </c>
      <c r="H167" s="374">
        <f t="shared" si="80"/>
        <v>-0.46681539319576126</v>
      </c>
      <c r="I167" s="372"/>
    </row>
    <row r="168" spans="2:9" x14ac:dyDescent="0.25">
      <c r="B168" s="635">
        <v>42402</v>
      </c>
      <c r="C168" s="371">
        <v>9678</v>
      </c>
      <c r="D168" s="636">
        <v>17.559999999999999</v>
      </c>
      <c r="E168" s="372">
        <v>8.74</v>
      </c>
      <c r="F168" s="372">
        <f t="shared" si="78"/>
        <v>-85359.959999999992</v>
      </c>
      <c r="G168" s="372">
        <f t="shared" si="79"/>
        <v>169945.68</v>
      </c>
      <c r="H168" s="374">
        <f t="shared" si="80"/>
        <v>-0.50227790432801822</v>
      </c>
      <c r="I168" s="372"/>
    </row>
    <row r="169" spans="2:9" x14ac:dyDescent="0.25">
      <c r="B169" s="635">
        <v>42411</v>
      </c>
      <c r="C169" s="371">
        <v>9678</v>
      </c>
      <c r="D169" s="636">
        <v>17.553999999999998</v>
      </c>
      <c r="E169" s="372">
        <v>7.13</v>
      </c>
      <c r="F169" s="372">
        <f t="shared" si="78"/>
        <v>-100883.47199999999</v>
      </c>
      <c r="G169" s="372">
        <f t="shared" si="79"/>
        <v>169887.61199999999</v>
      </c>
      <c r="H169" s="373">
        <f t="shared" si="80"/>
        <v>-0.59382476928335426</v>
      </c>
      <c r="I169" s="372"/>
    </row>
    <row r="170" spans="2:9" x14ac:dyDescent="0.25">
      <c r="B170" s="635">
        <v>42412</v>
      </c>
      <c r="C170" s="371">
        <v>9678</v>
      </c>
      <c r="D170" s="636">
        <v>17.55</v>
      </c>
      <c r="E170" s="372">
        <v>7.46</v>
      </c>
      <c r="F170" s="372">
        <f t="shared" si="78"/>
        <v>-97651.02</v>
      </c>
      <c r="G170" s="372">
        <f t="shared" si="79"/>
        <v>169848.9</v>
      </c>
      <c r="H170" s="373">
        <f t="shared" si="80"/>
        <v>-0.57492877492877492</v>
      </c>
      <c r="I170" s="372"/>
    </row>
    <row r="171" spans="2:9" x14ac:dyDescent="0.25">
      <c r="B171" s="635">
        <v>42416</v>
      </c>
      <c r="C171" s="371">
        <v>9178</v>
      </c>
      <c r="D171" s="636">
        <v>18.084</v>
      </c>
      <c r="E171" s="372">
        <v>7.49</v>
      </c>
      <c r="F171" s="372">
        <f t="shared" si="78"/>
        <v>-97231.731999999989</v>
      </c>
      <c r="G171" s="372">
        <f t="shared" si="79"/>
        <v>165974.95199999999</v>
      </c>
      <c r="H171" s="373">
        <f t="shared" si="80"/>
        <v>-0.58582172085821715</v>
      </c>
      <c r="I171" s="372"/>
    </row>
    <row r="172" spans="2:9" x14ac:dyDescent="0.25">
      <c r="B172" s="635">
        <v>42416</v>
      </c>
      <c r="C172" s="371">
        <v>9678</v>
      </c>
      <c r="D172" s="636">
        <v>17.536999999999999</v>
      </c>
      <c r="E172" s="372">
        <v>7.49</v>
      </c>
      <c r="F172" s="372">
        <f t="shared" si="78"/>
        <v>-97234.865999999995</v>
      </c>
      <c r="G172" s="372">
        <f t="shared" si="79"/>
        <v>169723.08599999998</v>
      </c>
      <c r="H172" s="373">
        <f t="shared" si="80"/>
        <v>-0.57290300507498426</v>
      </c>
      <c r="I172" s="372"/>
    </row>
    <row r="173" spans="2:9" x14ac:dyDescent="0.25">
      <c r="B173" s="635">
        <v>42418</v>
      </c>
      <c r="C173" s="371">
        <v>13478</v>
      </c>
      <c r="D173" s="636">
        <v>14.673999999999999</v>
      </c>
      <c r="E173" s="372">
        <v>6.93</v>
      </c>
      <c r="F173" s="372">
        <f t="shared" si="78"/>
        <v>-104373.632</v>
      </c>
      <c r="G173" s="372">
        <f t="shared" si="79"/>
        <v>197776.17199999999</v>
      </c>
      <c r="H173" s="373">
        <f t="shared" si="80"/>
        <v>-0.52773613193403301</v>
      </c>
      <c r="I173" s="372"/>
    </row>
    <row r="174" spans="2:9" x14ac:dyDescent="0.25">
      <c r="B174" s="635">
        <v>42422</v>
      </c>
      <c r="C174" s="371">
        <v>10978</v>
      </c>
      <c r="D174" s="636">
        <v>16.314</v>
      </c>
      <c r="E174" s="372">
        <v>7.49</v>
      </c>
      <c r="F174" s="372">
        <f t="shared" si="78"/>
        <v>-96869.872000000003</v>
      </c>
      <c r="G174" s="372">
        <f>IF(C174=0, 0,D174*C174)</f>
        <v>179095.092</v>
      </c>
      <c r="H174" s="373">
        <f>IF(C174=0, D174, (E174-D174)/D174)</f>
        <v>-0.54088512933676591</v>
      </c>
      <c r="I174" s="372"/>
    </row>
    <row r="175" spans="2:9" x14ac:dyDescent="0.25">
      <c r="B175" s="635">
        <v>42422</v>
      </c>
      <c r="C175" s="371">
        <v>9978</v>
      </c>
      <c r="D175" s="636">
        <v>17.199000000000002</v>
      </c>
      <c r="E175" s="372">
        <v>7.49</v>
      </c>
      <c r="F175" s="372">
        <f t="shared" si="78"/>
        <v>-96876.402000000016</v>
      </c>
      <c r="G175" s="372">
        <f>IF(C175=0, 0,D175*C175)</f>
        <v>171611.622</v>
      </c>
      <c r="H175" s="373">
        <f>IF(C175=0, D175, (E175-D175)/D175)</f>
        <v>-0.56450956450956458</v>
      </c>
      <c r="I175" s="372"/>
    </row>
    <row r="176" spans="2:9" x14ac:dyDescent="0.25">
      <c r="B176" s="635">
        <v>42426</v>
      </c>
      <c r="C176" s="371">
        <v>9678</v>
      </c>
      <c r="D176" s="636">
        <v>17.489000000000001</v>
      </c>
      <c r="E176" s="372">
        <v>7.49</v>
      </c>
      <c r="F176" s="372">
        <f t="shared" ref="F176:F184" si="81">C176*(E176-D176)</f>
        <v>-96770.322</v>
      </c>
      <c r="G176" s="372">
        <f>IF(C176=0, 0,D176*C176)</f>
        <v>169258.54200000002</v>
      </c>
      <c r="H176" s="373">
        <f>IF(C176=0, D176, (E176-D176)/D176)</f>
        <v>-0.57173080221853734</v>
      </c>
      <c r="I176" s="372"/>
    </row>
    <row r="177" spans="2:15" x14ac:dyDescent="0.25">
      <c r="B177" s="635">
        <v>42426</v>
      </c>
      <c r="C177" s="371">
        <v>9178</v>
      </c>
      <c r="D177" s="636">
        <v>18.02</v>
      </c>
      <c r="E177" s="372">
        <v>7.76</v>
      </c>
      <c r="F177" s="372">
        <f t="shared" si="81"/>
        <v>-94166.28</v>
      </c>
      <c r="G177" s="372">
        <f t="shared" ref="G177:G184" si="82">IF(C177=0, 0,D177*C177)</f>
        <v>165387.56</v>
      </c>
      <c r="H177" s="373">
        <f t="shared" ref="H177:H184" si="83">IF(C177=0, D177, (E177-D177)/D177)</f>
        <v>-0.5693673695893452</v>
      </c>
      <c r="I177" s="372"/>
    </row>
    <row r="178" spans="2:15" x14ac:dyDescent="0.25">
      <c r="B178" s="635">
        <v>42426</v>
      </c>
      <c r="C178" s="371">
        <v>8178</v>
      </c>
      <c r="D178" s="636">
        <v>19.245999999999999</v>
      </c>
      <c r="E178" s="372">
        <v>8</v>
      </c>
      <c r="F178" s="372">
        <f t="shared" si="81"/>
        <v>-91969.787999999986</v>
      </c>
      <c r="G178" s="372">
        <f t="shared" si="82"/>
        <v>157393.788</v>
      </c>
      <c r="H178" s="373">
        <f t="shared" si="83"/>
        <v>-0.58432921126467829</v>
      </c>
      <c r="I178" s="372"/>
      <c r="N178" s="70"/>
    </row>
    <row r="179" spans="2:15" x14ac:dyDescent="0.25">
      <c r="B179" s="635">
        <v>42426</v>
      </c>
      <c r="C179" s="371">
        <v>6678</v>
      </c>
      <c r="D179" s="636">
        <v>21.75</v>
      </c>
      <c r="E179" s="372">
        <v>8.1</v>
      </c>
      <c r="F179" s="372">
        <f t="shared" si="81"/>
        <v>-91154.7</v>
      </c>
      <c r="G179" s="372">
        <f t="shared" si="82"/>
        <v>145246.5</v>
      </c>
      <c r="H179" s="373">
        <f t="shared" si="83"/>
        <v>-0.62758620689655176</v>
      </c>
      <c r="I179" s="372"/>
    </row>
    <row r="180" spans="2:15" x14ac:dyDescent="0.25">
      <c r="B180" s="635">
        <v>42426</v>
      </c>
      <c r="C180" s="371">
        <v>8678</v>
      </c>
      <c r="D180" s="636">
        <v>18.568999999999999</v>
      </c>
      <c r="E180" s="372">
        <v>7.94</v>
      </c>
      <c r="F180" s="372">
        <f t="shared" si="81"/>
        <v>-92238.461999999985</v>
      </c>
      <c r="G180" s="372">
        <f t="shared" si="82"/>
        <v>161141.78199999998</v>
      </c>
      <c r="H180" s="373">
        <f t="shared" si="83"/>
        <v>-0.57240562227368186</v>
      </c>
      <c r="I180" s="372"/>
    </row>
    <row r="181" spans="2:15" x14ac:dyDescent="0.25">
      <c r="B181" s="635">
        <v>42429</v>
      </c>
      <c r="C181" s="371">
        <v>7678</v>
      </c>
      <c r="D181" s="636">
        <v>19.876000000000001</v>
      </c>
      <c r="E181" s="372">
        <v>8.2100000000000009</v>
      </c>
      <c r="F181" s="372">
        <f t="shared" si="81"/>
        <v>-89571.54800000001</v>
      </c>
      <c r="G181" s="372">
        <f t="shared" si="82"/>
        <v>152607.92800000001</v>
      </c>
      <c r="H181" s="373">
        <f t="shared" si="83"/>
        <v>-0.58693902193600322</v>
      </c>
      <c r="I181" s="372"/>
      <c r="O181" s="2"/>
    </row>
    <row r="182" spans="2:15" x14ac:dyDescent="0.25">
      <c r="B182" s="635">
        <v>42429</v>
      </c>
      <c r="C182" s="371">
        <v>9678</v>
      </c>
      <c r="D182" s="636">
        <v>17.463000000000001</v>
      </c>
      <c r="E182" s="372">
        <v>8.2100000000000009</v>
      </c>
      <c r="F182" s="372">
        <f t="shared" si="81"/>
        <v>-89550.534</v>
      </c>
      <c r="G182" s="372">
        <f t="shared" si="82"/>
        <v>169006.91400000002</v>
      </c>
      <c r="H182" s="373">
        <f t="shared" si="83"/>
        <v>-0.5298631392086125</v>
      </c>
      <c r="I182" s="372"/>
    </row>
    <row r="183" spans="2:15" ht="15" customHeight="1" x14ac:dyDescent="0.25">
      <c r="B183" s="635">
        <v>42429</v>
      </c>
      <c r="C183" s="371">
        <v>9178</v>
      </c>
      <c r="D183" s="636">
        <v>17.981000000000002</v>
      </c>
      <c r="E183" s="372">
        <v>8.2100000000000009</v>
      </c>
      <c r="F183" s="372">
        <f t="shared" si="81"/>
        <v>-89678.238000000012</v>
      </c>
      <c r="G183" s="372">
        <f t="shared" si="82"/>
        <v>165029.61800000002</v>
      </c>
      <c r="H183" s="373">
        <f t="shared" si="83"/>
        <v>-0.5434069295367332</v>
      </c>
      <c r="I183" s="372"/>
    </row>
    <row r="184" spans="2:15" x14ac:dyDescent="0.25">
      <c r="B184" s="635">
        <v>42429</v>
      </c>
      <c r="C184" s="371">
        <v>9678</v>
      </c>
      <c r="D184" s="636">
        <v>17.459</v>
      </c>
      <c r="E184" s="372">
        <v>8.2100000000000009</v>
      </c>
      <c r="F184" s="372">
        <f t="shared" si="81"/>
        <v>-89511.821999999986</v>
      </c>
      <c r="G184" s="372">
        <f t="shared" si="82"/>
        <v>168968.20199999999</v>
      </c>
      <c r="H184" s="373">
        <f t="shared" si="83"/>
        <v>-0.5297554270004009</v>
      </c>
      <c r="I184" s="372"/>
    </row>
    <row r="185" spans="2:15" x14ac:dyDescent="0.25">
      <c r="B185" s="635">
        <v>42429</v>
      </c>
      <c r="C185" s="371">
        <v>9178</v>
      </c>
      <c r="D185" s="636">
        <v>17.975999999999999</v>
      </c>
      <c r="E185" s="372">
        <v>8.2100000000000009</v>
      </c>
      <c r="F185" s="372">
        <f t="shared" ref="F185:F196" si="84">C185*(E185-D185)</f>
        <v>-89632.347999999984</v>
      </c>
      <c r="G185" s="372">
        <f t="shared" ref="G185:G196" si="85">IF(C185=0, 0,D185*C185)</f>
        <v>164983.728</v>
      </c>
      <c r="H185" s="373">
        <f t="shared" ref="H185:H236" si="86">IF(C185=0, D185, (E185-D185)/D185)</f>
        <v>-0.54327992879394738</v>
      </c>
      <c r="I185" s="372" t="s">
        <v>187</v>
      </c>
    </row>
    <row r="186" spans="2:15" x14ac:dyDescent="0.25">
      <c r="B186" s="635">
        <v>42430</v>
      </c>
      <c r="C186" s="392">
        <v>10178</v>
      </c>
      <c r="D186" s="637">
        <v>16.974</v>
      </c>
      <c r="E186" s="372">
        <v>7.8</v>
      </c>
      <c r="F186" s="372">
        <f t="shared" si="84"/>
        <v>-93372.971999999994</v>
      </c>
      <c r="G186" s="372">
        <f t="shared" si="85"/>
        <v>172761.372</v>
      </c>
      <c r="H186" s="373">
        <f t="shared" si="86"/>
        <v>-0.54047366560622123</v>
      </c>
      <c r="I186" s="372"/>
    </row>
    <row r="187" spans="2:15" x14ac:dyDescent="0.25">
      <c r="B187" s="635">
        <v>42430</v>
      </c>
      <c r="C187" s="392">
        <v>9678</v>
      </c>
      <c r="D187" s="637">
        <v>17.440000000000001</v>
      </c>
      <c r="E187" s="372">
        <v>7.96</v>
      </c>
      <c r="F187" s="372">
        <f t="shared" si="84"/>
        <v>-91747.44</v>
      </c>
      <c r="G187" s="372">
        <f t="shared" si="85"/>
        <v>168784.32</v>
      </c>
      <c r="H187" s="373">
        <f t="shared" si="86"/>
        <v>-0.54357798165137616</v>
      </c>
      <c r="I187" s="372"/>
    </row>
    <row r="188" spans="2:15" x14ac:dyDescent="0.25">
      <c r="B188" s="635">
        <v>42431</v>
      </c>
      <c r="C188" s="371">
        <v>8678</v>
      </c>
      <c r="D188" s="636">
        <v>18.405999999999999</v>
      </c>
      <c r="E188" s="372">
        <v>9.1</v>
      </c>
      <c r="F188" s="372">
        <f t="shared" si="84"/>
        <v>-80757.467999999993</v>
      </c>
      <c r="G188" s="372">
        <f t="shared" si="85"/>
        <v>159727.26799999998</v>
      </c>
      <c r="H188" s="374">
        <f t="shared" si="86"/>
        <v>-0.50559600130392257</v>
      </c>
      <c r="I188" s="372"/>
    </row>
    <row r="189" spans="2:15" x14ac:dyDescent="0.25">
      <c r="B189" s="635">
        <v>42432</v>
      </c>
      <c r="C189" s="371">
        <v>9278</v>
      </c>
      <c r="D189" s="636">
        <v>17.771999999999998</v>
      </c>
      <c r="E189" s="372">
        <v>9.9700000000000006</v>
      </c>
      <c r="F189" s="372">
        <f t="shared" si="84"/>
        <v>-72386.955999999976</v>
      </c>
      <c r="G189" s="372">
        <f t="shared" si="85"/>
        <v>164888.61599999998</v>
      </c>
      <c r="H189" s="374">
        <f t="shared" si="86"/>
        <v>-0.43900517668242173</v>
      </c>
      <c r="I189" s="372"/>
    </row>
    <row r="190" spans="2:15" x14ac:dyDescent="0.25">
      <c r="B190" s="635">
        <v>42433</v>
      </c>
      <c r="C190" s="371">
        <v>9278</v>
      </c>
      <c r="D190" s="636">
        <v>17.771999999999998</v>
      </c>
      <c r="E190" s="372">
        <v>11</v>
      </c>
      <c r="F190" s="372">
        <f t="shared" si="84"/>
        <v>-62830.615999999987</v>
      </c>
      <c r="G190" s="372">
        <f t="shared" si="85"/>
        <v>164888.61599999998</v>
      </c>
      <c r="H190" s="374">
        <f t="shared" si="86"/>
        <v>-0.38104884087328378</v>
      </c>
      <c r="I190" s="372"/>
    </row>
    <row r="191" spans="2:15" x14ac:dyDescent="0.25">
      <c r="B191" s="635">
        <v>42439</v>
      </c>
      <c r="C191" s="371">
        <v>9278</v>
      </c>
      <c r="D191" s="636">
        <v>17.718</v>
      </c>
      <c r="E191" s="372">
        <v>10.59</v>
      </c>
      <c r="F191" s="372">
        <f t="shared" si="84"/>
        <v>-66133.584000000003</v>
      </c>
      <c r="G191" s="372">
        <f t="shared" si="85"/>
        <v>164387.60399999999</v>
      </c>
      <c r="H191" s="374">
        <f t="shared" si="86"/>
        <v>-0.40230274297324753</v>
      </c>
      <c r="I191" s="372" t="s">
        <v>186</v>
      </c>
    </row>
    <row r="192" spans="2:15" x14ac:dyDescent="0.25">
      <c r="B192" s="635">
        <v>42440</v>
      </c>
      <c r="C192" s="371">
        <v>9278</v>
      </c>
      <c r="D192" s="636">
        <v>17.712</v>
      </c>
      <c r="E192" s="372">
        <v>11.12</v>
      </c>
      <c r="F192" s="372">
        <f t="shared" si="84"/>
        <v>-61160.576000000008</v>
      </c>
      <c r="G192" s="372">
        <f t="shared" si="85"/>
        <v>164331.93599999999</v>
      </c>
      <c r="H192" s="374">
        <f t="shared" si="86"/>
        <v>-0.37217705510388438</v>
      </c>
      <c r="I192" s="372"/>
    </row>
    <row r="193" spans="2:9" x14ac:dyDescent="0.25">
      <c r="B193" s="635">
        <v>42446</v>
      </c>
      <c r="C193" s="371">
        <v>9278</v>
      </c>
      <c r="D193" s="636">
        <v>17.704999999999998</v>
      </c>
      <c r="E193" s="372">
        <v>11.45</v>
      </c>
      <c r="F193" s="372">
        <f t="shared" si="84"/>
        <v>-58033.889999999992</v>
      </c>
      <c r="G193" s="372">
        <f t="shared" si="85"/>
        <v>164266.99</v>
      </c>
      <c r="H193" s="374">
        <f t="shared" si="86"/>
        <v>-0.353290031064671</v>
      </c>
      <c r="I193" s="372"/>
    </row>
    <row r="194" spans="2:9" x14ac:dyDescent="0.25">
      <c r="B194" s="635">
        <v>42447</v>
      </c>
      <c r="C194" s="371">
        <v>7928</v>
      </c>
      <c r="D194" s="636">
        <v>18.734999999999999</v>
      </c>
      <c r="E194" s="372">
        <v>11.63</v>
      </c>
      <c r="F194" s="372">
        <f t="shared" si="84"/>
        <v>-56328.439999999988</v>
      </c>
      <c r="G194" s="372">
        <f t="shared" si="85"/>
        <v>148531.07999999999</v>
      </c>
      <c r="H194" s="374">
        <f t="shared" si="86"/>
        <v>-0.37923672271150249</v>
      </c>
      <c r="I194" s="372"/>
    </row>
    <row r="195" spans="2:9" x14ac:dyDescent="0.25">
      <c r="B195" s="635">
        <v>42450</v>
      </c>
      <c r="C195" s="371">
        <v>9278</v>
      </c>
      <c r="D195" s="636">
        <v>17.670000000000002</v>
      </c>
      <c r="E195" s="372">
        <v>11.43</v>
      </c>
      <c r="F195" s="372">
        <f t="shared" si="84"/>
        <v>-57894.720000000016</v>
      </c>
      <c r="G195" s="372">
        <f t="shared" si="85"/>
        <v>163942.26</v>
      </c>
      <c r="H195" s="373">
        <f t="shared" si="86"/>
        <v>-0.35314091680814946</v>
      </c>
      <c r="I195" s="372"/>
    </row>
    <row r="196" spans="2:9" x14ac:dyDescent="0.25">
      <c r="B196" s="635">
        <v>42451</v>
      </c>
      <c r="C196" s="371">
        <v>9628</v>
      </c>
      <c r="D196" s="636">
        <v>17.428000000000001</v>
      </c>
      <c r="E196" s="372">
        <v>11.31</v>
      </c>
      <c r="F196" s="372">
        <f t="shared" si="84"/>
        <v>-58904.104000000007</v>
      </c>
      <c r="G196" s="372">
        <f t="shared" si="85"/>
        <v>167796.78400000001</v>
      </c>
      <c r="H196" s="373">
        <f t="shared" si="86"/>
        <v>-0.35104429653431263</v>
      </c>
      <c r="I196" s="372"/>
    </row>
    <row r="197" spans="2:9" x14ac:dyDescent="0.25">
      <c r="B197" s="635">
        <v>42453</v>
      </c>
      <c r="C197" s="371">
        <v>13278</v>
      </c>
      <c r="D197" s="636">
        <v>15.5565</v>
      </c>
      <c r="E197" s="372">
        <v>10.29</v>
      </c>
      <c r="F197" s="372">
        <f t="shared" ref="F197:F236" si="87">C197*(E197-D197)</f>
        <v>-69928.587000000014</v>
      </c>
      <c r="G197" s="372">
        <f t="shared" ref="G197:G236" si="88">IF(C197=0, 0,D197*C197)</f>
        <v>206559.20699999999</v>
      </c>
      <c r="H197" s="373">
        <f t="shared" si="86"/>
        <v>-0.33854016006171056</v>
      </c>
      <c r="I197" s="372"/>
    </row>
    <row r="198" spans="2:9" x14ac:dyDescent="0.25">
      <c r="B198" s="635">
        <v>42459</v>
      </c>
      <c r="C198" s="371">
        <v>11278</v>
      </c>
      <c r="D198" s="636">
        <v>16.408899999999999</v>
      </c>
      <c r="E198" s="372">
        <v>10.53</v>
      </c>
      <c r="F198" s="372">
        <f t="shared" si="87"/>
        <v>-66302.234199999992</v>
      </c>
      <c r="G198" s="372">
        <f t="shared" si="88"/>
        <v>185059.5742</v>
      </c>
      <c r="H198" s="373">
        <f t="shared" si="86"/>
        <v>-0.35827508242478168</v>
      </c>
      <c r="I198" s="372"/>
    </row>
    <row r="199" spans="2:9" x14ac:dyDescent="0.25">
      <c r="B199" s="635">
        <v>42460</v>
      </c>
      <c r="C199" s="371">
        <v>9678</v>
      </c>
      <c r="D199" s="636">
        <v>17.311699999999998</v>
      </c>
      <c r="E199" s="372">
        <v>11.14</v>
      </c>
      <c r="F199" s="372">
        <f t="shared" si="87"/>
        <v>-59729.712599999977</v>
      </c>
      <c r="G199" s="372">
        <f t="shared" si="88"/>
        <v>167542.63259999998</v>
      </c>
      <c r="H199" s="373">
        <f t="shared" si="86"/>
        <v>-0.35650456049954643</v>
      </c>
      <c r="I199" s="372"/>
    </row>
    <row r="200" spans="2:9" x14ac:dyDescent="0.25">
      <c r="B200" s="635">
        <v>42461</v>
      </c>
      <c r="C200" s="371">
        <v>11678</v>
      </c>
      <c r="D200" s="636">
        <v>16.116</v>
      </c>
      <c r="E200" s="372">
        <v>10.53</v>
      </c>
      <c r="F200" s="372">
        <f t="shared" si="87"/>
        <v>-65233.308000000005</v>
      </c>
      <c r="G200" s="372">
        <f t="shared" si="88"/>
        <v>188202.64799999999</v>
      </c>
      <c r="H200" s="373">
        <f t="shared" si="86"/>
        <v>-0.34661206254653765</v>
      </c>
      <c r="I200" s="372"/>
    </row>
    <row r="201" spans="2:9" x14ac:dyDescent="0.25">
      <c r="B201" s="635">
        <v>42461</v>
      </c>
      <c r="C201" s="371">
        <v>9678</v>
      </c>
      <c r="D201" s="636">
        <v>17.266200000000001</v>
      </c>
      <c r="E201" s="372">
        <v>10.56</v>
      </c>
      <c r="F201" s="372">
        <f t="shared" si="87"/>
        <v>-64902.603600000009</v>
      </c>
      <c r="G201" s="372">
        <f t="shared" si="88"/>
        <v>167102.28360000002</v>
      </c>
      <c r="H201" s="373">
        <f t="shared" si="86"/>
        <v>-0.388400458699656</v>
      </c>
      <c r="I201" s="372"/>
    </row>
    <row r="202" spans="2:9" x14ac:dyDescent="0.25">
      <c r="B202" s="635">
        <v>42464</v>
      </c>
      <c r="C202" s="371">
        <v>9778</v>
      </c>
      <c r="D202" s="636">
        <v>17.196100000000001</v>
      </c>
      <c r="E202" s="372">
        <v>10.4</v>
      </c>
      <c r="F202" s="372">
        <f t="shared" si="87"/>
        <v>-66452.265800000008</v>
      </c>
      <c r="G202" s="372">
        <f t="shared" si="88"/>
        <v>168143.46580000001</v>
      </c>
      <c r="H202" s="373">
        <f t="shared" si="86"/>
        <v>-0.3952117049796175</v>
      </c>
      <c r="I202" s="372"/>
    </row>
    <row r="203" spans="2:9" x14ac:dyDescent="0.25">
      <c r="B203" s="635">
        <v>42465</v>
      </c>
      <c r="C203" s="371">
        <v>9678</v>
      </c>
      <c r="D203" s="636">
        <v>17.262699999999999</v>
      </c>
      <c r="E203" s="372">
        <v>10.63</v>
      </c>
      <c r="F203" s="372">
        <f t="shared" si="87"/>
        <v>-64191.270599999982</v>
      </c>
      <c r="G203" s="372">
        <f t="shared" si="88"/>
        <v>167068.4106</v>
      </c>
      <c r="H203" s="373">
        <f t="shared" si="86"/>
        <v>-0.38422147172806098</v>
      </c>
      <c r="I203" s="372"/>
    </row>
    <row r="204" spans="2:9" ht="15" customHeight="1" x14ac:dyDescent="0.25">
      <c r="B204" s="635">
        <v>42469</v>
      </c>
      <c r="C204" s="371">
        <v>8678</v>
      </c>
      <c r="D204" s="636">
        <v>17.895700000000001</v>
      </c>
      <c r="E204" s="372">
        <v>11.78</v>
      </c>
      <c r="F204" s="372">
        <f t="shared" si="87"/>
        <v>-53072.044600000016</v>
      </c>
      <c r="G204" s="372">
        <f t="shared" si="88"/>
        <v>155298.88460000002</v>
      </c>
      <c r="H204" s="373">
        <f t="shared" si="86"/>
        <v>-0.34174131215878684</v>
      </c>
      <c r="I204" s="372"/>
    </row>
    <row r="205" spans="2:9" x14ac:dyDescent="0.25">
      <c r="B205" s="635">
        <v>42471</v>
      </c>
      <c r="C205" s="371">
        <v>9678</v>
      </c>
      <c r="D205" s="636">
        <v>17.2514</v>
      </c>
      <c r="E205" s="372">
        <v>11.67</v>
      </c>
      <c r="F205" s="372">
        <f t="shared" si="87"/>
        <v>-54016.789200000007</v>
      </c>
      <c r="G205" s="372">
        <f t="shared" si="88"/>
        <v>166959.04920000001</v>
      </c>
      <c r="H205" s="373">
        <f t="shared" si="86"/>
        <v>-0.32353316252593994</v>
      </c>
      <c r="I205" s="372"/>
    </row>
    <row r="206" spans="2:9" x14ac:dyDescent="0.25">
      <c r="B206" s="635">
        <v>42472</v>
      </c>
      <c r="C206" s="371">
        <v>8288</v>
      </c>
      <c r="D206" s="636">
        <v>17.96</v>
      </c>
      <c r="E206" s="372">
        <v>13.05</v>
      </c>
      <c r="F206" s="372">
        <f t="shared" si="87"/>
        <v>-40694.080000000002</v>
      </c>
      <c r="G206" s="372">
        <f t="shared" si="88"/>
        <v>148852.48000000001</v>
      </c>
      <c r="H206" s="373">
        <f t="shared" si="86"/>
        <v>-0.27338530066815142</v>
      </c>
      <c r="I206" s="372"/>
    </row>
    <row r="207" spans="2:9" x14ac:dyDescent="0.25">
      <c r="B207" s="635">
        <v>42473</v>
      </c>
      <c r="C207" s="371">
        <v>9258</v>
      </c>
      <c r="D207" s="636">
        <v>17.415800000000001</v>
      </c>
      <c r="E207" s="372">
        <v>12.92</v>
      </c>
      <c r="F207" s="372">
        <f t="shared" si="87"/>
        <v>-41622.116400000006</v>
      </c>
      <c r="G207" s="372">
        <f t="shared" si="88"/>
        <v>161235.47640000001</v>
      </c>
      <c r="H207" s="373">
        <f t="shared" si="86"/>
        <v>-0.2581449029042594</v>
      </c>
      <c r="I207" s="372"/>
    </row>
    <row r="208" spans="2:9" x14ac:dyDescent="0.25">
      <c r="B208" s="635">
        <v>42474</v>
      </c>
      <c r="C208" s="371">
        <v>9678</v>
      </c>
      <c r="D208" s="636">
        <v>17.2135</v>
      </c>
      <c r="E208" s="372">
        <v>13.11</v>
      </c>
      <c r="F208" s="372">
        <f t="shared" si="87"/>
        <v>-39713.673000000003</v>
      </c>
      <c r="G208" s="372">
        <f t="shared" si="88"/>
        <v>166592.253</v>
      </c>
      <c r="H208" s="373">
        <f t="shared" si="86"/>
        <v>-0.23838847416272113</v>
      </c>
      <c r="I208" s="372"/>
    </row>
    <row r="209" spans="2:16" x14ac:dyDescent="0.25">
      <c r="B209" s="635">
        <v>42474</v>
      </c>
      <c r="C209" s="371">
        <v>9178</v>
      </c>
      <c r="D209" s="636">
        <v>17.433299999999999</v>
      </c>
      <c r="E209" s="372">
        <v>13.11</v>
      </c>
      <c r="F209" s="372">
        <f t="shared" si="87"/>
        <v>-39679.2474</v>
      </c>
      <c r="G209" s="372">
        <f t="shared" si="88"/>
        <v>160002.82739999998</v>
      </c>
      <c r="H209" s="373">
        <f t="shared" si="86"/>
        <v>-0.24799091394056202</v>
      </c>
      <c r="I209" s="372"/>
    </row>
    <row r="210" spans="2:16" x14ac:dyDescent="0.25">
      <c r="B210" s="635">
        <v>42475</v>
      </c>
      <c r="C210" s="371">
        <v>9678</v>
      </c>
      <c r="D210" s="636">
        <v>17.205100000000002</v>
      </c>
      <c r="E210" s="372">
        <v>13.01</v>
      </c>
      <c r="F210" s="372">
        <f t="shared" si="87"/>
        <v>-40600.177800000019</v>
      </c>
      <c r="G210" s="372">
        <f t="shared" si="88"/>
        <v>166510.9578</v>
      </c>
      <c r="H210" s="373">
        <f t="shared" si="86"/>
        <v>-0.24382886469709572</v>
      </c>
      <c r="I210" s="372"/>
    </row>
    <row r="211" spans="2:16" x14ac:dyDescent="0.25">
      <c r="B211" s="635">
        <v>42478</v>
      </c>
      <c r="C211" s="371">
        <v>9178</v>
      </c>
      <c r="D211" s="636">
        <v>17.412400000000002</v>
      </c>
      <c r="E211" s="372">
        <v>13.36</v>
      </c>
      <c r="F211" s="372">
        <f t="shared" si="87"/>
        <v>-37192.92720000002</v>
      </c>
      <c r="G211" s="372">
        <f t="shared" si="88"/>
        <v>159811.00720000002</v>
      </c>
      <c r="H211" s="373">
        <f t="shared" si="86"/>
        <v>-0.232730697663734</v>
      </c>
      <c r="I211" s="372"/>
    </row>
    <row r="212" spans="2:16" x14ac:dyDescent="0.25">
      <c r="B212" s="635">
        <v>42484</v>
      </c>
      <c r="C212" s="392">
        <v>9178</v>
      </c>
      <c r="D212" s="637">
        <v>17.412400000000002</v>
      </c>
      <c r="E212" s="372">
        <v>14.34</v>
      </c>
      <c r="F212" s="372">
        <f t="shared" si="87"/>
        <v>-28198.487200000018</v>
      </c>
      <c r="G212" s="372">
        <f t="shared" si="88"/>
        <v>159811.00720000002</v>
      </c>
      <c r="H212" s="373">
        <f t="shared" si="86"/>
        <v>-0.17644896740254082</v>
      </c>
      <c r="I212" s="372"/>
    </row>
    <row r="213" spans="2:16" ht="15" customHeight="1" x14ac:dyDescent="0.25">
      <c r="B213" s="635">
        <v>42485</v>
      </c>
      <c r="C213" s="392">
        <v>9678</v>
      </c>
      <c r="D213" s="637">
        <v>17.233499999999999</v>
      </c>
      <c r="E213" s="372">
        <v>13.83</v>
      </c>
      <c r="F213" s="372">
        <f t="shared" si="87"/>
        <v>-32939.072999999997</v>
      </c>
      <c r="G213" s="372">
        <f t="shared" si="88"/>
        <v>166785.81299999999</v>
      </c>
      <c r="H213" s="373">
        <f t="shared" si="86"/>
        <v>-0.19749325441726867</v>
      </c>
      <c r="I213" s="372"/>
    </row>
    <row r="214" spans="2:16" ht="15" customHeight="1" x14ac:dyDescent="0.25">
      <c r="B214" s="635">
        <v>42486</v>
      </c>
      <c r="C214" s="371">
        <v>9178</v>
      </c>
      <c r="D214" s="636">
        <v>17.390599999999999</v>
      </c>
      <c r="E214" s="372">
        <v>14.44</v>
      </c>
      <c r="F214" s="372">
        <f t="shared" si="87"/>
        <v>-27080.606799999998</v>
      </c>
      <c r="G214" s="372">
        <f t="shared" si="88"/>
        <v>159610.92679999999</v>
      </c>
      <c r="H214" s="374">
        <f t="shared" si="86"/>
        <v>-0.16966637148804525</v>
      </c>
      <c r="I214" s="372"/>
    </row>
    <row r="215" spans="2:16" x14ac:dyDescent="0.25">
      <c r="B215" s="635">
        <v>42487</v>
      </c>
      <c r="C215" s="371">
        <v>9178</v>
      </c>
      <c r="D215" s="636">
        <v>17.376300000000001</v>
      </c>
      <c r="E215" s="372">
        <v>14.84</v>
      </c>
      <c r="F215" s="372">
        <f t="shared" si="87"/>
        <v>-23278.161400000005</v>
      </c>
      <c r="G215" s="372">
        <f t="shared" si="88"/>
        <v>159479.6814</v>
      </c>
      <c r="H215" s="374">
        <f t="shared" si="86"/>
        <v>-0.14596317973331496</v>
      </c>
      <c r="I215" s="372"/>
    </row>
    <row r="216" spans="2:16" x14ac:dyDescent="0.25">
      <c r="B216" s="635">
        <v>42488</v>
      </c>
      <c r="C216" s="371">
        <v>9678</v>
      </c>
      <c r="D216" s="636">
        <v>17.2287</v>
      </c>
      <c r="E216" s="372">
        <v>14.35</v>
      </c>
      <c r="F216" s="372">
        <f t="shared" si="87"/>
        <v>-27860.058600000004</v>
      </c>
      <c r="G216" s="372">
        <f t="shared" si="88"/>
        <v>166739.35860000001</v>
      </c>
      <c r="H216" s="374">
        <f t="shared" si="86"/>
        <v>-0.16708747612994598</v>
      </c>
      <c r="I216" s="372"/>
    </row>
    <row r="217" spans="2:16" x14ac:dyDescent="0.25">
      <c r="B217" s="635">
        <v>42489</v>
      </c>
      <c r="C217" s="371">
        <v>9678</v>
      </c>
      <c r="D217" s="636">
        <v>17.179200000000002</v>
      </c>
      <c r="E217" s="372">
        <v>14.09</v>
      </c>
      <c r="F217" s="372">
        <f t="shared" si="87"/>
        <v>-29897.277600000016</v>
      </c>
      <c r="G217" s="372">
        <f t="shared" si="88"/>
        <v>166260.29760000002</v>
      </c>
      <c r="H217" s="374">
        <f t="shared" si="86"/>
        <v>-0.17982211045916</v>
      </c>
      <c r="I217" s="372"/>
    </row>
    <row r="218" spans="2:16" x14ac:dyDescent="0.25">
      <c r="B218" s="635">
        <v>42492</v>
      </c>
      <c r="C218" s="371">
        <v>9678</v>
      </c>
      <c r="D218" s="636">
        <v>17.136399999999998</v>
      </c>
      <c r="E218" s="372">
        <v>13.55</v>
      </c>
      <c r="F218" s="372">
        <f t="shared" si="87"/>
        <v>-34709.179199999977</v>
      </c>
      <c r="G218" s="372">
        <f t="shared" si="88"/>
        <v>165846.07919999998</v>
      </c>
      <c r="H218" s="374">
        <f t="shared" si="86"/>
        <v>-0.20928549753740563</v>
      </c>
      <c r="I218" s="372"/>
    </row>
    <row r="219" spans="2:16" x14ac:dyDescent="0.25">
      <c r="B219" s="635">
        <v>42493</v>
      </c>
      <c r="C219" s="371">
        <v>9678</v>
      </c>
      <c r="D219" s="636">
        <v>17.1221</v>
      </c>
      <c r="E219" s="372">
        <v>12.79</v>
      </c>
      <c r="F219" s="372">
        <f t="shared" si="87"/>
        <v>-41926.063800000004</v>
      </c>
      <c r="G219" s="372">
        <f t="shared" si="88"/>
        <v>165707.6838</v>
      </c>
      <c r="H219" s="374">
        <f t="shared" si="86"/>
        <v>-0.25301218892542388</v>
      </c>
      <c r="I219" s="372"/>
    </row>
    <row r="220" spans="2:16" x14ac:dyDescent="0.25">
      <c r="B220" s="635">
        <v>42494</v>
      </c>
      <c r="C220" s="371">
        <v>11678</v>
      </c>
      <c r="D220" s="636">
        <v>16.316800000000001</v>
      </c>
      <c r="E220" s="372">
        <v>12.17</v>
      </c>
      <c r="F220" s="372">
        <f t="shared" si="87"/>
        <v>-48426.330400000006</v>
      </c>
      <c r="G220" s="372">
        <f t="shared" si="88"/>
        <v>190547.59040000002</v>
      </c>
      <c r="H220" s="374">
        <f t="shared" si="86"/>
        <v>-0.25414296920964896</v>
      </c>
      <c r="I220" s="372"/>
    </row>
    <row r="221" spans="2:16" x14ac:dyDescent="0.25">
      <c r="B221" s="635">
        <v>42495</v>
      </c>
      <c r="C221" s="371">
        <v>9678</v>
      </c>
      <c r="D221" s="636">
        <v>17.0684</v>
      </c>
      <c r="E221" s="372">
        <v>12.07</v>
      </c>
      <c r="F221" s="372">
        <f t="shared" si="87"/>
        <v>-48374.515200000002</v>
      </c>
      <c r="G221" s="372">
        <f t="shared" si="88"/>
        <v>165187.97520000002</v>
      </c>
      <c r="H221" s="373">
        <f t="shared" si="86"/>
        <v>-0.29284525790349419</v>
      </c>
      <c r="I221" s="372"/>
      <c r="P221" s="70"/>
    </row>
    <row r="222" spans="2:16" x14ac:dyDescent="0.25">
      <c r="B222" s="635">
        <v>42499</v>
      </c>
      <c r="C222" s="371">
        <v>10678</v>
      </c>
      <c r="D222" s="636">
        <v>16.537600000000001</v>
      </c>
      <c r="E222" s="372">
        <v>11.44</v>
      </c>
      <c r="F222" s="372">
        <f t="shared" si="87"/>
        <v>-54432.172800000015</v>
      </c>
      <c r="G222" s="372">
        <f t="shared" si="88"/>
        <v>176588.49280000001</v>
      </c>
      <c r="H222" s="373">
        <f t="shared" si="86"/>
        <v>-0.30824303405572762</v>
      </c>
      <c r="I222" s="372"/>
      <c r="P222" s="70"/>
    </row>
    <row r="223" spans="2:16" x14ac:dyDescent="0.25">
      <c r="B223" s="635">
        <v>42500</v>
      </c>
      <c r="C223" s="371">
        <v>9678</v>
      </c>
      <c r="D223" s="636">
        <v>17.042100000000001</v>
      </c>
      <c r="E223" s="372">
        <v>11.94</v>
      </c>
      <c r="F223" s="372">
        <f t="shared" si="87"/>
        <v>-49378.123800000016</v>
      </c>
      <c r="G223" s="372">
        <f t="shared" si="88"/>
        <v>164933.44380000001</v>
      </c>
      <c r="H223" s="373">
        <f t="shared" si="86"/>
        <v>-0.2993821184009014</v>
      </c>
      <c r="I223" s="372"/>
    </row>
    <row r="224" spans="2:16" x14ac:dyDescent="0.25">
      <c r="B224" s="635">
        <v>42502</v>
      </c>
      <c r="C224" s="371">
        <v>10678</v>
      </c>
      <c r="D224" s="636">
        <v>16.601800000000001</v>
      </c>
      <c r="E224" s="372">
        <v>12.33</v>
      </c>
      <c r="F224" s="372">
        <f t="shared" si="87"/>
        <v>-45614.280400000011</v>
      </c>
      <c r="G224" s="372">
        <f t="shared" si="88"/>
        <v>177274.02040000001</v>
      </c>
      <c r="H224" s="373">
        <f t="shared" si="86"/>
        <v>-0.25730944837306802</v>
      </c>
      <c r="I224" s="372"/>
    </row>
    <row r="225" spans="2:17" x14ac:dyDescent="0.25">
      <c r="B225" s="635">
        <v>42502</v>
      </c>
      <c r="C225" s="371">
        <v>9678</v>
      </c>
      <c r="D225" s="636">
        <v>17.0334</v>
      </c>
      <c r="E225" s="372">
        <v>12.33</v>
      </c>
      <c r="F225" s="372">
        <f t="shared" si="87"/>
        <v>-45519.5052</v>
      </c>
      <c r="G225" s="372">
        <f t="shared" si="88"/>
        <v>164849.2452</v>
      </c>
      <c r="H225" s="373">
        <f t="shared" si="86"/>
        <v>-0.27612807777660364</v>
      </c>
      <c r="I225" s="372"/>
    </row>
    <row r="226" spans="2:17" x14ac:dyDescent="0.25">
      <c r="B226" s="635">
        <v>42503</v>
      </c>
      <c r="C226" s="371">
        <v>9678</v>
      </c>
      <c r="D226" s="636">
        <v>17.029299999999999</v>
      </c>
      <c r="E226" s="372">
        <v>12.3</v>
      </c>
      <c r="F226" s="372">
        <f t="shared" si="87"/>
        <v>-45770.165399999983</v>
      </c>
      <c r="G226" s="372">
        <f t="shared" si="88"/>
        <v>164809.56539999999</v>
      </c>
      <c r="H226" s="373">
        <f t="shared" si="86"/>
        <v>-0.27771546687180321</v>
      </c>
      <c r="I226" s="372"/>
    </row>
    <row r="227" spans="2:17" x14ac:dyDescent="0.25">
      <c r="B227" s="635">
        <v>42506</v>
      </c>
      <c r="C227" s="371">
        <v>9678</v>
      </c>
      <c r="D227" s="636">
        <v>17.027699999999999</v>
      </c>
      <c r="E227" s="372">
        <v>12.78</v>
      </c>
      <c r="F227" s="372">
        <f t="shared" si="87"/>
        <v>-41109.240599999997</v>
      </c>
      <c r="G227" s="372">
        <f t="shared" si="88"/>
        <v>164794.08059999999</v>
      </c>
      <c r="H227" s="373">
        <f t="shared" si="86"/>
        <v>-0.24945823569830336</v>
      </c>
      <c r="I227" s="372"/>
      <c r="N227" s="70"/>
    </row>
    <row r="228" spans="2:17" ht="15" customHeight="1" x14ac:dyDescent="0.25">
      <c r="B228" s="635">
        <v>42513</v>
      </c>
      <c r="C228" s="371">
        <v>9178</v>
      </c>
      <c r="D228" s="636">
        <v>17.244399999999999</v>
      </c>
      <c r="E228" s="372">
        <v>13.19</v>
      </c>
      <c r="F228" s="372">
        <f t="shared" si="87"/>
        <v>-37211.283199999991</v>
      </c>
      <c r="G228" s="372">
        <f t="shared" si="88"/>
        <v>158269.10319999998</v>
      </c>
      <c r="H228" s="373">
        <f t="shared" si="86"/>
        <v>-0.23511400802579385</v>
      </c>
      <c r="I228" s="372"/>
    </row>
    <row r="229" spans="2:17" ht="18.75" customHeight="1" x14ac:dyDescent="0.25">
      <c r="B229" s="635">
        <v>42514</v>
      </c>
      <c r="C229" s="371">
        <v>9678</v>
      </c>
      <c r="D229" s="636">
        <v>17.026</v>
      </c>
      <c r="E229" s="372">
        <v>13.02</v>
      </c>
      <c r="F229" s="372">
        <f t="shared" si="87"/>
        <v>-38770.067999999999</v>
      </c>
      <c r="G229" s="372">
        <f t="shared" si="88"/>
        <v>164777.628</v>
      </c>
      <c r="H229" s="373">
        <f t="shared" si="86"/>
        <v>-0.23528720779983556</v>
      </c>
      <c r="I229" s="372"/>
    </row>
    <row r="230" spans="2:17" x14ac:dyDescent="0.25">
      <c r="B230" s="635">
        <v>42515</v>
      </c>
      <c r="C230" s="371">
        <v>9178</v>
      </c>
      <c r="D230" s="636">
        <v>17.206800000000001</v>
      </c>
      <c r="E230" s="372">
        <v>13.54</v>
      </c>
      <c r="F230" s="372">
        <f t="shared" si="87"/>
        <v>-33653.890400000018</v>
      </c>
      <c r="G230" s="372">
        <f t="shared" si="88"/>
        <v>157924.0104</v>
      </c>
      <c r="H230" s="373">
        <f t="shared" si="86"/>
        <v>-0.21310179696399109</v>
      </c>
      <c r="I230" s="372"/>
    </row>
    <row r="231" spans="2:17" x14ac:dyDescent="0.25">
      <c r="B231" s="635">
        <v>42516</v>
      </c>
      <c r="C231" s="371">
        <v>9678</v>
      </c>
      <c r="D231" s="636">
        <v>17.003799999999998</v>
      </c>
      <c r="E231" s="372">
        <v>13.17</v>
      </c>
      <c r="F231" s="372">
        <f t="shared" si="87"/>
        <v>-37103.516399999986</v>
      </c>
      <c r="G231" s="372">
        <f t="shared" si="88"/>
        <v>164562.77639999997</v>
      </c>
      <c r="H231" s="373">
        <f t="shared" si="86"/>
        <v>-0.22546724849739463</v>
      </c>
      <c r="I231" s="372"/>
    </row>
    <row r="232" spans="2:17" x14ac:dyDescent="0.25">
      <c r="B232" s="635">
        <v>42517</v>
      </c>
      <c r="C232" s="371">
        <v>9678</v>
      </c>
      <c r="D232" s="636">
        <v>16.999700000000001</v>
      </c>
      <c r="E232" s="372">
        <v>12.9</v>
      </c>
      <c r="F232" s="372">
        <f t="shared" si="87"/>
        <v>-39676.8966</v>
      </c>
      <c r="G232" s="372">
        <f t="shared" si="88"/>
        <v>164523.09660000002</v>
      </c>
      <c r="H232" s="373">
        <f t="shared" si="86"/>
        <v>-0.2411630793484591</v>
      </c>
      <c r="I232" s="372"/>
    </row>
    <row r="233" spans="2:17" x14ac:dyDescent="0.25">
      <c r="B233" s="635">
        <v>42525</v>
      </c>
      <c r="C233" s="371">
        <v>9678</v>
      </c>
      <c r="D233" s="636">
        <v>16.9956</v>
      </c>
      <c r="E233" s="372">
        <v>13.32</v>
      </c>
      <c r="F233" s="372">
        <f t="shared" si="87"/>
        <v>-35572.456799999993</v>
      </c>
      <c r="G233" s="372">
        <f t="shared" si="88"/>
        <v>164483.41680000001</v>
      </c>
      <c r="H233" s="373">
        <f t="shared" si="86"/>
        <v>-0.21626773988561743</v>
      </c>
      <c r="I233" s="372"/>
      <c r="P233" s="1"/>
    </row>
    <row r="234" spans="2:17" x14ac:dyDescent="0.25">
      <c r="B234" s="635">
        <v>42527</v>
      </c>
      <c r="C234" s="371">
        <v>8178</v>
      </c>
      <c r="D234" s="636">
        <v>17.568999999999999</v>
      </c>
      <c r="E234" s="372">
        <v>13.96</v>
      </c>
      <c r="F234" s="372">
        <f t="shared" si="87"/>
        <v>-29514.401999999984</v>
      </c>
      <c r="G234" s="372">
        <f t="shared" si="88"/>
        <v>143679.28200000001</v>
      </c>
      <c r="H234" s="373">
        <f t="shared" si="86"/>
        <v>-0.20541863509590746</v>
      </c>
      <c r="I234" s="372"/>
      <c r="Q234" s="70"/>
    </row>
    <row r="235" spans="2:17" x14ac:dyDescent="0.25">
      <c r="B235" s="635">
        <v>42528</v>
      </c>
      <c r="C235" s="371">
        <v>7678</v>
      </c>
      <c r="D235" s="636">
        <v>17.759599999999999</v>
      </c>
      <c r="E235" s="372">
        <v>14.62</v>
      </c>
      <c r="F235" s="372">
        <f t="shared" si="87"/>
        <v>-24105.848799999996</v>
      </c>
      <c r="G235" s="372">
        <f t="shared" si="88"/>
        <v>136358.20879999999</v>
      </c>
      <c r="H235" s="373">
        <f t="shared" si="86"/>
        <v>-0.17678326088425414</v>
      </c>
      <c r="I235" s="372"/>
      <c r="P235" s="1"/>
    </row>
    <row r="236" spans="2:17" x14ac:dyDescent="0.25">
      <c r="B236" s="635">
        <v>42529</v>
      </c>
      <c r="C236" s="371">
        <v>8178</v>
      </c>
      <c r="D236" s="636">
        <v>17.5654</v>
      </c>
      <c r="E236" s="372">
        <v>14.53</v>
      </c>
      <c r="F236" s="372">
        <f t="shared" si="87"/>
        <v>-24823.50120000001</v>
      </c>
      <c r="G236" s="372">
        <f t="shared" si="88"/>
        <v>143649.8412</v>
      </c>
      <c r="H236" s="373">
        <f t="shared" si="86"/>
        <v>-0.17280562924840887</v>
      </c>
      <c r="I236" s="372"/>
      <c r="P236" s="1"/>
      <c r="Q236" s="70"/>
    </row>
    <row r="237" spans="2:17" x14ac:dyDescent="0.25">
      <c r="B237" s="635">
        <v>42531</v>
      </c>
      <c r="C237" s="371">
        <v>8978</v>
      </c>
      <c r="D237" s="636">
        <v>17.1751</v>
      </c>
      <c r="E237" s="372">
        <v>13.42</v>
      </c>
      <c r="F237" s="372">
        <f t="shared" ref="F237:F245" si="89">C237*(E237-D237)</f>
        <v>-33713.287800000006</v>
      </c>
      <c r="G237" s="372">
        <f t="shared" ref="G237:G245" si="90">IF(C237=0, 0,D237*C237)</f>
        <v>154198.0478</v>
      </c>
      <c r="H237" s="373">
        <f t="shared" ref="H237:H245" si="91">IF(C237=0, D237, (E237-D237)/D237)</f>
        <v>-0.21863628159370255</v>
      </c>
      <c r="I237" s="372"/>
      <c r="P237" s="1"/>
    </row>
    <row r="238" spans="2:17" x14ac:dyDescent="0.25">
      <c r="B238" s="635">
        <v>42531</v>
      </c>
      <c r="C238" s="392">
        <v>9278</v>
      </c>
      <c r="D238" s="637">
        <v>17.1052</v>
      </c>
      <c r="E238" s="372">
        <v>13.42</v>
      </c>
      <c r="F238" s="372">
        <f t="shared" si="89"/>
        <v>-34191.285600000003</v>
      </c>
      <c r="G238" s="372">
        <f t="shared" si="90"/>
        <v>158702.04560000001</v>
      </c>
      <c r="H238" s="373">
        <f t="shared" si="91"/>
        <v>-0.21544325702125669</v>
      </c>
      <c r="I238" s="372"/>
      <c r="P238" s="1"/>
      <c r="Q238" s="70"/>
    </row>
    <row r="239" spans="2:17" x14ac:dyDescent="0.25">
      <c r="B239" s="635">
        <v>42532</v>
      </c>
      <c r="C239" s="371">
        <v>9278</v>
      </c>
      <c r="D239" s="636">
        <v>17.053000000000001</v>
      </c>
      <c r="E239" s="372">
        <v>13.42</v>
      </c>
      <c r="F239" s="372">
        <f t="shared" si="89"/>
        <v>-33706.974000000009</v>
      </c>
      <c r="G239" s="372">
        <f t="shared" si="90"/>
        <v>158217.734</v>
      </c>
      <c r="H239" s="373">
        <f t="shared" si="91"/>
        <v>-0.21304169354365804</v>
      </c>
      <c r="I239" s="372" t="s">
        <v>183</v>
      </c>
      <c r="Q239" s="70"/>
    </row>
    <row r="240" spans="2:17" x14ac:dyDescent="0.25">
      <c r="B240" s="635">
        <v>42535</v>
      </c>
      <c r="C240" s="371">
        <v>9678</v>
      </c>
      <c r="D240" s="636">
        <v>16.879300000000001</v>
      </c>
      <c r="E240" s="372">
        <v>13.23</v>
      </c>
      <c r="F240" s="372">
        <f t="shared" si="89"/>
        <v>-35317.9254</v>
      </c>
      <c r="G240" s="372">
        <f t="shared" si="90"/>
        <v>163357.86540000001</v>
      </c>
      <c r="H240" s="373">
        <f t="shared" si="91"/>
        <v>-0.21619972392220058</v>
      </c>
      <c r="I240" s="372" t="s">
        <v>220</v>
      </c>
      <c r="P240" s="1"/>
    </row>
    <row r="241" spans="2:14" x14ac:dyDescent="0.25">
      <c r="B241" s="635">
        <v>42536</v>
      </c>
      <c r="C241" s="371">
        <v>9278</v>
      </c>
      <c r="D241" s="636">
        <v>17.027999999999999</v>
      </c>
      <c r="E241" s="372">
        <v>13.06</v>
      </c>
      <c r="F241" s="372">
        <f t="shared" si="89"/>
        <v>-36815.103999999985</v>
      </c>
      <c r="G241" s="372">
        <f t="shared" si="90"/>
        <v>157985.78399999999</v>
      </c>
      <c r="H241" s="373">
        <f t="shared" si="91"/>
        <v>-0.23302795395818643</v>
      </c>
      <c r="I241" s="372"/>
    </row>
    <row r="242" spans="2:14" x14ac:dyDescent="0.25">
      <c r="B242" s="635">
        <v>42537</v>
      </c>
      <c r="C242" s="392">
        <v>9278</v>
      </c>
      <c r="D242" s="637">
        <v>17.0168</v>
      </c>
      <c r="E242" s="372">
        <v>12.67</v>
      </c>
      <c r="F242" s="372">
        <f t="shared" si="89"/>
        <v>-40329.610399999998</v>
      </c>
      <c r="G242" s="372">
        <f t="shared" si="90"/>
        <v>157881.87039999999</v>
      </c>
      <c r="H242" s="373">
        <f t="shared" si="91"/>
        <v>-0.25544168116214566</v>
      </c>
      <c r="I242" s="372"/>
    </row>
    <row r="243" spans="2:14" x14ac:dyDescent="0.25">
      <c r="B243" s="635">
        <v>42538</v>
      </c>
      <c r="C243" s="392">
        <v>9278</v>
      </c>
      <c r="D243" s="637">
        <v>17.0061</v>
      </c>
      <c r="E243" s="372">
        <v>13.16</v>
      </c>
      <c r="F243" s="372">
        <f t="shared" si="89"/>
        <v>-35684.1158</v>
      </c>
      <c r="G243" s="372">
        <f t="shared" si="90"/>
        <v>157782.59580000001</v>
      </c>
      <c r="H243" s="373">
        <f t="shared" si="91"/>
        <v>-0.2261600249322302</v>
      </c>
      <c r="I243" s="372"/>
    </row>
    <row r="244" spans="2:14" x14ac:dyDescent="0.25">
      <c r="B244" s="635">
        <v>42541</v>
      </c>
      <c r="C244" s="371">
        <v>7678</v>
      </c>
      <c r="D244" s="636">
        <v>17.568000000000001</v>
      </c>
      <c r="E244" s="372">
        <v>14.48</v>
      </c>
      <c r="F244" s="372">
        <f t="shared" si="89"/>
        <v>-23709.664000000008</v>
      </c>
      <c r="G244" s="372">
        <f t="shared" si="90"/>
        <v>134887.10400000002</v>
      </c>
      <c r="H244" s="374">
        <f t="shared" si="91"/>
        <v>-0.17577413479052828</v>
      </c>
      <c r="I244" s="372"/>
    </row>
    <row r="245" spans="2:14" x14ac:dyDescent="0.25">
      <c r="B245" s="635">
        <v>42542</v>
      </c>
      <c r="C245" s="371">
        <v>6800</v>
      </c>
      <c r="D245" s="636">
        <v>17.892099999999999</v>
      </c>
      <c r="E245" s="372">
        <v>15.09</v>
      </c>
      <c r="F245" s="372">
        <f t="shared" si="89"/>
        <v>-19054.279999999995</v>
      </c>
      <c r="G245" s="372">
        <f t="shared" si="90"/>
        <v>121666.28</v>
      </c>
      <c r="H245" s="374">
        <f t="shared" si="91"/>
        <v>-0.15661101827063337</v>
      </c>
      <c r="I245" s="372"/>
    </row>
    <row r="246" spans="2:14" x14ac:dyDescent="0.25">
      <c r="B246" s="635">
        <v>42543</v>
      </c>
      <c r="C246" s="371">
        <v>7300</v>
      </c>
      <c r="D246" s="636">
        <v>17.6769</v>
      </c>
      <c r="E246" s="372">
        <v>14.75</v>
      </c>
      <c r="F246" s="372">
        <f t="shared" ref="F246:F254" si="92">C246*(E246-D246)</f>
        <v>-21366.37</v>
      </c>
      <c r="G246" s="372">
        <f t="shared" ref="G246:G254" si="93">IF(C246=0, 0,D246*C246)</f>
        <v>129041.37</v>
      </c>
      <c r="H246" s="374">
        <f t="shared" ref="H246:H254" si="94">IF(C246=0, D246, (E246-D246)/D246)</f>
        <v>-0.16557767481854849</v>
      </c>
      <c r="I246" s="372"/>
    </row>
    <row r="247" spans="2:14" x14ac:dyDescent="0.25">
      <c r="B247" s="635">
        <v>42544</v>
      </c>
      <c r="C247" s="371">
        <v>6800</v>
      </c>
      <c r="D247" s="636">
        <v>17.856100000000001</v>
      </c>
      <c r="E247" s="372">
        <v>15.27</v>
      </c>
      <c r="F247" s="372">
        <f t="shared" si="92"/>
        <v>-17585.480000000014</v>
      </c>
      <c r="G247" s="372">
        <f t="shared" si="93"/>
        <v>121421.48000000001</v>
      </c>
      <c r="H247" s="374">
        <f t="shared" si="94"/>
        <v>-0.1448300580753917</v>
      </c>
      <c r="I247" s="372"/>
    </row>
    <row r="248" spans="2:14" x14ac:dyDescent="0.25">
      <c r="B248" s="635">
        <v>42545</v>
      </c>
      <c r="C248" s="371">
        <v>7678</v>
      </c>
      <c r="D248" s="636">
        <v>17.462</v>
      </c>
      <c r="E248" s="372">
        <v>14.41</v>
      </c>
      <c r="F248" s="372">
        <f t="shared" si="92"/>
        <v>-23433.255999999998</v>
      </c>
      <c r="G248" s="372">
        <f t="shared" si="93"/>
        <v>134073.236</v>
      </c>
      <c r="H248" s="374">
        <f t="shared" si="94"/>
        <v>-0.17477952124613444</v>
      </c>
      <c r="I248" s="372"/>
    </row>
    <row r="249" spans="2:14" x14ac:dyDescent="0.25">
      <c r="B249" s="635">
        <v>42545</v>
      </c>
      <c r="C249" s="371">
        <v>8013</v>
      </c>
      <c r="D249" s="636">
        <v>17.32</v>
      </c>
      <c r="E249" s="372">
        <v>14.68</v>
      </c>
      <c r="F249" s="372">
        <f t="shared" si="92"/>
        <v>-21154.320000000003</v>
      </c>
      <c r="G249" s="372">
        <f t="shared" si="93"/>
        <v>138785.16</v>
      </c>
      <c r="H249" s="374">
        <f t="shared" si="94"/>
        <v>-0.15242494226327949</v>
      </c>
      <c r="I249" s="372"/>
    </row>
    <row r="250" spans="2:14" x14ac:dyDescent="0.25">
      <c r="B250" s="635">
        <v>42548</v>
      </c>
      <c r="C250" s="371">
        <v>8978</v>
      </c>
      <c r="D250" s="636">
        <v>16.943300000000001</v>
      </c>
      <c r="E250" s="372">
        <v>13.66</v>
      </c>
      <c r="F250" s="372">
        <f t="shared" si="92"/>
        <v>-29477.467400000005</v>
      </c>
      <c r="G250" s="372">
        <f t="shared" si="93"/>
        <v>152116.9474</v>
      </c>
      <c r="H250" s="374">
        <f t="shared" si="94"/>
        <v>-0.19378161279089673</v>
      </c>
      <c r="I250" s="372"/>
    </row>
    <row r="251" spans="2:14" x14ac:dyDescent="0.25">
      <c r="B251" s="635">
        <v>42548</v>
      </c>
      <c r="C251" s="371">
        <v>9278</v>
      </c>
      <c r="D251" s="636">
        <v>16.834599999999998</v>
      </c>
      <c r="E251" s="372">
        <v>13.66</v>
      </c>
      <c r="F251" s="372">
        <f t="shared" si="92"/>
        <v>-29453.938799999982</v>
      </c>
      <c r="G251" s="372">
        <f t="shared" si="93"/>
        <v>156191.41879999998</v>
      </c>
      <c r="H251" s="373">
        <f t="shared" si="94"/>
        <v>-0.18857590913951019</v>
      </c>
      <c r="I251" s="372"/>
    </row>
    <row r="252" spans="2:14" x14ac:dyDescent="0.25">
      <c r="B252" s="635">
        <v>42549</v>
      </c>
      <c r="C252" s="371">
        <v>8178</v>
      </c>
      <c r="D252" s="636">
        <v>17.124400000000001</v>
      </c>
      <c r="E252" s="372">
        <v>14.78</v>
      </c>
      <c r="F252" s="372">
        <f t="shared" si="92"/>
        <v>-19172.503200000017</v>
      </c>
      <c r="G252" s="372">
        <f t="shared" si="93"/>
        <v>140043.3432</v>
      </c>
      <c r="H252" s="373">
        <f t="shared" si="94"/>
        <v>-0.13690406671182651</v>
      </c>
      <c r="I252" s="372">
        <v>17</v>
      </c>
    </row>
    <row r="253" spans="2:14" x14ac:dyDescent="0.25">
      <c r="B253" s="635">
        <v>42552</v>
      </c>
      <c r="C253" s="371">
        <v>7678</v>
      </c>
      <c r="D253" s="636">
        <v>17.2315</v>
      </c>
      <c r="E253" s="372">
        <v>15.48</v>
      </c>
      <c r="F253" s="372">
        <f t="shared" si="92"/>
        <v>-13448.017</v>
      </c>
      <c r="G253" s="372">
        <f t="shared" si="93"/>
        <v>132303.45699999999</v>
      </c>
      <c r="H253" s="373">
        <f t="shared" si="94"/>
        <v>-0.1016452427240809</v>
      </c>
      <c r="I253" s="372">
        <v>17</v>
      </c>
    </row>
    <row r="254" spans="2:14" x14ac:dyDescent="0.25">
      <c r="B254" s="635">
        <v>42552</v>
      </c>
      <c r="C254" s="371">
        <v>7300</v>
      </c>
      <c r="D254" s="636">
        <v>17.313400000000001</v>
      </c>
      <c r="E254" s="372">
        <v>15.65</v>
      </c>
      <c r="F254" s="372">
        <f t="shared" si="92"/>
        <v>-12142.820000000009</v>
      </c>
      <c r="G254" s="372">
        <f t="shared" si="93"/>
        <v>126387.82</v>
      </c>
      <c r="H254" s="373">
        <f t="shared" si="94"/>
        <v>-9.6075871868032903E-2</v>
      </c>
      <c r="I254" s="372"/>
      <c r="N254" s="70"/>
    </row>
    <row r="255" spans="2:14" x14ac:dyDescent="0.25">
      <c r="B255" s="635">
        <v>42552</v>
      </c>
      <c r="C255" s="371">
        <v>6800</v>
      </c>
      <c r="D255" s="636">
        <v>17.446100000000001</v>
      </c>
      <c r="E255" s="372">
        <v>15.7</v>
      </c>
      <c r="F255" s="372">
        <f t="shared" ref="F255:F276" si="95">C255*(E255-D255)</f>
        <v>-11873.480000000014</v>
      </c>
      <c r="G255" s="372">
        <f t="shared" ref="G255:G276" si="96">IF(C255=0, 0,D255*C255)</f>
        <v>118633.48000000001</v>
      </c>
      <c r="H255" s="373">
        <f t="shared" ref="H255:H276" si="97">IF(C255=0, D255, (E255-D255)/D255)</f>
        <v>-0.10008540590733757</v>
      </c>
      <c r="I255" s="372"/>
    </row>
    <row r="256" spans="2:14" x14ac:dyDescent="0.25">
      <c r="B256" s="635">
        <v>42552</v>
      </c>
      <c r="C256" s="371">
        <v>6000</v>
      </c>
      <c r="D256" s="636">
        <v>17.668199999999999</v>
      </c>
      <c r="E256" s="372">
        <v>15.68</v>
      </c>
      <c r="F256" s="372">
        <f t="shared" si="95"/>
        <v>-11929.199999999995</v>
      </c>
      <c r="G256" s="372">
        <f t="shared" si="96"/>
        <v>106009.2</v>
      </c>
      <c r="H256" s="373">
        <f t="shared" si="97"/>
        <v>-0.11252985589929926</v>
      </c>
      <c r="I256" s="372"/>
    </row>
    <row r="257" spans="2:14" x14ac:dyDescent="0.25">
      <c r="B257" s="635">
        <v>42556</v>
      </c>
      <c r="C257" s="371">
        <v>8178</v>
      </c>
      <c r="D257" s="636">
        <v>16.978899999999999</v>
      </c>
      <c r="E257" s="372">
        <v>14.72</v>
      </c>
      <c r="F257" s="372">
        <f t="shared" si="95"/>
        <v>-18473.284199999991</v>
      </c>
      <c r="G257" s="372">
        <f t="shared" si="96"/>
        <v>138853.4442</v>
      </c>
      <c r="H257" s="373">
        <f t="shared" si="97"/>
        <v>-0.13304159869013887</v>
      </c>
      <c r="I257" s="372">
        <v>16.75</v>
      </c>
    </row>
    <row r="258" spans="2:14" x14ac:dyDescent="0.25">
      <c r="B258" s="635">
        <v>42556</v>
      </c>
      <c r="C258" s="371">
        <v>8678</v>
      </c>
      <c r="D258" s="636">
        <v>16.843</v>
      </c>
      <c r="E258" s="372">
        <v>14.72</v>
      </c>
      <c r="F258" s="372">
        <f t="shared" si="95"/>
        <v>-18423.393999999993</v>
      </c>
      <c r="G258" s="372">
        <f t="shared" si="96"/>
        <v>146163.554</v>
      </c>
      <c r="H258" s="373">
        <f t="shared" si="97"/>
        <v>-0.12604642878347083</v>
      </c>
      <c r="I258" s="372"/>
    </row>
    <row r="259" spans="2:14" x14ac:dyDescent="0.25">
      <c r="B259" s="635">
        <v>42557</v>
      </c>
      <c r="C259" s="371">
        <v>8178</v>
      </c>
      <c r="D259" s="636">
        <v>16.960599999999999</v>
      </c>
      <c r="E259" s="372">
        <v>14.84</v>
      </c>
      <c r="F259" s="372">
        <f t="shared" si="95"/>
        <v>-17342.266799999998</v>
      </c>
      <c r="G259" s="372">
        <f t="shared" si="96"/>
        <v>138703.7868</v>
      </c>
      <c r="H259" s="373">
        <f t="shared" si="97"/>
        <v>-0.12503095409360515</v>
      </c>
      <c r="I259" s="372">
        <v>16.75</v>
      </c>
    </row>
    <row r="260" spans="2:14" x14ac:dyDescent="0.25">
      <c r="B260" s="635">
        <v>42557</v>
      </c>
      <c r="C260" s="371">
        <v>8678</v>
      </c>
      <c r="D260" s="636">
        <v>16.835000000000001</v>
      </c>
      <c r="E260" s="372">
        <v>14.84</v>
      </c>
      <c r="F260" s="372">
        <f t="shared" si="95"/>
        <v>-17312.610000000008</v>
      </c>
      <c r="G260" s="372">
        <f t="shared" si="96"/>
        <v>146094.13</v>
      </c>
      <c r="H260" s="373">
        <f t="shared" si="97"/>
        <v>-0.11850311850311855</v>
      </c>
      <c r="I260" s="372"/>
    </row>
    <row r="261" spans="2:14" x14ac:dyDescent="0.25">
      <c r="B261" s="635">
        <v>42559</v>
      </c>
      <c r="C261" s="371">
        <v>8678</v>
      </c>
      <c r="D261" s="636">
        <v>16.835000000000001</v>
      </c>
      <c r="E261" s="372">
        <v>14.92</v>
      </c>
      <c r="F261" s="372">
        <f t="shared" si="95"/>
        <v>-16618.370000000006</v>
      </c>
      <c r="G261" s="372">
        <f t="shared" si="96"/>
        <v>146094.13</v>
      </c>
      <c r="H261" s="373">
        <f t="shared" si="97"/>
        <v>-0.1137511137511138</v>
      </c>
      <c r="I261" s="372"/>
    </row>
    <row r="262" spans="2:14" x14ac:dyDescent="0.25">
      <c r="B262" s="635">
        <v>42562</v>
      </c>
      <c r="C262" s="371">
        <v>8678</v>
      </c>
      <c r="D262" s="636">
        <v>16.835000000000001</v>
      </c>
      <c r="E262" s="372">
        <v>14.69</v>
      </c>
      <c r="F262" s="372">
        <f t="shared" si="95"/>
        <v>-18614.310000000012</v>
      </c>
      <c r="G262" s="372">
        <f t="shared" si="96"/>
        <v>146094.13</v>
      </c>
      <c r="H262" s="373">
        <f t="shared" si="97"/>
        <v>-0.12741312741312749</v>
      </c>
      <c r="I262" s="372"/>
    </row>
    <row r="263" spans="2:14" x14ac:dyDescent="0.25">
      <c r="B263" s="635">
        <v>42563</v>
      </c>
      <c r="C263" s="371">
        <v>8678</v>
      </c>
      <c r="D263" s="636">
        <v>16.835000000000001</v>
      </c>
      <c r="E263" s="372">
        <v>15.6</v>
      </c>
      <c r="F263" s="372">
        <f t="shared" si="95"/>
        <v>-10717.330000000011</v>
      </c>
      <c r="G263" s="372">
        <f t="shared" si="96"/>
        <v>146094.13</v>
      </c>
      <c r="H263" s="373">
        <f t="shared" si="97"/>
        <v>-7.3359073359073421E-2</v>
      </c>
      <c r="I263" s="372"/>
    </row>
    <row r="264" spans="2:14" x14ac:dyDescent="0.25">
      <c r="B264" s="635">
        <v>42564</v>
      </c>
      <c r="C264" s="371">
        <v>8738</v>
      </c>
      <c r="D264" s="636">
        <v>16.816099999999999</v>
      </c>
      <c r="E264" s="372">
        <v>15.29</v>
      </c>
      <c r="F264" s="372">
        <f t="shared" si="95"/>
        <v>-13335.061799999996</v>
      </c>
      <c r="G264" s="372">
        <f t="shared" si="96"/>
        <v>146939.08179999999</v>
      </c>
      <c r="H264" s="373">
        <f t="shared" si="97"/>
        <v>-9.0752314745987453E-2</v>
      </c>
      <c r="I264" s="372"/>
    </row>
    <row r="265" spans="2:14" x14ac:dyDescent="0.25">
      <c r="B265" s="635">
        <v>42566</v>
      </c>
      <c r="C265" s="371">
        <v>8738</v>
      </c>
      <c r="D265" s="636">
        <v>16.816099999999999</v>
      </c>
      <c r="E265" s="372">
        <v>15.21</v>
      </c>
      <c r="F265" s="372">
        <f t="shared" si="95"/>
        <v>-14034.101799999982</v>
      </c>
      <c r="G265" s="372">
        <f t="shared" si="96"/>
        <v>146939.08179999999</v>
      </c>
      <c r="H265" s="373">
        <f t="shared" si="97"/>
        <v>-9.5509660384988079E-2</v>
      </c>
      <c r="I265" s="372"/>
    </row>
    <row r="266" spans="2:14" x14ac:dyDescent="0.25">
      <c r="B266" s="635">
        <v>42570</v>
      </c>
      <c r="C266" s="371">
        <v>9138</v>
      </c>
      <c r="D266" s="636">
        <v>16.733499999999999</v>
      </c>
      <c r="E266" s="372">
        <v>14.75</v>
      </c>
      <c r="F266" s="372">
        <f t="shared" si="95"/>
        <v>-18125.222999999994</v>
      </c>
      <c r="G266" s="372">
        <f t="shared" si="96"/>
        <v>152910.723</v>
      </c>
      <c r="H266" s="373">
        <f t="shared" si="97"/>
        <v>-0.1185346759494427</v>
      </c>
      <c r="I266" s="372"/>
    </row>
    <row r="267" spans="2:14" x14ac:dyDescent="0.25">
      <c r="B267" s="635">
        <v>42571</v>
      </c>
      <c r="C267" s="392">
        <v>9138</v>
      </c>
      <c r="D267" s="637">
        <v>16.7227</v>
      </c>
      <c r="E267" s="372">
        <v>14.84</v>
      </c>
      <c r="F267" s="372">
        <f t="shared" si="95"/>
        <v>-17204.112599999997</v>
      </c>
      <c r="G267" s="372">
        <f t="shared" si="96"/>
        <v>152812.03260000001</v>
      </c>
      <c r="H267" s="373">
        <f t="shared" si="97"/>
        <v>-0.11258349429218965</v>
      </c>
      <c r="I267" s="372"/>
    </row>
    <row r="268" spans="2:14" x14ac:dyDescent="0.25">
      <c r="B268" s="635">
        <v>42572</v>
      </c>
      <c r="C268" s="371">
        <v>9138</v>
      </c>
      <c r="D268" s="636">
        <v>16.718900000000001</v>
      </c>
      <c r="E268" s="372">
        <v>14.42</v>
      </c>
      <c r="F268" s="372">
        <f t="shared" si="95"/>
        <v>-21007.348200000015</v>
      </c>
      <c r="G268" s="372">
        <f t="shared" si="96"/>
        <v>152777.3082</v>
      </c>
      <c r="H268" s="373">
        <f t="shared" si="97"/>
        <v>-0.13750306539305823</v>
      </c>
      <c r="I268" s="372"/>
    </row>
    <row r="269" spans="2:14" x14ac:dyDescent="0.25">
      <c r="B269" s="635">
        <v>42573</v>
      </c>
      <c r="C269" s="371">
        <v>9278</v>
      </c>
      <c r="D269" s="636">
        <v>16.679099999999998</v>
      </c>
      <c r="E269" s="372">
        <v>14.11</v>
      </c>
      <c r="F269" s="372">
        <f t="shared" si="95"/>
        <v>-23836.109799999987</v>
      </c>
      <c r="G269" s="372">
        <f t="shared" si="96"/>
        <v>154748.68979999999</v>
      </c>
      <c r="H269" s="373">
        <f t="shared" si="97"/>
        <v>-0.15403109280476759</v>
      </c>
      <c r="I269" s="372"/>
    </row>
    <row r="270" spans="2:14" x14ac:dyDescent="0.25">
      <c r="B270" s="635">
        <v>42576</v>
      </c>
      <c r="C270" s="371">
        <v>9478</v>
      </c>
      <c r="D270" s="636">
        <v>16.613099999999999</v>
      </c>
      <c r="E270" s="372">
        <v>13.58</v>
      </c>
      <c r="F270" s="372">
        <f t="shared" si="95"/>
        <v>-28747.721799999992</v>
      </c>
      <c r="G270" s="372">
        <f t="shared" si="96"/>
        <v>157458.96179999999</v>
      </c>
      <c r="H270" s="373">
        <f t="shared" si="97"/>
        <v>-0.18257278894366491</v>
      </c>
      <c r="I270" s="372"/>
    </row>
    <row r="271" spans="2:14" x14ac:dyDescent="0.25">
      <c r="B271" s="635">
        <v>42577</v>
      </c>
      <c r="C271" s="392">
        <v>9278</v>
      </c>
      <c r="D271" s="637">
        <v>16.674199999999999</v>
      </c>
      <c r="E271" s="372">
        <v>13.78</v>
      </c>
      <c r="F271" s="372">
        <f t="shared" si="95"/>
        <v>-26852.387599999998</v>
      </c>
      <c r="G271" s="372">
        <f t="shared" si="96"/>
        <v>154703.22759999998</v>
      </c>
      <c r="H271" s="373">
        <f t="shared" si="97"/>
        <v>-0.17357354475776948</v>
      </c>
      <c r="I271" s="372">
        <v>16.53</v>
      </c>
    </row>
    <row r="272" spans="2:14" x14ac:dyDescent="0.25">
      <c r="B272" s="635">
        <v>42578</v>
      </c>
      <c r="C272" s="392">
        <v>9478</v>
      </c>
      <c r="D272" s="637">
        <v>16.6004</v>
      </c>
      <c r="E272" s="372">
        <v>13.13</v>
      </c>
      <c r="F272" s="372">
        <f t="shared" si="95"/>
        <v>-32892.451199999996</v>
      </c>
      <c r="G272" s="372">
        <f t="shared" si="96"/>
        <v>157338.5912</v>
      </c>
      <c r="H272" s="373">
        <f t="shared" si="97"/>
        <v>-0.20905520348907253</v>
      </c>
      <c r="I272" s="372"/>
      <c r="N272" s="70"/>
    </row>
    <row r="273" spans="2:9" x14ac:dyDescent="0.25">
      <c r="B273" s="635">
        <v>42580</v>
      </c>
      <c r="C273" s="371">
        <v>9478</v>
      </c>
      <c r="D273" s="636">
        <v>16.599</v>
      </c>
      <c r="E273" s="372">
        <v>13.64</v>
      </c>
      <c r="F273" s="372">
        <f t="shared" si="95"/>
        <v>-28045.401999999998</v>
      </c>
      <c r="G273" s="372">
        <f t="shared" si="96"/>
        <v>157325.32200000001</v>
      </c>
      <c r="H273" s="374">
        <f t="shared" si="97"/>
        <v>-0.17826375082836313</v>
      </c>
      <c r="I273" s="372"/>
    </row>
    <row r="274" spans="2:9" x14ac:dyDescent="0.25">
      <c r="B274" s="635">
        <v>42580</v>
      </c>
      <c r="C274" s="371">
        <v>9278</v>
      </c>
      <c r="D274" s="636">
        <v>16.664000000000001</v>
      </c>
      <c r="E274" s="372">
        <v>13.64</v>
      </c>
      <c r="F274" s="372">
        <f t="shared" si="95"/>
        <v>-28056.67200000001</v>
      </c>
      <c r="G274" s="372">
        <f t="shared" si="96"/>
        <v>154608.592</v>
      </c>
      <c r="H274" s="374">
        <f t="shared" si="97"/>
        <v>-0.18146903504560732</v>
      </c>
      <c r="I274" s="372">
        <v>16.53</v>
      </c>
    </row>
    <row r="275" spans="2:9" x14ac:dyDescent="0.25">
      <c r="B275" s="635">
        <v>42583</v>
      </c>
      <c r="C275" s="371">
        <v>9478</v>
      </c>
      <c r="D275" s="636">
        <v>16.5871</v>
      </c>
      <c r="E275" s="372">
        <v>12.92</v>
      </c>
      <c r="F275" s="372">
        <f t="shared" si="95"/>
        <v>-34756.773799999995</v>
      </c>
      <c r="G275" s="372">
        <f t="shared" si="96"/>
        <v>157212.5338</v>
      </c>
      <c r="H275" s="374">
        <f t="shared" si="97"/>
        <v>-0.22108144280796521</v>
      </c>
      <c r="I275" s="372"/>
    </row>
    <row r="276" spans="2:9" x14ac:dyDescent="0.25">
      <c r="B276" s="635">
        <v>42584</v>
      </c>
      <c r="C276" s="371">
        <v>9678</v>
      </c>
      <c r="D276" s="636">
        <v>16.5063</v>
      </c>
      <c r="E276" s="372">
        <v>12.9</v>
      </c>
      <c r="F276" s="372">
        <f t="shared" si="95"/>
        <v>-34901.771399999991</v>
      </c>
      <c r="G276" s="372">
        <f t="shared" si="96"/>
        <v>159747.97140000001</v>
      </c>
      <c r="H276" s="374">
        <f t="shared" si="97"/>
        <v>-0.21848021664455386</v>
      </c>
      <c r="I276" s="372"/>
    </row>
    <row r="277" spans="2:9" x14ac:dyDescent="0.25">
      <c r="B277" s="635">
        <v>42585</v>
      </c>
      <c r="C277" s="371">
        <v>10078</v>
      </c>
      <c r="D277" s="636">
        <v>16.5063</v>
      </c>
      <c r="E277" s="372">
        <v>12.9</v>
      </c>
      <c r="F277" s="372">
        <f t="shared" ref="F277:F292" si="98">C277*(E277-D277)</f>
        <v>-36344.291399999995</v>
      </c>
      <c r="G277" s="372">
        <f t="shared" ref="G277:G292" si="99">IF(C277=0, 0,D277*C277)</f>
        <v>166350.4914</v>
      </c>
      <c r="H277" s="374">
        <f t="shared" ref="H277:H292" si="100">IF(C277=0, D277, (E277-D277)/D277)</f>
        <v>-0.21848021664455386</v>
      </c>
      <c r="I277" s="372"/>
    </row>
    <row r="278" spans="2:9" x14ac:dyDescent="0.25">
      <c r="B278" s="635">
        <v>42586</v>
      </c>
      <c r="C278" s="371">
        <v>9678</v>
      </c>
      <c r="D278" s="636">
        <v>16.489799999999999</v>
      </c>
      <c r="E278" s="372">
        <v>13.41</v>
      </c>
      <c r="F278" s="372">
        <f t="shared" si="98"/>
        <v>-29806.304399999986</v>
      </c>
      <c r="G278" s="372">
        <f t="shared" si="99"/>
        <v>159588.28439999997</v>
      </c>
      <c r="H278" s="374">
        <f t="shared" si="100"/>
        <v>-0.1867700032747516</v>
      </c>
      <c r="I278" s="372"/>
    </row>
    <row r="279" spans="2:9" x14ac:dyDescent="0.25">
      <c r="B279" s="635">
        <v>42586</v>
      </c>
      <c r="C279" s="371">
        <v>9278</v>
      </c>
      <c r="D279" s="636">
        <v>16.609200000000001</v>
      </c>
      <c r="E279" s="372">
        <v>13.66</v>
      </c>
      <c r="F279" s="372">
        <f t="shared" si="98"/>
        <v>-27362.67760000001</v>
      </c>
      <c r="G279" s="372">
        <f t="shared" si="99"/>
        <v>154100.15760000001</v>
      </c>
      <c r="H279" s="374">
        <f t="shared" si="100"/>
        <v>-0.17756424150470829</v>
      </c>
      <c r="I279" s="372">
        <v>16.53</v>
      </c>
    </row>
    <row r="280" spans="2:9" x14ac:dyDescent="0.25">
      <c r="B280" s="635">
        <v>42586</v>
      </c>
      <c r="C280" s="371">
        <v>9138</v>
      </c>
      <c r="D280" s="636">
        <v>16.6511</v>
      </c>
      <c r="E280" s="372">
        <v>13.87</v>
      </c>
      <c r="F280" s="372">
        <f t="shared" si="98"/>
        <v>-25413.691800000004</v>
      </c>
      <c r="G280" s="372">
        <f t="shared" si="99"/>
        <v>152157.7518</v>
      </c>
      <c r="H280" s="373">
        <f t="shared" si="100"/>
        <v>-0.1670219985466426</v>
      </c>
      <c r="I280" s="372"/>
    </row>
    <row r="281" spans="2:9" x14ac:dyDescent="0.25">
      <c r="B281" s="635">
        <v>42593</v>
      </c>
      <c r="C281" s="371">
        <v>8678</v>
      </c>
      <c r="D281" s="636">
        <v>16.760300000000001</v>
      </c>
      <c r="E281" s="372">
        <v>14.61</v>
      </c>
      <c r="F281" s="372">
        <f t="shared" si="98"/>
        <v>-18660.303400000012</v>
      </c>
      <c r="G281" s="372">
        <f t="shared" si="99"/>
        <v>145445.88340000002</v>
      </c>
      <c r="H281" s="373">
        <f t="shared" si="100"/>
        <v>-0.12829722618330228</v>
      </c>
      <c r="I281" s="372"/>
    </row>
    <row r="282" spans="2:9" x14ac:dyDescent="0.25">
      <c r="B282" s="635">
        <v>42597</v>
      </c>
      <c r="C282" s="371">
        <v>8678</v>
      </c>
      <c r="D282" s="636">
        <v>16.7471</v>
      </c>
      <c r="E282" s="372">
        <v>14.9</v>
      </c>
      <c r="F282" s="372">
        <f t="shared" si="98"/>
        <v>-16029.133799999994</v>
      </c>
      <c r="G282" s="372">
        <f t="shared" si="99"/>
        <v>145331.33379999999</v>
      </c>
      <c r="H282" s="373">
        <f t="shared" si="100"/>
        <v>-0.11029372249523794</v>
      </c>
      <c r="I282" s="372"/>
    </row>
    <row r="283" spans="2:9" x14ac:dyDescent="0.25">
      <c r="B283" s="635">
        <v>42598</v>
      </c>
      <c r="C283" s="371">
        <v>8178</v>
      </c>
      <c r="D283" s="636">
        <v>16.8429</v>
      </c>
      <c r="E283" s="372">
        <v>15.17</v>
      </c>
      <c r="F283" s="372">
        <f t="shared" si="98"/>
        <v>-13680.976200000003</v>
      </c>
      <c r="G283" s="372">
        <f t="shared" si="99"/>
        <v>137741.23620000001</v>
      </c>
      <c r="H283" s="373">
        <f t="shared" si="100"/>
        <v>-9.9323750660515728E-2</v>
      </c>
      <c r="I283" s="372">
        <v>16.75</v>
      </c>
    </row>
    <row r="284" spans="2:9" x14ac:dyDescent="0.25">
      <c r="B284" s="635">
        <v>42599</v>
      </c>
      <c r="C284" s="371">
        <v>7178</v>
      </c>
      <c r="D284" s="636">
        <v>17.009899999999998</v>
      </c>
      <c r="E284" s="372">
        <v>15.7</v>
      </c>
      <c r="F284" s="372">
        <f t="shared" si="98"/>
        <v>-9402.4621999999927</v>
      </c>
      <c r="G284" s="372">
        <f t="shared" si="99"/>
        <v>122097.06219999999</v>
      </c>
      <c r="H284" s="373">
        <f t="shared" si="100"/>
        <v>-7.7008095285686515E-2</v>
      </c>
      <c r="I284" s="372"/>
    </row>
    <row r="285" spans="2:9" x14ac:dyDescent="0.25">
      <c r="B285" s="635">
        <v>42600</v>
      </c>
      <c r="C285" s="371">
        <v>5500</v>
      </c>
      <c r="D285" s="636">
        <v>17.185600000000001</v>
      </c>
      <c r="E285" s="372">
        <v>16.68</v>
      </c>
      <c r="F285" s="372">
        <f t="shared" si="98"/>
        <v>-2780.8000000000065</v>
      </c>
      <c r="G285" s="372">
        <f t="shared" si="99"/>
        <v>94520.8</v>
      </c>
      <c r="H285" s="373">
        <f t="shared" si="100"/>
        <v>-2.9419979517735846E-2</v>
      </c>
      <c r="I285" s="372"/>
    </row>
    <row r="286" spans="2:9" x14ac:dyDescent="0.25">
      <c r="B286" s="635">
        <v>42601</v>
      </c>
      <c r="C286" s="371">
        <v>5000</v>
      </c>
      <c r="D286" s="636">
        <v>17.222200000000001</v>
      </c>
      <c r="E286" s="372">
        <v>16.8</v>
      </c>
      <c r="F286" s="372">
        <f t="shared" si="98"/>
        <v>-2111.0000000000005</v>
      </c>
      <c r="G286" s="372">
        <f t="shared" si="99"/>
        <v>86111</v>
      </c>
      <c r="H286" s="373">
        <f t="shared" si="100"/>
        <v>-2.4514870341768188E-2</v>
      </c>
      <c r="I286" s="372"/>
    </row>
    <row r="287" spans="2:9" x14ac:dyDescent="0.25">
      <c r="B287" s="635">
        <v>42604</v>
      </c>
      <c r="C287" s="371">
        <v>6000</v>
      </c>
      <c r="D287" s="636">
        <v>16.9651</v>
      </c>
      <c r="E287" s="372">
        <v>15.64</v>
      </c>
      <c r="F287" s="372">
        <f t="shared" si="98"/>
        <v>-7950.599999999994</v>
      </c>
      <c r="G287" s="372">
        <f t="shared" si="99"/>
        <v>101790.59999999999</v>
      </c>
      <c r="H287" s="373">
        <f t="shared" si="100"/>
        <v>-7.8107408739117312E-2</v>
      </c>
      <c r="I287" s="372"/>
    </row>
    <row r="288" spans="2:9" x14ac:dyDescent="0.25">
      <c r="B288" s="635">
        <v>42604</v>
      </c>
      <c r="C288" s="371">
        <v>6500</v>
      </c>
      <c r="D288" s="636">
        <v>16.850899999999999</v>
      </c>
      <c r="E288" s="372">
        <v>15.64</v>
      </c>
      <c r="F288" s="372">
        <f t="shared" si="98"/>
        <v>-7870.8499999999922</v>
      </c>
      <c r="G288" s="372">
        <f t="shared" si="99"/>
        <v>109530.84999999999</v>
      </c>
      <c r="H288" s="373">
        <f t="shared" si="100"/>
        <v>-7.1859663282079822E-2</v>
      </c>
      <c r="I288" s="372"/>
    </row>
    <row r="289" spans="2:14" x14ac:dyDescent="0.25">
      <c r="B289" s="635">
        <v>42605</v>
      </c>
      <c r="C289" s="371">
        <v>6000</v>
      </c>
      <c r="D289" s="636">
        <v>16.923500000000001</v>
      </c>
      <c r="E289" s="372">
        <v>16.43</v>
      </c>
      <c r="F289" s="372">
        <f t="shared" si="98"/>
        <v>-2961.0000000000055</v>
      </c>
      <c r="G289" s="372">
        <f t="shared" si="99"/>
        <v>101541</v>
      </c>
      <c r="H289" s="373">
        <f t="shared" si="100"/>
        <v>-2.9160634620498178E-2</v>
      </c>
      <c r="I289" s="372"/>
    </row>
    <row r="290" spans="2:14" x14ac:dyDescent="0.25">
      <c r="B290" s="635">
        <v>42605</v>
      </c>
      <c r="C290" s="371">
        <v>5500</v>
      </c>
      <c r="D290" s="636">
        <v>16.9848</v>
      </c>
      <c r="E290" s="372">
        <v>16.43</v>
      </c>
      <c r="F290" s="372">
        <f t="shared" si="98"/>
        <v>-3051.400000000001</v>
      </c>
      <c r="G290" s="372">
        <f t="shared" si="99"/>
        <v>93416.4</v>
      </c>
      <c r="H290" s="373">
        <f t="shared" si="100"/>
        <v>-3.266450002355048E-2</v>
      </c>
      <c r="I290" s="372"/>
    </row>
    <row r="291" spans="2:14" x14ac:dyDescent="0.25">
      <c r="B291" s="635">
        <v>42605</v>
      </c>
      <c r="C291" s="371">
        <v>5000</v>
      </c>
      <c r="D291" s="636">
        <v>17.035299999999999</v>
      </c>
      <c r="E291" s="372">
        <v>16.43</v>
      </c>
      <c r="F291" s="372">
        <f t="shared" si="98"/>
        <v>-3026.4999999999986</v>
      </c>
      <c r="G291" s="372">
        <f t="shared" si="99"/>
        <v>85176.5</v>
      </c>
      <c r="H291" s="373">
        <f t="shared" si="100"/>
        <v>-3.5532100990296606E-2</v>
      </c>
      <c r="I291" s="372"/>
    </row>
    <row r="292" spans="2:14" x14ac:dyDescent="0.25">
      <c r="B292" s="635">
        <v>42606</v>
      </c>
      <c r="C292" s="371">
        <v>5178</v>
      </c>
      <c r="D292" s="636">
        <v>17.0017</v>
      </c>
      <c r="E292" s="372">
        <v>16.059999999999999</v>
      </c>
      <c r="F292" s="372">
        <f t="shared" si="98"/>
        <v>-4876.1226000000042</v>
      </c>
      <c r="G292" s="372">
        <f t="shared" si="99"/>
        <v>88034.802599999995</v>
      </c>
      <c r="H292" s="373">
        <f t="shared" si="100"/>
        <v>-5.5388578789179958E-2</v>
      </c>
      <c r="I292" s="372"/>
    </row>
    <row r="293" spans="2:14" x14ac:dyDescent="0.25">
      <c r="B293" s="635">
        <v>42607</v>
      </c>
      <c r="C293" s="371">
        <v>5178</v>
      </c>
      <c r="D293" s="636">
        <v>17.0017</v>
      </c>
      <c r="E293" s="372">
        <v>16.010000000000002</v>
      </c>
      <c r="F293" s="372">
        <f>C293*(E293-D293)</f>
        <v>-5135.0225999999902</v>
      </c>
      <c r="G293" s="372">
        <f>IF(C293=0, 0,D293*C293)</f>
        <v>88034.802599999995</v>
      </c>
      <c r="H293" s="373">
        <f>IF(C293=0, D293, (E293-D293)/D293)</f>
        <v>-5.8329461171529789E-2</v>
      </c>
      <c r="I293" s="372"/>
    </row>
    <row r="294" spans="2:14" x14ac:dyDescent="0.25">
      <c r="B294" s="635">
        <v>42608</v>
      </c>
      <c r="C294" s="371">
        <v>6178</v>
      </c>
      <c r="D294" s="636">
        <v>16.825800000000001</v>
      </c>
      <c r="E294" s="372">
        <v>15.95</v>
      </c>
      <c r="F294" s="372">
        <f>C294*(E294-D294)</f>
        <v>-5410.6924000000108</v>
      </c>
      <c r="G294" s="372">
        <f>IF(C294=0, 0,D294*C294)</f>
        <v>103949.79240000001</v>
      </c>
      <c r="H294" s="373">
        <f>IF(C294=0, D294, (E294-D294)/D294)</f>
        <v>-5.2051016890727435E-2</v>
      </c>
      <c r="I294" s="372"/>
    </row>
    <row r="295" spans="2:14" x14ac:dyDescent="0.25">
      <c r="B295" s="635">
        <v>42611</v>
      </c>
      <c r="C295" s="371">
        <v>6178</v>
      </c>
      <c r="D295" s="636">
        <v>16.825800000000001</v>
      </c>
      <c r="E295" s="372">
        <v>15.99</v>
      </c>
      <c r="F295" s="372">
        <f t="shared" ref="F295:F300" si="101">C295*(E295-D295)</f>
        <v>-5163.5724000000046</v>
      </c>
      <c r="G295" s="372">
        <f t="shared" ref="G295:G300" si="102">IF(C295=0, 0,D295*C295)</f>
        <v>103949.79240000001</v>
      </c>
      <c r="H295" s="373">
        <f t="shared" ref="H295:H300" si="103">IF(C295=0, D295, (E295-D295)/D295)</f>
        <v>-4.9673715365688452E-2</v>
      </c>
      <c r="I295" s="372"/>
    </row>
    <row r="296" spans="2:14" x14ac:dyDescent="0.25">
      <c r="B296" s="635">
        <v>42612</v>
      </c>
      <c r="C296" s="371">
        <v>6678</v>
      </c>
      <c r="D296" s="636">
        <v>16.739999999999998</v>
      </c>
      <c r="E296" s="372">
        <v>15.55</v>
      </c>
      <c r="F296" s="454">
        <f t="shared" si="101"/>
        <v>-7946.8199999999852</v>
      </c>
      <c r="G296" s="372">
        <f t="shared" si="102"/>
        <v>111789.71999999999</v>
      </c>
      <c r="H296" s="374">
        <f t="shared" si="103"/>
        <v>-7.1087216248506446E-2</v>
      </c>
      <c r="I296" s="391"/>
    </row>
    <row r="297" spans="2:14" x14ac:dyDescent="0.25">
      <c r="B297" s="635">
        <v>42612</v>
      </c>
      <c r="C297" s="371">
        <v>7178</v>
      </c>
      <c r="D297" s="636">
        <v>16.6571</v>
      </c>
      <c r="E297" s="372">
        <v>15.55</v>
      </c>
      <c r="F297" s="372">
        <f t="shared" si="101"/>
        <v>-7946.7637999999934</v>
      </c>
      <c r="G297" s="372">
        <f t="shared" si="102"/>
        <v>119564.66379999999</v>
      </c>
      <c r="H297" s="373">
        <f t="shared" si="103"/>
        <v>-6.6464150422342369E-2</v>
      </c>
      <c r="I297" s="372"/>
    </row>
    <row r="298" spans="2:14" x14ac:dyDescent="0.25">
      <c r="B298" s="635">
        <v>42613</v>
      </c>
      <c r="C298" s="371">
        <v>7678</v>
      </c>
      <c r="D298" s="636">
        <v>16.565200000000001</v>
      </c>
      <c r="E298" s="372">
        <v>15.02</v>
      </c>
      <c r="F298" s="372">
        <f t="shared" si="101"/>
        <v>-11864.04560000001</v>
      </c>
      <c r="G298" s="372">
        <f t="shared" si="102"/>
        <v>127187.60560000001</v>
      </c>
      <c r="H298" s="373">
        <f t="shared" si="103"/>
        <v>-9.3279887957887692E-2</v>
      </c>
      <c r="I298" s="372" t="s">
        <v>262</v>
      </c>
    </row>
    <row r="299" spans="2:14" x14ac:dyDescent="0.25">
      <c r="B299" s="635">
        <v>42613</v>
      </c>
      <c r="C299" s="371">
        <v>8178</v>
      </c>
      <c r="D299" s="636">
        <v>16.474399999999999</v>
      </c>
      <c r="E299" s="372">
        <v>15.02</v>
      </c>
      <c r="F299" s="372">
        <f t="shared" si="101"/>
        <v>-11894.083199999997</v>
      </c>
      <c r="G299" s="372">
        <f t="shared" si="102"/>
        <v>134727.64319999999</v>
      </c>
      <c r="H299" s="373">
        <f t="shared" si="103"/>
        <v>-8.8282426067110162E-2</v>
      </c>
      <c r="I299" s="372" t="s">
        <v>263</v>
      </c>
    </row>
    <row r="300" spans="2:14" x14ac:dyDescent="0.25">
      <c r="B300" s="635">
        <v>42615</v>
      </c>
      <c r="C300" s="371">
        <v>7678</v>
      </c>
      <c r="D300" s="636">
        <v>16.528099999999998</v>
      </c>
      <c r="E300" s="372">
        <v>15.49</v>
      </c>
      <c r="F300" s="372">
        <f t="shared" si="101"/>
        <v>-7970.5317999999861</v>
      </c>
      <c r="G300" s="372">
        <f t="shared" si="102"/>
        <v>126902.75179999998</v>
      </c>
      <c r="H300" s="373">
        <f t="shared" si="103"/>
        <v>-6.2808187268953986E-2</v>
      </c>
      <c r="I300" s="372">
        <v>16.350000000000001</v>
      </c>
    </row>
    <row r="301" spans="2:14" x14ac:dyDescent="0.25">
      <c r="B301" s="635">
        <v>42616</v>
      </c>
      <c r="C301" s="371">
        <v>7678</v>
      </c>
      <c r="D301" s="636">
        <v>16.528099999999998</v>
      </c>
      <c r="E301" s="372">
        <v>15.64</v>
      </c>
      <c r="F301" s="372">
        <f>C301*(E301-D301)</f>
        <v>-6818.8317999999836</v>
      </c>
      <c r="G301" s="372">
        <f>IF(C301=0, 0,D301*C301)</f>
        <v>126902.75179999998</v>
      </c>
      <c r="H301" s="373">
        <f>IF(C301=0, D301, (E301-D301)/D301)</f>
        <v>-5.3732733950060681E-2</v>
      </c>
      <c r="I301" s="372"/>
    </row>
    <row r="302" spans="2:14" x14ac:dyDescent="0.25">
      <c r="B302" s="635">
        <v>42621</v>
      </c>
      <c r="C302" s="371">
        <v>7178</v>
      </c>
      <c r="D302" s="636">
        <v>16.545400000000001</v>
      </c>
      <c r="E302" s="372">
        <v>16.739999999999998</v>
      </c>
      <c r="F302" s="372">
        <f>C302*(E302-D302)</f>
        <v>1396.8387999999832</v>
      </c>
      <c r="G302" s="372">
        <f>IF(C302=0, 0,D302*C302)</f>
        <v>118762.8812</v>
      </c>
      <c r="H302" s="373">
        <f>IF(C302=0, D302, (E302-D302)/D302)</f>
        <v>1.1761577235968768E-2</v>
      </c>
      <c r="I302" s="372"/>
    </row>
    <row r="303" spans="2:14" x14ac:dyDescent="0.25">
      <c r="B303" s="635">
        <v>42621</v>
      </c>
      <c r="C303" s="392">
        <v>6678</v>
      </c>
      <c r="D303" s="637">
        <v>16.532299999999999</v>
      </c>
      <c r="E303" s="372">
        <v>16.739999999999998</v>
      </c>
      <c r="F303" s="372">
        <f>C303*(E303-D303)</f>
        <v>1387.0205999999941</v>
      </c>
      <c r="G303" s="372">
        <f>IF(C303=0, 0,D303*C303)</f>
        <v>110402.6994</v>
      </c>
      <c r="H303" s="373">
        <f>IF(C303=0, D303, (E303-D303)/D303)</f>
        <v>1.256328520532528E-2</v>
      </c>
      <c r="I303" s="372"/>
      <c r="N303" s="29"/>
    </row>
    <row r="304" spans="2:14" x14ac:dyDescent="0.25">
      <c r="B304" s="635">
        <v>42621</v>
      </c>
      <c r="C304" s="371">
        <v>6458</v>
      </c>
      <c r="D304" s="636">
        <v>16.524263999999999</v>
      </c>
      <c r="E304" s="372">
        <v>16.739999999999998</v>
      </c>
      <c r="F304" s="372">
        <f>C304*(E304-D304)</f>
        <v>1393.2230879999981</v>
      </c>
      <c r="G304" s="372">
        <f>IF(C304=0, 0,D304*C304)</f>
        <v>106713.69691199998</v>
      </c>
      <c r="H304" s="373">
        <f>IF(C304=0, D304, (E304-D304)/D304)</f>
        <v>1.3055710075801242E-2</v>
      </c>
      <c r="I304" s="372"/>
    </row>
    <row r="305" spans="2:9" x14ac:dyDescent="0.25">
      <c r="B305" s="635">
        <v>42622</v>
      </c>
      <c r="C305" s="371">
        <v>7178</v>
      </c>
      <c r="D305" s="636">
        <v>16.477945999999999</v>
      </c>
      <c r="E305" s="372">
        <v>15.67</v>
      </c>
      <c r="F305" s="372">
        <f>C305*(E305-D305)</f>
        <v>-5799.4363879999955</v>
      </c>
      <c r="G305" s="372">
        <f>IF(C305=0, 0,D305*C305)</f>
        <v>118278.696388</v>
      </c>
      <c r="H305" s="373">
        <f>IF(C305=0, D305, (E305-D305)/D305)</f>
        <v>-4.9031960658203359E-2</v>
      </c>
      <c r="I305" s="372"/>
    </row>
    <row r="306" spans="2:9" x14ac:dyDescent="0.25">
      <c r="B306" s="635">
        <v>42622</v>
      </c>
      <c r="C306" s="371">
        <v>7678</v>
      </c>
      <c r="D306" s="636">
        <v>16.430541999999999</v>
      </c>
      <c r="E306" s="372">
        <v>15.67</v>
      </c>
      <c r="F306" s="372">
        <f t="shared" ref="F306:F312" si="104">C306*(E306-D306)</f>
        <v>-5839.4414759999936</v>
      </c>
      <c r="G306" s="372">
        <f t="shared" ref="G306:G312" si="105">IF(C306=0, 0,D306*C306)</f>
        <v>126153.70147599999</v>
      </c>
      <c r="H306" s="373">
        <f t="shared" ref="H306:H312" si="106">IF(C306=0, D306, (E306-D306)/D306)</f>
        <v>-4.6288308687564853E-2</v>
      </c>
      <c r="I306" s="372">
        <v>16.350000000000001</v>
      </c>
    </row>
    <row r="307" spans="2:9" ht="15" customHeight="1" x14ac:dyDescent="0.25">
      <c r="B307" s="635">
        <v>42625</v>
      </c>
      <c r="C307" s="392">
        <v>7678</v>
      </c>
      <c r="D307" s="637">
        <v>16.412330000000001</v>
      </c>
      <c r="E307" s="372">
        <v>15.47</v>
      </c>
      <c r="F307" s="372">
        <f t="shared" si="104"/>
        <v>-7235.2097400000011</v>
      </c>
      <c r="G307" s="372">
        <f t="shared" si="105"/>
        <v>126013.86974000001</v>
      </c>
      <c r="H307" s="373">
        <f t="shared" si="106"/>
        <v>-5.7415979327737135E-2</v>
      </c>
      <c r="I307" s="372"/>
    </row>
    <row r="308" spans="2:9" x14ac:dyDescent="0.25">
      <c r="B308" s="635">
        <v>42625</v>
      </c>
      <c r="C308" s="392">
        <v>7678</v>
      </c>
      <c r="D308" s="637">
        <v>16.355817999999999</v>
      </c>
      <c r="E308" s="372">
        <v>15.47</v>
      </c>
      <c r="F308" s="372">
        <f t="shared" si="104"/>
        <v>-6801.3106039999893</v>
      </c>
      <c r="G308" s="372">
        <f t="shared" si="105"/>
        <v>125579.970604</v>
      </c>
      <c r="H308" s="373">
        <f t="shared" si="106"/>
        <v>-5.4159198885680847E-2</v>
      </c>
      <c r="I308" s="372" t="s">
        <v>278</v>
      </c>
    </row>
    <row r="309" spans="2:9" x14ac:dyDescent="0.25">
      <c r="B309" s="635">
        <v>42626</v>
      </c>
      <c r="C309" s="371">
        <v>8278</v>
      </c>
      <c r="D309" s="636">
        <v>16.25066</v>
      </c>
      <c r="E309" s="372">
        <v>14.34</v>
      </c>
      <c r="F309" s="372">
        <f t="shared" si="104"/>
        <v>-15816.44348</v>
      </c>
      <c r="G309" s="372">
        <f t="shared" si="105"/>
        <v>134522.96348000001</v>
      </c>
      <c r="H309" s="374">
        <f t="shared" si="106"/>
        <v>-0.11757430159759666</v>
      </c>
      <c r="I309" s="372"/>
    </row>
    <row r="310" spans="2:9" x14ac:dyDescent="0.25">
      <c r="B310" s="635">
        <v>42626</v>
      </c>
      <c r="C310" s="371">
        <v>8678</v>
      </c>
      <c r="D310" s="636">
        <v>16.18149</v>
      </c>
      <c r="E310" s="372">
        <v>14.34</v>
      </c>
      <c r="F310" s="372">
        <f t="shared" si="104"/>
        <v>-15980.450220000002</v>
      </c>
      <c r="G310" s="372">
        <f t="shared" si="105"/>
        <v>140422.97021999999</v>
      </c>
      <c r="H310" s="374">
        <f t="shared" si="106"/>
        <v>-0.11380225183218605</v>
      </c>
      <c r="I310" s="372"/>
    </row>
    <row r="311" spans="2:9" x14ac:dyDescent="0.25">
      <c r="B311" s="635">
        <v>42626</v>
      </c>
      <c r="C311" s="371">
        <v>8978</v>
      </c>
      <c r="D311" s="636">
        <v>16.124635000000001</v>
      </c>
      <c r="E311" s="372">
        <v>14.34</v>
      </c>
      <c r="F311" s="372">
        <f t="shared" si="104"/>
        <v>-16022.453030000013</v>
      </c>
      <c r="G311" s="372">
        <f t="shared" si="105"/>
        <v>144766.97303000002</v>
      </c>
      <c r="H311" s="374">
        <f t="shared" si="106"/>
        <v>-0.11067754401882594</v>
      </c>
      <c r="I311" s="372"/>
    </row>
    <row r="312" spans="2:9" x14ac:dyDescent="0.25">
      <c r="B312" s="635">
        <v>42626</v>
      </c>
      <c r="C312" s="371">
        <v>9278</v>
      </c>
      <c r="D312" s="636">
        <v>16.064019999999999</v>
      </c>
      <c r="E312" s="372">
        <v>14.34</v>
      </c>
      <c r="F312" s="372">
        <f t="shared" si="104"/>
        <v>-15995.457559999995</v>
      </c>
      <c r="G312" s="372">
        <f t="shared" si="105"/>
        <v>149041.97756</v>
      </c>
      <c r="H312" s="374">
        <f t="shared" si="106"/>
        <v>-0.10732182853357998</v>
      </c>
      <c r="I312" s="372" t="s">
        <v>279</v>
      </c>
    </row>
    <row r="313" spans="2:9" x14ac:dyDescent="0.25">
      <c r="B313" s="635">
        <v>42627</v>
      </c>
      <c r="C313" s="371">
        <v>9478</v>
      </c>
      <c r="D313" s="636">
        <v>16.020790999999999</v>
      </c>
      <c r="E313" s="372">
        <v>14.01</v>
      </c>
      <c r="F313" s="372">
        <f t="shared" ref="F313:F320" si="107">C313*(E313-D313)</f>
        <v>-19058.277097999995</v>
      </c>
      <c r="G313" s="372">
        <f t="shared" ref="G313:G320" si="108">IF(C313=0, 0,D313*C313)</f>
        <v>151845.05709799999</v>
      </c>
      <c r="H313" s="374">
        <f t="shared" ref="H313:H320" si="109">IF(C313=0, D313, (E313-D313)/D313)</f>
        <v>-0.1255113433537707</v>
      </c>
      <c r="I313" s="372"/>
    </row>
    <row r="314" spans="2:9" x14ac:dyDescent="0.25">
      <c r="B314" s="635">
        <v>42628</v>
      </c>
      <c r="C314" s="371">
        <v>9478</v>
      </c>
      <c r="D314" s="636">
        <v>16.015726999999998</v>
      </c>
      <c r="E314" s="372">
        <v>14.26</v>
      </c>
      <c r="F314" s="372">
        <f t="shared" si="107"/>
        <v>-16640.780505999985</v>
      </c>
      <c r="G314" s="372">
        <f t="shared" si="108"/>
        <v>151797.06050599998</v>
      </c>
      <c r="H314" s="374">
        <f t="shared" si="109"/>
        <v>-0.1096251827968845</v>
      </c>
      <c r="I314" s="372"/>
    </row>
    <row r="315" spans="2:9" x14ac:dyDescent="0.25">
      <c r="B315" s="635">
        <v>42629</v>
      </c>
      <c r="C315" s="371">
        <v>9478</v>
      </c>
      <c r="D315" s="636">
        <v>16.015726999999998</v>
      </c>
      <c r="E315" s="372">
        <v>14.24</v>
      </c>
      <c r="F315" s="372">
        <f t="shared" si="107"/>
        <v>-16830.340505999982</v>
      </c>
      <c r="G315" s="372">
        <f t="shared" si="108"/>
        <v>151797.06050599998</v>
      </c>
      <c r="H315" s="374">
        <f t="shared" si="109"/>
        <v>-0.1108739553315312</v>
      </c>
      <c r="I315" s="372"/>
    </row>
    <row r="316" spans="2:9" x14ac:dyDescent="0.25">
      <c r="B316" s="635">
        <v>42632</v>
      </c>
      <c r="C316" s="371">
        <v>9678</v>
      </c>
      <c r="D316" s="636">
        <v>15.975311</v>
      </c>
      <c r="E316" s="372">
        <v>14.09</v>
      </c>
      <c r="F316" s="372">
        <f t="shared" si="107"/>
        <v>-18246.039857999996</v>
      </c>
      <c r="G316" s="372">
        <f t="shared" si="108"/>
        <v>154609.05985799999</v>
      </c>
      <c r="H316" s="373">
        <f t="shared" si="109"/>
        <v>-0.11801404054043141</v>
      </c>
      <c r="I316" s="372"/>
    </row>
    <row r="317" spans="2:9" x14ac:dyDescent="0.25">
      <c r="B317" s="635">
        <v>42633</v>
      </c>
      <c r="C317" s="371">
        <v>9878</v>
      </c>
      <c r="D317" s="636">
        <v>15.937544000000001</v>
      </c>
      <c r="E317" s="372">
        <v>13.87</v>
      </c>
      <c r="F317" s="372">
        <f t="shared" si="107"/>
        <v>-20423.199632000014</v>
      </c>
      <c r="G317" s="372">
        <f t="shared" si="108"/>
        <v>157431.05963200002</v>
      </c>
      <c r="H317" s="373">
        <f t="shared" si="109"/>
        <v>-0.12972789282966068</v>
      </c>
      <c r="I317" s="372"/>
    </row>
    <row r="318" spans="2:9" x14ac:dyDescent="0.25">
      <c r="B318" s="635">
        <v>42633</v>
      </c>
      <c r="C318" s="371">
        <v>10000</v>
      </c>
      <c r="D318" s="636">
        <v>15.915126000000001</v>
      </c>
      <c r="E318" s="372">
        <v>13.87</v>
      </c>
      <c r="F318" s="372">
        <f t="shared" si="107"/>
        <v>-20451.260000000017</v>
      </c>
      <c r="G318" s="372">
        <f t="shared" si="108"/>
        <v>159151.26</v>
      </c>
      <c r="H318" s="373">
        <f t="shared" si="109"/>
        <v>-0.12850203008132022</v>
      </c>
      <c r="I318" s="372"/>
    </row>
    <row r="319" spans="2:9" x14ac:dyDescent="0.25">
      <c r="B319" s="635">
        <v>42634</v>
      </c>
      <c r="C319" s="371">
        <v>9678</v>
      </c>
      <c r="D319" s="636">
        <v>15.969538999999999</v>
      </c>
      <c r="E319" s="372">
        <v>14.65</v>
      </c>
      <c r="F319" s="372">
        <f t="shared" si="107"/>
        <v>-12770.498441999989</v>
      </c>
      <c r="G319" s="372">
        <f t="shared" si="108"/>
        <v>154553.19844199999</v>
      </c>
      <c r="H319" s="373">
        <f t="shared" si="109"/>
        <v>-8.2628496664806608E-2</v>
      </c>
      <c r="I319" s="372"/>
    </row>
    <row r="320" spans="2:9" x14ac:dyDescent="0.25">
      <c r="B320" s="635">
        <v>42634</v>
      </c>
      <c r="C320" s="371">
        <v>9278</v>
      </c>
      <c r="D320" s="636">
        <v>16.026872999999998</v>
      </c>
      <c r="E320" s="372">
        <v>14.65</v>
      </c>
      <c r="F320" s="372">
        <f t="shared" si="107"/>
        <v>-12774.627693999981</v>
      </c>
      <c r="G320" s="372">
        <f t="shared" si="108"/>
        <v>148697.32769399998</v>
      </c>
      <c r="H320" s="373">
        <f t="shared" si="109"/>
        <v>-8.5910270830747718E-2</v>
      </c>
      <c r="I320" s="372">
        <v>16</v>
      </c>
    </row>
    <row r="321" spans="2:9" x14ac:dyDescent="0.25">
      <c r="B321" s="635">
        <v>42635</v>
      </c>
      <c r="C321" s="371">
        <v>9278</v>
      </c>
      <c r="D321" s="636">
        <v>16.026872999999998</v>
      </c>
      <c r="E321" s="372">
        <v>14.87</v>
      </c>
      <c r="F321" s="372">
        <f t="shared" ref="F321:F332" si="110">C321*(E321-D321)</f>
        <v>-10733.467693999992</v>
      </c>
      <c r="G321" s="372">
        <f t="shared" ref="G321:G332" si="111">IF(C321=0, 0,D321*C321)</f>
        <v>148697.32769399998</v>
      </c>
      <c r="H321" s="373">
        <f t="shared" ref="H321:H332" si="112">IF(C321=0, D321, (E321-D321)/D321)</f>
        <v>-7.2183326092369937E-2</v>
      </c>
      <c r="I321" s="372"/>
    </row>
    <row r="322" spans="2:9" x14ac:dyDescent="0.25">
      <c r="B322" s="635">
        <v>42636</v>
      </c>
      <c r="C322" s="371">
        <v>9478</v>
      </c>
      <c r="D322" s="636">
        <v>15.992122</v>
      </c>
      <c r="E322" s="372">
        <v>14.49</v>
      </c>
      <c r="F322" s="372">
        <f t="shared" si="110"/>
        <v>-14237.112315999999</v>
      </c>
      <c r="G322" s="372">
        <f t="shared" si="111"/>
        <v>151573.33231600001</v>
      </c>
      <c r="H322" s="373">
        <f t="shared" si="112"/>
        <v>-9.39288732289561E-2</v>
      </c>
      <c r="I322" s="372"/>
    </row>
    <row r="323" spans="2:9" x14ac:dyDescent="0.25">
      <c r="B323" s="635">
        <v>42639</v>
      </c>
      <c r="C323" s="371">
        <v>9278</v>
      </c>
      <c r="D323" s="636">
        <v>16.019549999999999</v>
      </c>
      <c r="E323" s="372">
        <v>14.41</v>
      </c>
      <c r="F323" s="372">
        <f t="shared" si="110"/>
        <v>-14933.404899999989</v>
      </c>
      <c r="G323" s="372">
        <f t="shared" si="111"/>
        <v>148629.38489999998</v>
      </c>
      <c r="H323" s="373">
        <f t="shared" si="112"/>
        <v>-0.10047410819904422</v>
      </c>
      <c r="I323" s="372">
        <v>16</v>
      </c>
    </row>
    <row r="324" spans="2:9" x14ac:dyDescent="0.25">
      <c r="B324" s="635">
        <v>42639</v>
      </c>
      <c r="C324" s="371">
        <v>9478</v>
      </c>
      <c r="D324" s="636">
        <v>15.987468</v>
      </c>
      <c r="E324" s="372">
        <v>14.41</v>
      </c>
      <c r="F324" s="372">
        <f t="shared" si="110"/>
        <v>-14951.241703999996</v>
      </c>
      <c r="G324" s="372">
        <f t="shared" si="111"/>
        <v>151529.221704</v>
      </c>
      <c r="H324" s="373">
        <f t="shared" si="112"/>
        <v>-9.8669032519721048E-2</v>
      </c>
      <c r="I324" s="372"/>
    </row>
    <row r="325" spans="2:9" x14ac:dyDescent="0.25">
      <c r="B325" s="635">
        <v>42639</v>
      </c>
      <c r="C325" s="371">
        <v>9678</v>
      </c>
      <c r="D325" s="636">
        <v>15.954266000000001</v>
      </c>
      <c r="E325" s="372">
        <v>14.41</v>
      </c>
      <c r="F325" s="372">
        <f t="shared" si="110"/>
        <v>-14945.406348000004</v>
      </c>
      <c r="G325" s="372">
        <f t="shared" si="111"/>
        <v>154405.386348</v>
      </c>
      <c r="H325" s="373">
        <f t="shared" si="112"/>
        <v>-9.6793296538994669E-2</v>
      </c>
      <c r="I325" s="372"/>
    </row>
    <row r="326" spans="2:9" x14ac:dyDescent="0.25">
      <c r="B326" s="635">
        <v>42640</v>
      </c>
      <c r="C326" s="371">
        <v>10000</v>
      </c>
      <c r="D326" s="636">
        <v>15.890373</v>
      </c>
      <c r="E326" s="372">
        <v>14.06</v>
      </c>
      <c r="F326" s="372">
        <f t="shared" si="110"/>
        <v>-18303.73</v>
      </c>
      <c r="G326" s="372">
        <f t="shared" si="111"/>
        <v>158903.73000000001</v>
      </c>
      <c r="H326" s="373">
        <f t="shared" si="112"/>
        <v>-0.11518754153851517</v>
      </c>
      <c r="I326" s="372"/>
    </row>
    <row r="327" spans="2:9" x14ac:dyDescent="0.25">
      <c r="B327" s="635">
        <v>42641</v>
      </c>
      <c r="C327" s="371">
        <v>9278</v>
      </c>
      <c r="D327" s="636">
        <v>15.968</v>
      </c>
      <c r="E327" s="372">
        <v>15.18</v>
      </c>
      <c r="F327" s="372">
        <f t="shared" si="110"/>
        <v>-7311.0640000000021</v>
      </c>
      <c r="G327" s="372">
        <f t="shared" si="111"/>
        <v>148151.10399999999</v>
      </c>
      <c r="H327" s="373">
        <f t="shared" si="112"/>
        <v>-4.9348697394789594E-2</v>
      </c>
      <c r="I327" s="372" t="s">
        <v>292</v>
      </c>
    </row>
    <row r="328" spans="2:9" x14ac:dyDescent="0.25">
      <c r="B328" s="635">
        <v>42641</v>
      </c>
      <c r="C328" s="371">
        <v>8978</v>
      </c>
      <c r="D328" s="636">
        <v>15.991466000000001</v>
      </c>
      <c r="E328" s="372">
        <v>15.18</v>
      </c>
      <c r="F328" s="372">
        <f t="shared" si="110"/>
        <v>-7285.3417480000098</v>
      </c>
      <c r="G328" s="372">
        <f t="shared" si="111"/>
        <v>143571.38174800001</v>
      </c>
      <c r="H328" s="373">
        <f t="shared" si="112"/>
        <v>-5.0743690415875634E-2</v>
      </c>
      <c r="I328" s="372"/>
    </row>
    <row r="329" spans="2:9" x14ac:dyDescent="0.25">
      <c r="B329" s="635">
        <v>42642</v>
      </c>
      <c r="C329" s="371">
        <v>8678</v>
      </c>
      <c r="D329" s="636">
        <v>16.016100000000002</v>
      </c>
      <c r="E329" s="372">
        <v>15.9</v>
      </c>
      <c r="F329" s="372">
        <f t="shared" si="110"/>
        <v>-1007.5158000000105</v>
      </c>
      <c r="G329" s="372">
        <f t="shared" si="111"/>
        <v>138987.71580000001</v>
      </c>
      <c r="H329" s="373">
        <f t="shared" si="112"/>
        <v>-7.2489557382884214E-3</v>
      </c>
      <c r="I329" s="372"/>
    </row>
    <row r="330" spans="2:9" x14ac:dyDescent="0.25">
      <c r="B330" s="635">
        <v>42642</v>
      </c>
      <c r="C330" s="371">
        <v>7978</v>
      </c>
      <c r="D330" s="636">
        <v>16.036825</v>
      </c>
      <c r="E330" s="372">
        <v>15.9</v>
      </c>
      <c r="F330" s="372">
        <f t="shared" si="110"/>
        <v>-1091.5898499999998</v>
      </c>
      <c r="G330" s="372">
        <f t="shared" si="111"/>
        <v>127941.78985</v>
      </c>
      <c r="H330" s="373">
        <f t="shared" si="112"/>
        <v>-8.5319257396648009E-3</v>
      </c>
      <c r="I330" s="372"/>
    </row>
    <row r="331" spans="2:9" x14ac:dyDescent="0.25">
      <c r="B331" s="635">
        <v>42642</v>
      </c>
      <c r="C331" s="371">
        <v>7764</v>
      </c>
      <c r="D331" s="636">
        <v>16.038399999999999</v>
      </c>
      <c r="E331" s="372">
        <v>15.9</v>
      </c>
      <c r="F331" s="372">
        <f t="shared" si="110"/>
        <v>-1074.5375999999919</v>
      </c>
      <c r="G331" s="372">
        <f t="shared" si="111"/>
        <v>124522.1376</v>
      </c>
      <c r="H331" s="373">
        <f t="shared" si="112"/>
        <v>-8.6292897047086353E-3</v>
      </c>
      <c r="I331" s="372"/>
    </row>
    <row r="332" spans="2:9" x14ac:dyDescent="0.25">
      <c r="B332" s="635">
        <v>42642</v>
      </c>
      <c r="C332" s="371">
        <v>8178</v>
      </c>
      <c r="D332" s="636">
        <v>16.019235999999999</v>
      </c>
      <c r="E332" s="372">
        <v>15.9</v>
      </c>
      <c r="F332" s="372">
        <f t="shared" si="110"/>
        <v>-975.11200799999187</v>
      </c>
      <c r="G332" s="372">
        <f t="shared" si="111"/>
        <v>131005.31200799999</v>
      </c>
      <c r="H332" s="373">
        <f t="shared" si="112"/>
        <v>-7.4433012910228059E-3</v>
      </c>
      <c r="I332" s="372" t="s">
        <v>293</v>
      </c>
    </row>
    <row r="333" spans="2:9" x14ac:dyDescent="0.25">
      <c r="B333" s="635">
        <v>42643</v>
      </c>
      <c r="C333" s="371">
        <v>8178</v>
      </c>
      <c r="D333" s="636">
        <v>16.019235999999999</v>
      </c>
      <c r="E333" s="372">
        <v>15.81</v>
      </c>
      <c r="F333" s="372">
        <f>C333*(E333-D333)</f>
        <v>-1711.1320079999907</v>
      </c>
      <c r="G333" s="372">
        <f>IF(C333=0, 0,D333*C333)</f>
        <v>131005.31200799999</v>
      </c>
      <c r="H333" s="373">
        <f>IF(C333=0, D333, (E333-D333)/D333)</f>
        <v>-1.3061546755413234E-2</v>
      </c>
      <c r="I333" s="372"/>
    </row>
    <row r="334" spans="2:9" x14ac:dyDescent="0.25">
      <c r="B334" s="635">
        <v>42646</v>
      </c>
      <c r="C334" s="371">
        <v>8178</v>
      </c>
      <c r="D334" s="636">
        <v>16.019235999999999</v>
      </c>
      <c r="E334" s="372">
        <v>15.98</v>
      </c>
      <c r="F334" s="372">
        <f t="shared" ref="F334:F343" si="113">C334*(E334-D334)</f>
        <v>-320.8720079999913</v>
      </c>
      <c r="G334" s="372">
        <f t="shared" ref="G334:G343" si="114">IF(C334=0, 0,D334*C334)</f>
        <v>131005.31200799999</v>
      </c>
      <c r="H334" s="373">
        <f t="shared" ref="H334:H343" si="115">IF(C334=0, D334, (E334-D334)/D334)</f>
        <v>-2.4493053226757469E-3</v>
      </c>
      <c r="I334" s="372"/>
    </row>
    <row r="335" spans="2:9" x14ac:dyDescent="0.25">
      <c r="B335" s="635">
        <v>42647</v>
      </c>
      <c r="C335" s="371">
        <v>8678</v>
      </c>
      <c r="D335" s="636">
        <v>16.010061</v>
      </c>
      <c r="E335" s="372">
        <v>15.63</v>
      </c>
      <c r="F335" s="372">
        <f t="shared" si="113"/>
        <v>-3298.169357999996</v>
      </c>
      <c r="G335" s="372">
        <f t="shared" si="114"/>
        <v>138935.309358</v>
      </c>
      <c r="H335" s="373">
        <f t="shared" si="115"/>
        <v>-2.3738885192255015E-2</v>
      </c>
      <c r="I335" s="372"/>
    </row>
    <row r="336" spans="2:9" x14ac:dyDescent="0.25">
      <c r="B336" s="635">
        <v>42647</v>
      </c>
      <c r="C336" s="371">
        <v>9178</v>
      </c>
      <c r="D336" s="636">
        <v>15.988811</v>
      </c>
      <c r="E336" s="372">
        <v>15.63</v>
      </c>
      <c r="F336" s="372">
        <f t="shared" si="113"/>
        <v>-3293.1673579999938</v>
      </c>
      <c r="G336" s="372">
        <f t="shared" si="114"/>
        <v>146745.30735799999</v>
      </c>
      <c r="H336" s="373">
        <f t="shared" si="115"/>
        <v>-2.2441381038277287E-2</v>
      </c>
      <c r="I336" s="372"/>
    </row>
    <row r="337" spans="2:9" x14ac:dyDescent="0.25">
      <c r="B337" s="635">
        <v>42648</v>
      </c>
      <c r="C337" s="371">
        <v>8178</v>
      </c>
      <c r="D337" s="636">
        <v>15.977725</v>
      </c>
      <c r="E337" s="372">
        <v>16.12</v>
      </c>
      <c r="F337" s="372">
        <f t="shared" si="113"/>
        <v>1163.524950000012</v>
      </c>
      <c r="G337" s="372">
        <f t="shared" si="114"/>
        <v>130665.83504999999</v>
      </c>
      <c r="H337" s="373">
        <f t="shared" si="115"/>
        <v>8.904584351026288E-3</v>
      </c>
      <c r="I337" s="372">
        <v>15.75</v>
      </c>
    </row>
    <row r="338" spans="2:9" x14ac:dyDescent="0.25">
      <c r="B338" s="635">
        <v>42648</v>
      </c>
      <c r="C338" s="392">
        <v>7678</v>
      </c>
      <c r="D338" s="637">
        <v>15.951529000000001</v>
      </c>
      <c r="E338" s="372">
        <v>16.12</v>
      </c>
      <c r="F338" s="372">
        <f t="shared" si="113"/>
        <v>1293.5203380000021</v>
      </c>
      <c r="G338" s="372">
        <f t="shared" si="114"/>
        <v>122475.839662</v>
      </c>
      <c r="H338" s="373">
        <f t="shared" si="115"/>
        <v>1.0561432700275958E-2</v>
      </c>
      <c r="I338" s="372" t="s">
        <v>297</v>
      </c>
    </row>
    <row r="339" spans="2:9" ht="15" customHeight="1" x14ac:dyDescent="0.25">
      <c r="B339" s="635">
        <v>42649</v>
      </c>
      <c r="C339" s="371">
        <v>8678</v>
      </c>
      <c r="D339" s="636">
        <v>15.941579000000001</v>
      </c>
      <c r="E339" s="372">
        <v>16.079999999999998</v>
      </c>
      <c r="F339" s="372">
        <f t="shared" si="113"/>
        <v>1201.2174379999781</v>
      </c>
      <c r="G339" s="372">
        <f t="shared" si="114"/>
        <v>138341.022562</v>
      </c>
      <c r="H339" s="373">
        <f t="shared" si="115"/>
        <v>8.683016908174369E-3</v>
      </c>
      <c r="I339" s="372"/>
    </row>
    <row r="340" spans="2:9" x14ac:dyDescent="0.25">
      <c r="B340" s="635">
        <v>42650</v>
      </c>
      <c r="C340" s="371">
        <v>8978</v>
      </c>
      <c r="D340" s="636">
        <v>15.935176999999999</v>
      </c>
      <c r="E340" s="372">
        <v>15.56</v>
      </c>
      <c r="F340" s="372">
        <f t="shared" si="113"/>
        <v>-3368.3391059999908</v>
      </c>
      <c r="G340" s="372">
        <f t="shared" si="114"/>
        <v>143066.01910599999</v>
      </c>
      <c r="H340" s="373">
        <f t="shared" si="115"/>
        <v>-2.354394933925108E-2</v>
      </c>
      <c r="I340" s="372"/>
    </row>
    <row r="341" spans="2:9" x14ac:dyDescent="0.25">
      <c r="B341" s="635">
        <v>42650</v>
      </c>
      <c r="C341" s="371">
        <v>9278</v>
      </c>
      <c r="D341" s="636">
        <v>15.923692000000001</v>
      </c>
      <c r="E341" s="372">
        <v>15.56</v>
      </c>
      <c r="F341" s="372">
        <f t="shared" si="113"/>
        <v>-3374.3343760000034</v>
      </c>
      <c r="G341" s="372">
        <f t="shared" si="114"/>
        <v>147740.01437600001</v>
      </c>
      <c r="H341" s="373">
        <f t="shared" si="115"/>
        <v>-2.2839678134945106E-2</v>
      </c>
      <c r="I341" s="372">
        <v>15.8</v>
      </c>
    </row>
    <row r="342" spans="2:9" x14ac:dyDescent="0.25">
      <c r="B342" s="635">
        <v>42653</v>
      </c>
      <c r="C342" s="392">
        <v>9678</v>
      </c>
      <c r="D342" s="637">
        <v>15.9153</v>
      </c>
      <c r="E342" s="372">
        <v>15.72</v>
      </c>
      <c r="F342" s="372">
        <f t="shared" si="113"/>
        <v>-1890.1133999999961</v>
      </c>
      <c r="G342" s="372">
        <f t="shared" si="114"/>
        <v>154028.27340000001</v>
      </c>
      <c r="H342" s="373">
        <f t="shared" si="115"/>
        <v>-1.2271210721758281E-2</v>
      </c>
      <c r="I342" s="372"/>
    </row>
    <row r="343" spans="2:9" x14ac:dyDescent="0.25">
      <c r="B343" s="635">
        <v>42661</v>
      </c>
      <c r="C343" s="392">
        <v>10000</v>
      </c>
      <c r="D343" s="637">
        <v>15.901258</v>
      </c>
      <c r="E343" s="372">
        <v>14.2</v>
      </c>
      <c r="F343" s="372">
        <f t="shared" si="113"/>
        <v>-17012.580000000009</v>
      </c>
      <c r="G343" s="372">
        <f t="shared" si="114"/>
        <v>159012.58000000002</v>
      </c>
      <c r="H343" s="373">
        <f t="shared" si="115"/>
        <v>-0.10698889358313669</v>
      </c>
      <c r="I343" s="372"/>
    </row>
    <row r="344" spans="2:9" x14ac:dyDescent="0.25">
      <c r="B344" s="635">
        <v>42663</v>
      </c>
      <c r="C344" s="371">
        <v>10000</v>
      </c>
      <c r="D344" s="636">
        <v>15.901258</v>
      </c>
      <c r="E344" s="372">
        <v>14.7</v>
      </c>
      <c r="F344" s="372">
        <f>C344*(E344-D344)</f>
        <v>-12012.580000000011</v>
      </c>
      <c r="G344" s="372">
        <f>IF(C344=0, 0,D344*C344)</f>
        <v>159012.58000000002</v>
      </c>
      <c r="H344" s="374">
        <f>IF(C344=0, D344, (E344-D344)/D344)</f>
        <v>-7.5544840540289399E-2</v>
      </c>
      <c r="I344" s="372"/>
    </row>
    <row r="345" spans="2:9" x14ac:dyDescent="0.25">
      <c r="B345" s="635">
        <v>42668</v>
      </c>
      <c r="C345" s="371">
        <v>11000</v>
      </c>
      <c r="D345" s="636">
        <v>15.74728</v>
      </c>
      <c r="E345" s="372">
        <v>14.18</v>
      </c>
      <c r="F345" s="372">
        <f>C345*(E345-D345)</f>
        <v>-17240.080000000002</v>
      </c>
      <c r="G345" s="372">
        <f>IF(C345=0, 0,D345*C345)</f>
        <v>173220.08</v>
      </c>
      <c r="H345" s="374">
        <f>IF(C345=0, D345, (E345-D345)/D345)</f>
        <v>-9.9527029429844413E-2</v>
      </c>
      <c r="I345" s="372"/>
    </row>
    <row r="346" spans="2:9" x14ac:dyDescent="0.25">
      <c r="B346" s="635">
        <v>42670</v>
      </c>
      <c r="C346" s="371">
        <v>11500</v>
      </c>
      <c r="D346" s="636">
        <v>15.679137000000001</v>
      </c>
      <c r="E346" s="372">
        <v>13.95</v>
      </c>
      <c r="F346" s="372">
        <f>C346*(E346-D346)</f>
        <v>-19885.075500000017</v>
      </c>
      <c r="G346" s="372">
        <f>IF(C346=0, 0,D346*C346)</f>
        <v>180310.07550000001</v>
      </c>
      <c r="H346" s="374">
        <f>IF(C346=0, D346, (E346-D346)/D346)</f>
        <v>-0.11028266415428357</v>
      </c>
      <c r="I346" s="372"/>
    </row>
    <row r="347" spans="2:9" x14ac:dyDescent="0.25">
      <c r="B347" s="635">
        <v>42670</v>
      </c>
      <c r="C347" s="371">
        <v>12000</v>
      </c>
      <c r="D347" s="636">
        <v>15.6113</v>
      </c>
      <c r="E347" s="372">
        <v>13.95</v>
      </c>
      <c r="F347" s="372">
        <f t="shared" ref="F347:F354" si="116">C347*(E347-D347)</f>
        <v>-19935.600000000009</v>
      </c>
      <c r="G347" s="372">
        <f t="shared" ref="G347:G354" si="117">IF(C347=0, 0,D347*C347)</f>
        <v>187335.6</v>
      </c>
      <c r="H347" s="374">
        <f t="shared" ref="H347:H354" si="118">IF(C347=0, D347, (E347-D347)/D347)</f>
        <v>-0.10641650599245422</v>
      </c>
      <c r="I347" s="372"/>
    </row>
    <row r="348" spans="2:9" x14ac:dyDescent="0.25">
      <c r="B348" s="635">
        <v>42670</v>
      </c>
      <c r="C348" s="371">
        <v>12500</v>
      </c>
      <c r="D348" s="636">
        <v>15.542006000000001</v>
      </c>
      <c r="E348" s="372">
        <v>13.95</v>
      </c>
      <c r="F348" s="372">
        <f t="shared" si="116"/>
        <v>-19900.075000000015</v>
      </c>
      <c r="G348" s="372">
        <f t="shared" si="117"/>
        <v>194275.07500000001</v>
      </c>
      <c r="H348" s="374">
        <f t="shared" si="118"/>
        <v>-0.10243246592492637</v>
      </c>
      <c r="I348" s="372"/>
    </row>
    <row r="349" spans="2:9" x14ac:dyDescent="0.25">
      <c r="B349" s="635">
        <v>42671</v>
      </c>
      <c r="C349" s="371">
        <v>12500</v>
      </c>
      <c r="D349" s="636">
        <v>15.536431</v>
      </c>
      <c r="E349" s="372">
        <v>13.72</v>
      </c>
      <c r="F349" s="372">
        <f t="shared" si="116"/>
        <v>-22705.387499999997</v>
      </c>
      <c r="G349" s="372">
        <f t="shared" si="117"/>
        <v>194205.38750000001</v>
      </c>
      <c r="H349" s="374">
        <f t="shared" si="118"/>
        <v>-0.11691430290521676</v>
      </c>
      <c r="I349" s="372"/>
    </row>
    <row r="350" spans="2:9" ht="15" customHeight="1" x14ac:dyDescent="0.25">
      <c r="B350" s="635">
        <v>42674</v>
      </c>
      <c r="C350" s="371">
        <v>12500</v>
      </c>
      <c r="D350" s="636">
        <v>15.5313</v>
      </c>
      <c r="E350" s="372">
        <v>13.18</v>
      </c>
      <c r="F350" s="372">
        <f t="shared" si="116"/>
        <v>-29391.250000000004</v>
      </c>
      <c r="G350" s="372">
        <f t="shared" si="117"/>
        <v>194141.25</v>
      </c>
      <c r="H350" s="374">
        <f t="shared" si="118"/>
        <v>-0.15139106192012261</v>
      </c>
      <c r="I350" s="372"/>
    </row>
    <row r="351" spans="2:9" x14ac:dyDescent="0.25">
      <c r="B351" s="635">
        <v>42676</v>
      </c>
      <c r="C351" s="371">
        <v>12500</v>
      </c>
      <c r="D351" s="636">
        <v>15.528746</v>
      </c>
      <c r="E351" s="372">
        <v>12.78</v>
      </c>
      <c r="F351" s="372">
        <f t="shared" si="116"/>
        <v>-34359.325000000004</v>
      </c>
      <c r="G351" s="372">
        <f t="shared" si="117"/>
        <v>194109.32500000001</v>
      </c>
      <c r="H351" s="373">
        <f t="shared" si="118"/>
        <v>-0.17701017197396368</v>
      </c>
      <c r="I351" s="372"/>
    </row>
    <row r="352" spans="2:9" x14ac:dyDescent="0.25">
      <c r="B352" s="635">
        <v>42677</v>
      </c>
      <c r="C352" s="371">
        <v>10000</v>
      </c>
      <c r="D352" s="636">
        <v>15.813000000000001</v>
      </c>
      <c r="E352" s="372">
        <v>14.15</v>
      </c>
      <c r="F352" s="372">
        <f t="shared" si="116"/>
        <v>-16630.000000000004</v>
      </c>
      <c r="G352" s="372">
        <f t="shared" si="117"/>
        <v>158130</v>
      </c>
      <c r="H352" s="373">
        <f t="shared" si="118"/>
        <v>-0.10516663504711314</v>
      </c>
      <c r="I352" s="372"/>
    </row>
    <row r="353" spans="2:10" x14ac:dyDescent="0.25">
      <c r="B353" s="635">
        <v>42678</v>
      </c>
      <c r="C353" s="371">
        <v>11000</v>
      </c>
      <c r="D353" s="636">
        <v>15.62</v>
      </c>
      <c r="E353" s="372">
        <v>13.69</v>
      </c>
      <c r="F353" s="372">
        <f t="shared" si="116"/>
        <v>-21229.999999999996</v>
      </c>
      <c r="G353" s="372">
        <f t="shared" si="117"/>
        <v>171820</v>
      </c>
      <c r="H353" s="373">
        <f t="shared" si="118"/>
        <v>-0.12355953905249678</v>
      </c>
      <c r="I353" s="372"/>
    </row>
    <row r="354" spans="2:10" x14ac:dyDescent="0.25">
      <c r="B354" s="635">
        <v>42701</v>
      </c>
      <c r="C354" s="371">
        <v>7678</v>
      </c>
      <c r="D354" s="636">
        <v>15.484220000000001</v>
      </c>
      <c r="E354" s="372">
        <v>16.28</v>
      </c>
      <c r="F354" s="372">
        <f t="shared" si="116"/>
        <v>6109.9988400000047</v>
      </c>
      <c r="G354" s="372">
        <f t="shared" si="117"/>
        <v>118887.84116000001</v>
      </c>
      <c r="H354" s="373">
        <f t="shared" si="118"/>
        <v>5.1392966516879801E-2</v>
      </c>
      <c r="I354" s="372" t="s">
        <v>308</v>
      </c>
    </row>
    <row r="355" spans="2:10" x14ac:dyDescent="0.25">
      <c r="B355" s="635">
        <v>42702</v>
      </c>
      <c r="C355" s="371">
        <v>8178</v>
      </c>
      <c r="D355" s="636">
        <v>15.519399999999999</v>
      </c>
      <c r="E355" s="372">
        <v>15.62</v>
      </c>
      <c r="F355" s="372">
        <f t="shared" ref="F355:F372" si="119">C355*(E355-D355)</f>
        <v>822.70680000000016</v>
      </c>
      <c r="G355" s="372">
        <f t="shared" ref="G355:G372" si="120">IF(C355=0, 0,D355*C355)</f>
        <v>126917.6532</v>
      </c>
      <c r="H355" s="373">
        <f t="shared" ref="H355:H372" si="121">IF(C355=0, D355, (E355-D355)/D355)</f>
        <v>6.4822093637640649E-3</v>
      </c>
      <c r="I355" s="372" t="s">
        <v>313</v>
      </c>
    </row>
    <row r="356" spans="2:10" x14ac:dyDescent="0.25">
      <c r="B356" s="635">
        <v>42702</v>
      </c>
      <c r="C356" s="371">
        <v>8678</v>
      </c>
      <c r="D356" s="636">
        <v>15.5304</v>
      </c>
      <c r="E356" s="372">
        <v>15.54</v>
      </c>
      <c r="F356" s="372">
        <f t="shared" si="119"/>
        <v>83.308799999990825</v>
      </c>
      <c r="G356" s="372">
        <f t="shared" si="120"/>
        <v>134772.8112</v>
      </c>
      <c r="H356" s="373">
        <f t="shared" si="121"/>
        <v>6.1814248184199655E-4</v>
      </c>
      <c r="I356" s="372"/>
    </row>
    <row r="357" spans="2:10" x14ac:dyDescent="0.25">
      <c r="B357" s="635">
        <v>42703</v>
      </c>
      <c r="C357" s="371">
        <v>8978</v>
      </c>
      <c r="D357" s="636">
        <v>15.5053</v>
      </c>
      <c r="E357" s="372">
        <v>14.95</v>
      </c>
      <c r="F357" s="372">
        <f t="shared" si="119"/>
        <v>-4985.4834000000074</v>
      </c>
      <c r="G357" s="372">
        <f t="shared" si="120"/>
        <v>139206.5834</v>
      </c>
      <c r="H357" s="373">
        <f t="shared" si="121"/>
        <v>-3.5813560524465882E-2</v>
      </c>
      <c r="I357" s="372"/>
    </row>
    <row r="358" spans="2:10" x14ac:dyDescent="0.25">
      <c r="B358" s="635">
        <v>42704</v>
      </c>
      <c r="C358" s="371">
        <v>5178</v>
      </c>
      <c r="D358" s="636">
        <v>14.3947</v>
      </c>
      <c r="E358" s="372">
        <v>18.059999999999999</v>
      </c>
      <c r="F358" s="372">
        <f t="shared" si="119"/>
        <v>18978.923399999992</v>
      </c>
      <c r="G358" s="372">
        <f t="shared" si="120"/>
        <v>74535.756600000008</v>
      </c>
      <c r="H358" s="373">
        <f t="shared" si="121"/>
        <v>0.25462843963403187</v>
      </c>
      <c r="I358" s="372"/>
    </row>
    <row r="359" spans="2:10" x14ac:dyDescent="0.25">
      <c r="B359" s="635">
        <v>42705</v>
      </c>
      <c r="C359" s="371">
        <v>4678</v>
      </c>
      <c r="D359" s="636">
        <v>13.905799999999999</v>
      </c>
      <c r="E359" s="372">
        <v>17.89</v>
      </c>
      <c r="F359" s="372">
        <f t="shared" si="119"/>
        <v>18638.087600000006</v>
      </c>
      <c r="G359" s="372">
        <f t="shared" si="120"/>
        <v>65051.332399999999</v>
      </c>
      <c r="H359" s="373">
        <f t="shared" si="121"/>
        <v>0.28651354111234173</v>
      </c>
      <c r="I359" s="372"/>
    </row>
    <row r="360" spans="2:10" x14ac:dyDescent="0.25">
      <c r="B360" s="635">
        <v>42705</v>
      </c>
      <c r="C360" s="371">
        <v>5000</v>
      </c>
      <c r="D360" s="636">
        <v>14.1645</v>
      </c>
      <c r="E360" s="372">
        <v>17.89</v>
      </c>
      <c r="F360" s="372">
        <f t="shared" si="119"/>
        <v>18627.5</v>
      </c>
      <c r="G360" s="372">
        <f t="shared" si="120"/>
        <v>70822.5</v>
      </c>
      <c r="H360" s="373">
        <f t="shared" si="121"/>
        <v>0.2630166966712556</v>
      </c>
      <c r="I360" s="372"/>
    </row>
    <row r="361" spans="2:10" x14ac:dyDescent="0.25">
      <c r="B361" s="635">
        <v>42708</v>
      </c>
      <c r="C361" s="371">
        <v>5000</v>
      </c>
      <c r="D361" s="636">
        <v>14.1645</v>
      </c>
      <c r="E361" s="372">
        <v>18.2</v>
      </c>
      <c r="F361" s="372">
        <f t="shared" si="119"/>
        <v>20177.499999999996</v>
      </c>
      <c r="G361" s="372">
        <f t="shared" si="120"/>
        <v>70822.5</v>
      </c>
      <c r="H361" s="373">
        <f t="shared" si="121"/>
        <v>0.28490239683716323</v>
      </c>
      <c r="I361" s="372"/>
    </row>
    <row r="362" spans="2:10" x14ac:dyDescent="0.25">
      <c r="B362" s="635">
        <v>42711</v>
      </c>
      <c r="C362" s="371">
        <v>5000</v>
      </c>
      <c r="D362" s="636">
        <v>14.143514</v>
      </c>
      <c r="E362" s="372">
        <v>18.420000000000002</v>
      </c>
      <c r="F362" s="372">
        <f t="shared" si="119"/>
        <v>21382.430000000011</v>
      </c>
      <c r="G362" s="372">
        <f t="shared" si="120"/>
        <v>70717.569999999992</v>
      </c>
      <c r="H362" s="373">
        <f t="shared" si="121"/>
        <v>0.3023637548631834</v>
      </c>
      <c r="I362" s="372"/>
    </row>
    <row r="363" spans="2:10" x14ac:dyDescent="0.25">
      <c r="B363" s="635">
        <v>42713</v>
      </c>
      <c r="C363" s="371">
        <v>5000</v>
      </c>
      <c r="D363" s="636">
        <v>14.127554</v>
      </c>
      <c r="E363" s="372">
        <v>18.25</v>
      </c>
      <c r="F363" s="372">
        <f t="shared" si="119"/>
        <v>20612.23</v>
      </c>
      <c r="G363" s="372">
        <f t="shared" si="120"/>
        <v>70637.77</v>
      </c>
      <c r="H363" s="373">
        <f t="shared" si="121"/>
        <v>0.29180182216964096</v>
      </c>
      <c r="I363" s="372"/>
    </row>
    <row r="364" spans="2:10" x14ac:dyDescent="0.25">
      <c r="B364" s="635">
        <v>42716</v>
      </c>
      <c r="C364" s="371">
        <v>5000</v>
      </c>
      <c r="D364" s="636">
        <v>14.0276</v>
      </c>
      <c r="E364" s="372">
        <v>18.489999999999998</v>
      </c>
      <c r="F364" s="372">
        <f t="shared" si="119"/>
        <v>22311.999999999993</v>
      </c>
      <c r="G364" s="372">
        <f t="shared" si="120"/>
        <v>70138</v>
      </c>
      <c r="H364" s="373">
        <f t="shared" si="121"/>
        <v>0.3181157147338104</v>
      </c>
      <c r="I364" s="372" t="s">
        <v>186</v>
      </c>
    </row>
    <row r="365" spans="2:10" x14ac:dyDescent="0.25">
      <c r="B365" s="635">
        <v>42718</v>
      </c>
      <c r="C365" s="371">
        <v>5000</v>
      </c>
      <c r="D365" s="636">
        <v>14.025399999999999</v>
      </c>
      <c r="E365" s="372">
        <v>18.2</v>
      </c>
      <c r="F365" s="372">
        <f t="shared" si="119"/>
        <v>20873</v>
      </c>
      <c r="G365" s="372">
        <f t="shared" si="120"/>
        <v>70127</v>
      </c>
      <c r="H365" s="373">
        <f t="shared" si="121"/>
        <v>0.29764569994438661</v>
      </c>
      <c r="I365" s="372">
        <v>13.8</v>
      </c>
    </row>
    <row r="366" spans="2:10" x14ac:dyDescent="0.25">
      <c r="B366" s="635">
        <v>42726</v>
      </c>
      <c r="C366" s="371">
        <v>5000</v>
      </c>
      <c r="D366" s="636">
        <v>14.025399999999999</v>
      </c>
      <c r="E366" s="372">
        <v>18.04</v>
      </c>
      <c r="F366" s="372">
        <f t="shared" si="119"/>
        <v>20073</v>
      </c>
      <c r="G366" s="372">
        <f t="shared" si="120"/>
        <v>70127</v>
      </c>
      <c r="H366" s="373">
        <f t="shared" si="121"/>
        <v>0.28623782565916123</v>
      </c>
      <c r="I366" s="372"/>
    </row>
    <row r="367" spans="2:10" x14ac:dyDescent="0.25">
      <c r="B367" s="635">
        <v>42733</v>
      </c>
      <c r="C367" s="371">
        <v>6000</v>
      </c>
      <c r="D367" s="636">
        <v>14.627558000000001</v>
      </c>
      <c r="E367" s="372">
        <v>17.57</v>
      </c>
      <c r="F367" s="454">
        <f t="shared" si="119"/>
        <v>17654.651999999998</v>
      </c>
      <c r="G367" s="372">
        <f t="shared" si="120"/>
        <v>87765.347999999998</v>
      </c>
      <c r="H367" s="374">
        <f t="shared" si="121"/>
        <v>0.20115743174629694</v>
      </c>
      <c r="I367" s="372"/>
      <c r="J367" s="3"/>
    </row>
    <row r="368" spans="2:10" x14ac:dyDescent="0.25">
      <c r="B368" s="635">
        <v>42734</v>
      </c>
      <c r="C368" s="371">
        <v>6000</v>
      </c>
      <c r="D368" s="636">
        <v>14.562623</v>
      </c>
      <c r="E368" s="372">
        <v>17.309999999999999</v>
      </c>
      <c r="F368" s="454">
        <f t="shared" si="119"/>
        <v>16484.261999999992</v>
      </c>
      <c r="G368" s="372">
        <f t="shared" si="120"/>
        <v>87375.737999999998</v>
      </c>
      <c r="H368" s="374">
        <f t="shared" si="121"/>
        <v>0.18865948806063293</v>
      </c>
      <c r="I368" s="372"/>
    </row>
    <row r="369" spans="1:9" x14ac:dyDescent="0.25">
      <c r="B369" s="635">
        <v>42739</v>
      </c>
      <c r="C369" s="371">
        <v>5500</v>
      </c>
      <c r="D369" s="636">
        <v>14.242898</v>
      </c>
      <c r="E369" s="372">
        <v>18.05</v>
      </c>
      <c r="F369" s="454">
        <f t="shared" si="119"/>
        <v>20939.061000000002</v>
      </c>
      <c r="G369" s="372">
        <f t="shared" si="120"/>
        <v>78335.938999999998</v>
      </c>
      <c r="H369" s="374">
        <f t="shared" si="121"/>
        <v>0.26729827033796072</v>
      </c>
      <c r="I369" s="372"/>
    </row>
    <row r="370" spans="1:9" x14ac:dyDescent="0.25">
      <c r="B370" s="635">
        <v>42741</v>
      </c>
      <c r="C370" s="371">
        <v>6000</v>
      </c>
      <c r="D370" s="636">
        <v>14.54599</v>
      </c>
      <c r="E370" s="372">
        <v>17.98</v>
      </c>
      <c r="F370" s="454">
        <f t="shared" si="119"/>
        <v>20604.060000000005</v>
      </c>
      <c r="G370" s="372">
        <f t="shared" si="120"/>
        <v>87275.94</v>
      </c>
      <c r="H370" s="374">
        <f t="shared" si="121"/>
        <v>0.23607949682352322</v>
      </c>
      <c r="I370" s="372"/>
    </row>
    <row r="371" spans="1:9" ht="15" customHeight="1" x14ac:dyDescent="0.25">
      <c r="B371" s="635">
        <v>42748</v>
      </c>
      <c r="C371" s="371">
        <v>6000</v>
      </c>
      <c r="D371" s="636">
        <v>14.527687999999999</v>
      </c>
      <c r="E371" s="372">
        <v>17.46</v>
      </c>
      <c r="F371" s="454">
        <f t="shared" si="119"/>
        <v>17593.872000000007</v>
      </c>
      <c r="G371" s="372">
        <f t="shared" si="120"/>
        <v>87166.127999999997</v>
      </c>
      <c r="H371" s="374">
        <f t="shared" si="121"/>
        <v>0.20184299112150547</v>
      </c>
      <c r="I371" s="372"/>
    </row>
    <row r="372" spans="1:9" x14ac:dyDescent="0.25">
      <c r="A372" s="230" t="s">
        <v>342</v>
      </c>
      <c r="B372" s="635">
        <v>42754</v>
      </c>
      <c r="C372" s="371">
        <v>6000</v>
      </c>
      <c r="D372" s="636">
        <v>14.527687999999999</v>
      </c>
      <c r="E372" s="372">
        <v>17.27</v>
      </c>
      <c r="F372" s="454">
        <f t="shared" si="119"/>
        <v>16453.871999999999</v>
      </c>
      <c r="G372" s="372">
        <f t="shared" si="120"/>
        <v>87166.127999999997</v>
      </c>
      <c r="H372" s="374">
        <f t="shared" si="121"/>
        <v>0.1887645164185795</v>
      </c>
      <c r="I372" s="372"/>
    </row>
    <row r="373" spans="1:9" x14ac:dyDescent="0.25">
      <c r="A373" t="s">
        <v>342</v>
      </c>
      <c r="B373" s="635">
        <v>42760</v>
      </c>
      <c r="C373" s="371">
        <v>6000</v>
      </c>
      <c r="D373" s="636">
        <v>14.527687999999999</v>
      </c>
      <c r="E373" s="372">
        <v>17.75</v>
      </c>
      <c r="F373" s="454">
        <f t="shared" ref="F373:F387" si="122">C373*(E373-D373)</f>
        <v>19333.872000000003</v>
      </c>
      <c r="G373" s="372">
        <f t="shared" ref="G373:G387" si="123">IF(C373=0, 0,D373*C373)</f>
        <v>87166.127999999997</v>
      </c>
      <c r="H373" s="374">
        <f t="shared" ref="H373:H387" si="124">IF(C373=0, D373, (E373-D373)/D373)</f>
        <v>0.22180487356281334</v>
      </c>
      <c r="I373" s="372"/>
    </row>
    <row r="374" spans="1:9" x14ac:dyDescent="0.25">
      <c r="A374" t="s">
        <v>375</v>
      </c>
      <c r="B374" s="635">
        <v>42761</v>
      </c>
      <c r="C374" s="371">
        <v>6000</v>
      </c>
      <c r="D374" s="636">
        <v>14.50817</v>
      </c>
      <c r="E374" s="372">
        <v>17.75</v>
      </c>
      <c r="F374" s="454">
        <f t="shared" si="122"/>
        <v>19450.98</v>
      </c>
      <c r="G374" s="372">
        <f t="shared" si="123"/>
        <v>87049.02</v>
      </c>
      <c r="H374" s="374">
        <f t="shared" si="124"/>
        <v>0.22344858104088938</v>
      </c>
      <c r="I374" s="372"/>
    </row>
    <row r="375" spans="1:9" x14ac:dyDescent="0.25">
      <c r="A375" t="s">
        <v>378</v>
      </c>
      <c r="B375" s="635">
        <v>42762</v>
      </c>
      <c r="C375" s="371">
        <v>6100</v>
      </c>
      <c r="D375" s="636">
        <v>14.553610000000001</v>
      </c>
      <c r="E375" s="372">
        <v>17.41</v>
      </c>
      <c r="F375" s="454">
        <f t="shared" si="122"/>
        <v>17423.978999999996</v>
      </c>
      <c r="G375" s="372">
        <f t="shared" si="123"/>
        <v>88777.021000000008</v>
      </c>
      <c r="H375" s="374">
        <f t="shared" si="124"/>
        <v>0.19626676817641803</v>
      </c>
      <c r="I375" s="372"/>
    </row>
    <row r="376" spans="1:9" x14ac:dyDescent="0.25">
      <c r="A376" t="s">
        <v>389</v>
      </c>
      <c r="B376" s="635">
        <v>42765</v>
      </c>
      <c r="C376" s="371">
        <v>6900</v>
      </c>
      <c r="D376" s="636">
        <v>14.793915999999999</v>
      </c>
      <c r="E376" s="372">
        <v>16.53</v>
      </c>
      <c r="F376" s="454">
        <f t="shared" si="122"/>
        <v>11978.979600000011</v>
      </c>
      <c r="G376" s="372">
        <f t="shared" si="123"/>
        <v>102078.02039999999</v>
      </c>
      <c r="H376" s="374">
        <f t="shared" si="124"/>
        <v>0.11735121383682331</v>
      </c>
      <c r="I376" s="372"/>
    </row>
    <row r="377" spans="1:9" x14ac:dyDescent="0.25">
      <c r="A377" t="s">
        <v>390</v>
      </c>
      <c r="B377" s="635">
        <v>42766</v>
      </c>
      <c r="C377" s="371">
        <v>6900</v>
      </c>
      <c r="D377" s="636">
        <v>14.783497000000001</v>
      </c>
      <c r="E377" s="372">
        <v>16.75</v>
      </c>
      <c r="F377" s="454">
        <f t="shared" si="122"/>
        <v>13568.870699999996</v>
      </c>
      <c r="G377" s="372">
        <f t="shared" si="123"/>
        <v>102006.1293</v>
      </c>
      <c r="H377" s="374">
        <f t="shared" si="124"/>
        <v>0.13302015078029233</v>
      </c>
      <c r="I377" s="372"/>
    </row>
    <row r="378" spans="1:9" x14ac:dyDescent="0.25">
      <c r="B378" s="635">
        <v>42767</v>
      </c>
      <c r="C378" s="371">
        <v>6000</v>
      </c>
      <c r="D378" s="636">
        <v>14.442175000000001</v>
      </c>
      <c r="E378" s="372">
        <v>16.59</v>
      </c>
      <c r="F378" s="454">
        <f t="shared" si="122"/>
        <v>12886.949999999995</v>
      </c>
      <c r="G378" s="372">
        <f t="shared" si="123"/>
        <v>86653.05</v>
      </c>
      <c r="H378" s="374">
        <f t="shared" si="124"/>
        <v>0.14871894295699914</v>
      </c>
      <c r="I378" s="372"/>
    </row>
    <row r="379" spans="1:9" x14ac:dyDescent="0.25">
      <c r="B379" s="635">
        <v>42767</v>
      </c>
      <c r="C379" s="371">
        <v>7000</v>
      </c>
      <c r="D379" s="636">
        <v>14.725436</v>
      </c>
      <c r="E379" s="372">
        <v>16.59</v>
      </c>
      <c r="F379" s="454">
        <f t="shared" si="122"/>
        <v>13051.947999999999</v>
      </c>
      <c r="G379" s="372">
        <f t="shared" si="123"/>
        <v>103078.052</v>
      </c>
      <c r="H379" s="374">
        <f t="shared" si="124"/>
        <v>0.1266219893251378</v>
      </c>
      <c r="I379" s="372"/>
    </row>
    <row r="380" spans="1:9" x14ac:dyDescent="0.25">
      <c r="B380" s="635">
        <v>42767</v>
      </c>
      <c r="C380" s="371">
        <v>7200</v>
      </c>
      <c r="D380" s="636">
        <v>14.771951</v>
      </c>
      <c r="E380" s="372">
        <v>16.59</v>
      </c>
      <c r="F380" s="454">
        <f t="shared" si="122"/>
        <v>13089.952800000001</v>
      </c>
      <c r="G380" s="372">
        <f t="shared" si="123"/>
        <v>106358.0472</v>
      </c>
      <c r="H380" s="374">
        <f t="shared" si="124"/>
        <v>0.12307439958337259</v>
      </c>
      <c r="I380" s="372"/>
    </row>
    <row r="381" spans="1:9" x14ac:dyDescent="0.25">
      <c r="A381" t="s">
        <v>394</v>
      </c>
      <c r="B381" s="635">
        <v>42767</v>
      </c>
      <c r="C381" s="371">
        <v>6500</v>
      </c>
      <c r="D381" s="636">
        <v>14.578353999999999</v>
      </c>
      <c r="E381" s="372">
        <v>16.59</v>
      </c>
      <c r="F381" s="454">
        <f t="shared" si="122"/>
        <v>13075.699000000004</v>
      </c>
      <c r="G381" s="372">
        <f t="shared" si="123"/>
        <v>94759.300999999992</v>
      </c>
      <c r="H381" s="374">
        <f t="shared" si="124"/>
        <v>0.13798855481215511</v>
      </c>
      <c r="I381" s="372"/>
    </row>
    <row r="382" spans="1:9" x14ac:dyDescent="0.25">
      <c r="A382" t="s">
        <v>396</v>
      </c>
      <c r="B382" s="635">
        <v>42768</v>
      </c>
      <c r="C382" s="371">
        <v>6000</v>
      </c>
      <c r="D382" s="636">
        <v>14.368788</v>
      </c>
      <c r="E382" s="372">
        <v>16.68</v>
      </c>
      <c r="F382" s="454">
        <f t="shared" si="122"/>
        <v>13867.271999999995</v>
      </c>
      <c r="G382" s="372">
        <f>IF(C382=0, 0,D382*C382)</f>
        <v>86212.728000000003</v>
      </c>
      <c r="H382" s="374">
        <f t="shared" si="124"/>
        <v>0.16084947456946261</v>
      </c>
      <c r="I382" s="372"/>
    </row>
    <row r="383" spans="1:9" x14ac:dyDescent="0.25">
      <c r="A383" t="s">
        <v>404</v>
      </c>
      <c r="B383" s="635">
        <v>42769</v>
      </c>
      <c r="C383" s="371">
        <v>5300</v>
      </c>
      <c r="D383" s="636">
        <v>14.006677</v>
      </c>
      <c r="E383" s="372">
        <v>17.23</v>
      </c>
      <c r="F383" s="454">
        <f t="shared" si="122"/>
        <v>17083.611900000004</v>
      </c>
      <c r="G383" s="372">
        <f t="shared" si="123"/>
        <v>74235.388099999996</v>
      </c>
      <c r="H383" s="374">
        <f t="shared" si="124"/>
        <v>0.2301276027140485</v>
      </c>
      <c r="I383" s="372"/>
    </row>
    <row r="384" spans="1:9" x14ac:dyDescent="0.25">
      <c r="A384" t="s">
        <v>414</v>
      </c>
      <c r="B384" s="635">
        <v>42772</v>
      </c>
      <c r="C384" s="371">
        <v>6000</v>
      </c>
      <c r="D384" s="636">
        <v>14.311230999999999</v>
      </c>
      <c r="E384" s="372">
        <v>16.52</v>
      </c>
      <c r="F384" s="454">
        <f t="shared" si="122"/>
        <v>13252.614000000001</v>
      </c>
      <c r="G384" s="372">
        <f t="shared" si="123"/>
        <v>85867.385999999999</v>
      </c>
      <c r="H384" s="374">
        <f t="shared" si="124"/>
        <v>0.15433815581622576</v>
      </c>
      <c r="I384" s="372"/>
    </row>
    <row r="385" spans="1:13" x14ac:dyDescent="0.25">
      <c r="A385" t="s">
        <v>419</v>
      </c>
      <c r="B385" s="635">
        <v>42773</v>
      </c>
      <c r="C385" s="371">
        <v>6600</v>
      </c>
      <c r="D385" s="636">
        <v>14.461574000000001</v>
      </c>
      <c r="E385" s="372">
        <v>16.03</v>
      </c>
      <c r="F385" s="454">
        <f t="shared" si="122"/>
        <v>10351.611600000004</v>
      </c>
      <c r="G385" s="372">
        <f t="shared" si="123"/>
        <v>95446.388400000011</v>
      </c>
      <c r="H385" s="374">
        <f t="shared" si="124"/>
        <v>0.10845472283998965</v>
      </c>
      <c r="I385" s="372"/>
    </row>
    <row r="386" spans="1:13" x14ac:dyDescent="0.25">
      <c r="A386" t="s">
        <v>442</v>
      </c>
      <c r="B386" s="635">
        <v>42781</v>
      </c>
      <c r="C386" s="371">
        <v>5700</v>
      </c>
      <c r="D386" s="636">
        <v>14.140828000000001</v>
      </c>
      <c r="E386" s="372">
        <v>16.3</v>
      </c>
      <c r="F386" s="454">
        <f t="shared" si="122"/>
        <v>12307.2804</v>
      </c>
      <c r="G386" s="372">
        <f t="shared" si="123"/>
        <v>80602.719600000011</v>
      </c>
      <c r="H386" s="374">
        <f t="shared" si="124"/>
        <v>0.1526906345229572</v>
      </c>
      <c r="I386" s="372"/>
    </row>
    <row r="387" spans="1:13" x14ac:dyDescent="0.25">
      <c r="A387" t="s">
        <v>444</v>
      </c>
      <c r="B387" s="635">
        <v>42782</v>
      </c>
      <c r="C387" s="371">
        <v>5700</v>
      </c>
      <c r="D387" s="636">
        <v>14.103</v>
      </c>
      <c r="E387" s="372">
        <v>16.170000000000002</v>
      </c>
      <c r="F387" s="454">
        <f t="shared" si="122"/>
        <v>11781.900000000011</v>
      </c>
      <c r="G387" s="372">
        <f t="shared" si="123"/>
        <v>80387.100000000006</v>
      </c>
      <c r="H387" s="374">
        <f t="shared" si="124"/>
        <v>0.14656456073175933</v>
      </c>
      <c r="I387" s="372"/>
    </row>
    <row r="388" spans="1:13" x14ac:dyDescent="0.25">
      <c r="B388" s="635"/>
      <c r="C388" s="371"/>
      <c r="D388" s="636"/>
      <c r="E388" s="372"/>
      <c r="F388" s="454"/>
      <c r="G388" s="372"/>
      <c r="H388" s="374"/>
      <c r="I388" s="372"/>
    </row>
    <row r="389" spans="1:13" x14ac:dyDescent="0.25">
      <c r="B389" s="635"/>
      <c r="C389" s="371"/>
      <c r="D389" s="636"/>
      <c r="E389" s="372"/>
      <c r="F389" s="454"/>
      <c r="G389" s="372"/>
      <c r="H389" s="374"/>
      <c r="I389" s="372"/>
    </row>
    <row r="390" spans="1:13" x14ac:dyDescent="0.25">
      <c r="B390" s="635"/>
      <c r="C390" s="371"/>
      <c r="D390" s="636"/>
      <c r="E390" s="372"/>
      <c r="F390" s="454"/>
      <c r="G390" s="372"/>
      <c r="H390" s="374"/>
      <c r="I390" s="372"/>
    </row>
    <row r="391" spans="1:13" x14ac:dyDescent="0.25">
      <c r="B391" s="635"/>
      <c r="C391" s="371"/>
      <c r="D391" s="636"/>
      <c r="E391" s="372"/>
      <c r="F391" s="454"/>
      <c r="G391" s="372"/>
      <c r="H391" s="374"/>
      <c r="I391" s="372"/>
    </row>
    <row r="393" spans="1:13" ht="15" customHeight="1" x14ac:dyDescent="0.25"/>
    <row r="395" spans="1:13" x14ac:dyDescent="0.25">
      <c r="L395" t="s">
        <v>65</v>
      </c>
      <c r="M395" s="231">
        <f>K658+M658-F658</f>
        <v>14615.571000001626</v>
      </c>
    </row>
    <row r="396" spans="1:13" x14ac:dyDescent="0.25">
      <c r="A396" s="525" t="s">
        <v>1</v>
      </c>
      <c r="B396" s="602" t="s">
        <v>2</v>
      </c>
      <c r="C396" s="525" t="s">
        <v>4</v>
      </c>
      <c r="D396" s="603" t="s">
        <v>5</v>
      </c>
      <c r="E396" s="526" t="s">
        <v>90</v>
      </c>
      <c r="F396" s="526" t="s">
        <v>60</v>
      </c>
      <c r="G396" s="525" t="s">
        <v>3</v>
      </c>
      <c r="H396" s="604" t="s">
        <v>6</v>
      </c>
      <c r="I396" s="603" t="s">
        <v>7</v>
      </c>
      <c r="J396" s="526" t="s">
        <v>89</v>
      </c>
      <c r="K396" s="526" t="s">
        <v>61</v>
      </c>
      <c r="L396" s="525" t="s">
        <v>37</v>
      </c>
      <c r="M396" s="526" t="s">
        <v>38</v>
      </c>
    </row>
    <row r="397" spans="1:13" x14ac:dyDescent="0.25">
      <c r="A397" s="527" t="s">
        <v>50</v>
      </c>
      <c r="B397" s="560">
        <v>42187</v>
      </c>
      <c r="C397" s="511">
        <v>1000</v>
      </c>
      <c r="D397" s="512">
        <v>27.25</v>
      </c>
      <c r="E397" s="513">
        <v>0</v>
      </c>
      <c r="F397" s="513">
        <f>C397*D397+E397</f>
        <v>27250</v>
      </c>
      <c r="G397" s="510">
        <v>42187</v>
      </c>
      <c r="H397" s="528">
        <v>2000</v>
      </c>
      <c r="I397" s="512">
        <v>27.34</v>
      </c>
      <c r="J397" s="513">
        <v>-5.49</v>
      </c>
      <c r="K397" s="513">
        <f>H397*I397-J397</f>
        <v>54685.49</v>
      </c>
      <c r="L397" s="510">
        <v>42257</v>
      </c>
      <c r="M397" s="513">
        <v>850.5</v>
      </c>
    </row>
    <row r="398" spans="1:13" x14ac:dyDescent="0.25">
      <c r="A398" s="529" t="s">
        <v>71</v>
      </c>
      <c r="B398" s="560">
        <v>42187</v>
      </c>
      <c r="C398" s="511">
        <v>80</v>
      </c>
      <c r="D398" s="512">
        <v>27.152249999999999</v>
      </c>
      <c r="E398" s="513">
        <v>0</v>
      </c>
      <c r="F398" s="513">
        <f t="shared" ref="F398:F461" si="125">C398*D398+E398</f>
        <v>2172.1799999999998</v>
      </c>
      <c r="G398" s="510">
        <v>42199</v>
      </c>
      <c r="H398" s="528">
        <v>102</v>
      </c>
      <c r="I398" s="512">
        <v>25.28</v>
      </c>
      <c r="J398" s="513">
        <v>0.05</v>
      </c>
      <c r="K398" s="513">
        <f t="shared" ref="K398:K425" si="126">H398*I398-J398</f>
        <v>2578.5099999999998</v>
      </c>
      <c r="L398" s="510">
        <v>42439</v>
      </c>
      <c r="M398" s="513">
        <v>483.9</v>
      </c>
    </row>
    <row r="399" spans="1:13" x14ac:dyDescent="0.25">
      <c r="A399" s="511"/>
      <c r="B399" s="560">
        <v>42187</v>
      </c>
      <c r="C399" s="511">
        <v>1000</v>
      </c>
      <c r="D399" s="512">
        <v>27.1</v>
      </c>
      <c r="E399" s="513">
        <v>0</v>
      </c>
      <c r="F399" s="513">
        <f t="shared" si="125"/>
        <v>27100</v>
      </c>
      <c r="G399" s="510">
        <v>42227</v>
      </c>
      <c r="H399" s="528">
        <v>200</v>
      </c>
      <c r="I399" s="512">
        <v>19.649999999999999</v>
      </c>
      <c r="J399" s="513">
        <v>7.0000000000000007E-2</v>
      </c>
      <c r="K399" s="513">
        <f t="shared" si="126"/>
        <v>3929.9299999999994</v>
      </c>
      <c r="L399" s="510">
        <v>42531</v>
      </c>
      <c r="M399" s="513">
        <v>483.9</v>
      </c>
    </row>
    <row r="400" spans="1:13" ht="15" customHeight="1" x14ac:dyDescent="0.25">
      <c r="A400" s="511"/>
      <c r="B400" s="623">
        <v>42187</v>
      </c>
      <c r="C400" s="511">
        <v>500</v>
      </c>
      <c r="D400" s="512">
        <v>27.039332999999999</v>
      </c>
      <c r="E400" s="513">
        <v>0</v>
      </c>
      <c r="F400" s="513">
        <f t="shared" si="125"/>
        <v>13519.666499999999</v>
      </c>
      <c r="G400" s="510">
        <v>42227</v>
      </c>
      <c r="H400" s="528">
        <v>200</v>
      </c>
      <c r="I400" s="512">
        <v>18.7</v>
      </c>
      <c r="J400" s="513">
        <v>7.0000000000000007E-2</v>
      </c>
      <c r="K400" s="513">
        <f t="shared" si="126"/>
        <v>3739.93</v>
      </c>
      <c r="L400" s="510">
        <v>42625</v>
      </c>
      <c r="M400" s="513">
        <v>433.9</v>
      </c>
    </row>
    <row r="401" spans="1:13" x14ac:dyDescent="0.25">
      <c r="A401" s="511"/>
      <c r="B401" s="623"/>
      <c r="C401" s="511">
        <v>500</v>
      </c>
      <c r="D401" s="512">
        <v>27.039332999999999</v>
      </c>
      <c r="E401" s="513">
        <v>0</v>
      </c>
      <c r="F401" s="513">
        <f t="shared" si="125"/>
        <v>13519.666499999999</v>
      </c>
      <c r="G401" s="510">
        <v>42257</v>
      </c>
      <c r="H401" s="528">
        <v>1600</v>
      </c>
      <c r="I401" s="512">
        <v>16.445</v>
      </c>
      <c r="J401" s="513">
        <v>0.48</v>
      </c>
      <c r="K401" s="513">
        <f t="shared" si="126"/>
        <v>26311.52</v>
      </c>
      <c r="L401" s="510">
        <v>42716</v>
      </c>
      <c r="M401" s="513">
        <v>500</v>
      </c>
    </row>
    <row r="402" spans="1:13" x14ac:dyDescent="0.25">
      <c r="A402" s="511"/>
      <c r="B402" s="623"/>
      <c r="C402" s="511">
        <v>500</v>
      </c>
      <c r="D402" s="512">
        <v>27.039332999999999</v>
      </c>
      <c r="E402" s="513">
        <v>0</v>
      </c>
      <c r="F402" s="513">
        <f t="shared" si="125"/>
        <v>13519.666499999999</v>
      </c>
      <c r="G402" s="624">
        <v>42265</v>
      </c>
      <c r="H402" s="528">
        <v>200</v>
      </c>
      <c r="I402" s="512">
        <v>15.65</v>
      </c>
      <c r="J402" s="513">
        <v>0.05</v>
      </c>
      <c r="K402" s="513">
        <f t="shared" si="126"/>
        <v>3129.95</v>
      </c>
      <c r="L402" s="511"/>
      <c r="M402" s="513"/>
    </row>
    <row r="403" spans="1:13" x14ac:dyDescent="0.25">
      <c r="A403" s="511"/>
      <c r="B403" s="623"/>
      <c r="C403" s="511">
        <v>500</v>
      </c>
      <c r="D403" s="512">
        <v>27.039332999999999</v>
      </c>
      <c r="E403" s="513">
        <v>0</v>
      </c>
      <c r="F403" s="513">
        <f t="shared" si="125"/>
        <v>13519.666499999999</v>
      </c>
      <c r="G403" s="624"/>
      <c r="H403" s="528">
        <v>2400</v>
      </c>
      <c r="I403" s="512">
        <v>15.7</v>
      </c>
      <c r="J403" s="513">
        <v>0.7</v>
      </c>
      <c r="K403" s="513">
        <f t="shared" si="126"/>
        <v>37679.300000000003</v>
      </c>
      <c r="L403" s="511"/>
      <c r="M403" s="513"/>
    </row>
    <row r="404" spans="1:13" x14ac:dyDescent="0.25">
      <c r="A404" s="511"/>
      <c r="B404" s="623"/>
      <c r="C404" s="511">
        <v>1000</v>
      </c>
      <c r="D404" s="512">
        <v>27.039332999999999</v>
      </c>
      <c r="E404" s="513">
        <v>0</v>
      </c>
      <c r="F404" s="513">
        <f t="shared" si="125"/>
        <v>27039.332999999999</v>
      </c>
      <c r="G404" s="510">
        <v>42271</v>
      </c>
      <c r="H404" s="605">
        <v>918</v>
      </c>
      <c r="I404" s="606">
        <v>16.45</v>
      </c>
      <c r="J404" s="607">
        <v>0.28000000000000003</v>
      </c>
      <c r="K404" s="607">
        <f t="shared" si="126"/>
        <v>15100.819999999998</v>
      </c>
      <c r="L404" s="511"/>
      <c r="M404" s="513"/>
    </row>
    <row r="405" spans="1:13" ht="60" x14ac:dyDescent="0.25">
      <c r="A405" s="511"/>
      <c r="B405" s="560">
        <v>42198</v>
      </c>
      <c r="C405" s="511">
        <v>100</v>
      </c>
      <c r="D405" s="512">
        <v>24.77</v>
      </c>
      <c r="E405" s="513">
        <v>0</v>
      </c>
      <c r="F405" s="513">
        <f t="shared" si="125"/>
        <v>2477</v>
      </c>
      <c r="G405" s="625" t="s">
        <v>139</v>
      </c>
      <c r="H405" s="528">
        <v>500</v>
      </c>
      <c r="I405" s="512">
        <v>15.95</v>
      </c>
      <c r="J405" s="513">
        <v>0.15</v>
      </c>
      <c r="K405" s="607">
        <f t="shared" si="126"/>
        <v>7974.85</v>
      </c>
      <c r="L405" s="511"/>
      <c r="M405" s="513"/>
    </row>
    <row r="406" spans="1:13" x14ac:dyDescent="0.25">
      <c r="A406" s="511"/>
      <c r="B406" s="560">
        <v>42205</v>
      </c>
      <c r="C406" s="511">
        <v>50</v>
      </c>
      <c r="D406" s="512">
        <v>24.35</v>
      </c>
      <c r="E406" s="513">
        <v>0</v>
      </c>
      <c r="F406" s="513">
        <f t="shared" si="125"/>
        <v>1217.5</v>
      </c>
      <c r="G406" s="625"/>
      <c r="H406" s="528">
        <v>500</v>
      </c>
      <c r="I406" s="512">
        <v>16.100000000000001</v>
      </c>
      <c r="J406" s="513">
        <v>0.15</v>
      </c>
      <c r="K406" s="607">
        <f t="shared" si="126"/>
        <v>8049.8500000000013</v>
      </c>
      <c r="L406" s="511"/>
      <c r="M406" s="513"/>
    </row>
    <row r="407" spans="1:13" x14ac:dyDescent="0.25">
      <c r="A407" s="511"/>
      <c r="B407" s="560">
        <v>42207</v>
      </c>
      <c r="C407" s="511">
        <v>20</v>
      </c>
      <c r="D407" s="512">
        <v>24.02</v>
      </c>
      <c r="E407" s="513">
        <v>0</v>
      </c>
      <c r="F407" s="513">
        <f t="shared" si="125"/>
        <v>480.4</v>
      </c>
      <c r="G407" s="625"/>
      <c r="H407" s="528">
        <v>500</v>
      </c>
      <c r="I407" s="512">
        <v>16.170000000000002</v>
      </c>
      <c r="J407" s="513">
        <v>0.15</v>
      </c>
      <c r="K407" s="607">
        <f t="shared" si="126"/>
        <v>8084.8500000000013</v>
      </c>
      <c r="L407" s="511"/>
      <c r="M407" s="513"/>
    </row>
    <row r="408" spans="1:13" x14ac:dyDescent="0.25">
      <c r="A408" s="511"/>
      <c r="B408" s="560">
        <v>42207</v>
      </c>
      <c r="C408" s="511">
        <v>20</v>
      </c>
      <c r="D408" s="512">
        <v>23.91</v>
      </c>
      <c r="E408" s="513">
        <v>0</v>
      </c>
      <c r="F408" s="513">
        <f t="shared" si="125"/>
        <v>478.2</v>
      </c>
      <c r="G408" s="625"/>
      <c r="H408" s="528">
        <v>500</v>
      </c>
      <c r="I408" s="512">
        <v>16.28</v>
      </c>
      <c r="J408" s="513">
        <v>0.15</v>
      </c>
      <c r="K408" s="607">
        <f t="shared" si="126"/>
        <v>8139.8500000000013</v>
      </c>
      <c r="L408" s="513"/>
      <c r="M408" s="513"/>
    </row>
    <row r="409" spans="1:13" x14ac:dyDescent="0.25">
      <c r="A409" s="511"/>
      <c r="B409" s="560">
        <v>42207</v>
      </c>
      <c r="C409" s="511">
        <v>20</v>
      </c>
      <c r="D409" s="512">
        <v>23.7</v>
      </c>
      <c r="E409" s="513">
        <v>0</v>
      </c>
      <c r="F409" s="513">
        <f t="shared" si="125"/>
        <v>474</v>
      </c>
      <c r="G409" s="625"/>
      <c r="H409" s="528">
        <v>500</v>
      </c>
      <c r="I409" s="512">
        <v>16.39</v>
      </c>
      <c r="J409" s="513">
        <v>0.15</v>
      </c>
      <c r="K409" s="607">
        <f t="shared" si="126"/>
        <v>8194.85</v>
      </c>
      <c r="L409" s="511"/>
      <c r="M409" s="513"/>
    </row>
    <row r="410" spans="1:13" ht="15" customHeight="1" x14ac:dyDescent="0.25">
      <c r="A410" s="511"/>
      <c r="B410" s="560">
        <v>42207</v>
      </c>
      <c r="C410" s="511">
        <v>20</v>
      </c>
      <c r="D410" s="512">
        <v>23.6</v>
      </c>
      <c r="E410" s="513">
        <v>0</v>
      </c>
      <c r="F410" s="513">
        <f t="shared" si="125"/>
        <v>472</v>
      </c>
      <c r="G410" s="625"/>
      <c r="H410" s="528">
        <v>500</v>
      </c>
      <c r="I410" s="512">
        <v>16.55</v>
      </c>
      <c r="J410" s="513">
        <v>0.17</v>
      </c>
      <c r="K410" s="607">
        <f t="shared" si="126"/>
        <v>8274.83</v>
      </c>
      <c r="L410" s="511"/>
      <c r="M410" s="513"/>
    </row>
    <row r="411" spans="1:13" x14ac:dyDescent="0.25">
      <c r="A411" s="511"/>
      <c r="B411" s="560">
        <v>42209</v>
      </c>
      <c r="C411" s="511">
        <v>40</v>
      </c>
      <c r="D411" s="512">
        <v>22.3</v>
      </c>
      <c r="E411" s="513">
        <v>0</v>
      </c>
      <c r="F411" s="513">
        <f t="shared" si="125"/>
        <v>892</v>
      </c>
      <c r="G411" s="625"/>
      <c r="H411" s="528">
        <v>50</v>
      </c>
      <c r="I411" s="512">
        <v>16.55</v>
      </c>
      <c r="J411" s="513">
        <v>0</v>
      </c>
      <c r="K411" s="607">
        <f t="shared" si="126"/>
        <v>827.5</v>
      </c>
      <c r="L411" s="511"/>
      <c r="M411" s="513"/>
    </row>
    <row r="412" spans="1:13" x14ac:dyDescent="0.25">
      <c r="A412" s="513"/>
      <c r="B412" s="560">
        <v>42221</v>
      </c>
      <c r="C412" s="511">
        <v>12</v>
      </c>
      <c r="D412" s="512">
        <v>20.95</v>
      </c>
      <c r="E412" s="513">
        <v>0</v>
      </c>
      <c r="F412" s="513">
        <f t="shared" si="125"/>
        <v>251.39999999999998</v>
      </c>
      <c r="G412" s="625"/>
      <c r="H412" s="528">
        <v>28</v>
      </c>
      <c r="I412" s="512">
        <v>16.68</v>
      </c>
      <c r="J412" s="513">
        <v>0.01</v>
      </c>
      <c r="K412" s="607">
        <f t="shared" si="126"/>
        <v>467.03</v>
      </c>
      <c r="L412" s="528"/>
      <c r="M412" s="513"/>
    </row>
    <row r="413" spans="1:13" x14ac:dyDescent="0.25">
      <c r="A413" s="511"/>
      <c r="B413" s="560">
        <v>42223</v>
      </c>
      <c r="C413" s="511">
        <v>100</v>
      </c>
      <c r="D413" s="512">
        <v>20.399999999999999</v>
      </c>
      <c r="E413" s="513">
        <v>0</v>
      </c>
      <c r="F413" s="513">
        <f t="shared" si="125"/>
        <v>2039.9999999999998</v>
      </c>
      <c r="G413" s="510">
        <v>42285</v>
      </c>
      <c r="H413" s="528">
        <v>632</v>
      </c>
      <c r="I413" s="512">
        <v>17.850000000000001</v>
      </c>
      <c r="J413" s="513">
        <v>0.21</v>
      </c>
      <c r="K413" s="607">
        <f t="shared" si="126"/>
        <v>11280.990000000002</v>
      </c>
      <c r="L413" s="513"/>
      <c r="M413" s="513"/>
    </row>
    <row r="414" spans="1:13" x14ac:dyDescent="0.25">
      <c r="A414" s="513"/>
      <c r="B414" s="560">
        <v>42226</v>
      </c>
      <c r="C414" s="511">
        <v>200</v>
      </c>
      <c r="D414" s="512">
        <v>19.95</v>
      </c>
      <c r="E414" s="513">
        <v>0</v>
      </c>
      <c r="F414" s="513">
        <f t="shared" si="125"/>
        <v>3990</v>
      </c>
      <c r="G414" s="510">
        <v>42297</v>
      </c>
      <c r="H414" s="528">
        <v>500</v>
      </c>
      <c r="I414" s="512">
        <v>19.149999999999999</v>
      </c>
      <c r="J414" s="513">
        <v>0.18</v>
      </c>
      <c r="K414" s="607">
        <f t="shared" si="126"/>
        <v>9574.82</v>
      </c>
      <c r="L414" s="511"/>
      <c r="M414" s="513"/>
    </row>
    <row r="415" spans="1:13" x14ac:dyDescent="0.25">
      <c r="A415" s="511"/>
      <c r="B415" s="560">
        <v>42226</v>
      </c>
      <c r="C415" s="511">
        <v>50</v>
      </c>
      <c r="D415" s="512">
        <v>20.010000000000002</v>
      </c>
      <c r="E415" s="513">
        <v>0</v>
      </c>
      <c r="F415" s="513">
        <f t="shared" si="125"/>
        <v>1000.5000000000001</v>
      </c>
      <c r="G415" s="510">
        <v>42300</v>
      </c>
      <c r="H415" s="528">
        <v>1000</v>
      </c>
      <c r="I415" s="512">
        <v>18.62</v>
      </c>
      <c r="J415" s="513">
        <v>0.34</v>
      </c>
      <c r="K415" s="607">
        <f t="shared" si="126"/>
        <v>18619.66</v>
      </c>
      <c r="L415" s="511"/>
      <c r="M415" s="513"/>
    </row>
    <row r="416" spans="1:13" x14ac:dyDescent="0.25">
      <c r="A416" s="511"/>
      <c r="B416" s="560">
        <v>42226</v>
      </c>
      <c r="C416" s="511">
        <v>100</v>
      </c>
      <c r="D416" s="512">
        <v>20.2</v>
      </c>
      <c r="E416" s="513">
        <v>0</v>
      </c>
      <c r="F416" s="513">
        <f t="shared" si="125"/>
        <v>2020</v>
      </c>
      <c r="G416" s="510">
        <v>42312</v>
      </c>
      <c r="H416" s="528">
        <v>2500</v>
      </c>
      <c r="I416" s="512">
        <v>18.48</v>
      </c>
      <c r="J416" s="513">
        <v>7.8</v>
      </c>
      <c r="K416" s="513">
        <f t="shared" si="126"/>
        <v>46192.2</v>
      </c>
      <c r="L416" s="511"/>
      <c r="M416" s="513"/>
    </row>
    <row r="417" spans="1:13" ht="15" customHeight="1" x14ac:dyDescent="0.25">
      <c r="A417" s="511"/>
      <c r="B417" s="560">
        <v>42227</v>
      </c>
      <c r="C417" s="511">
        <v>200</v>
      </c>
      <c r="D417" s="512">
        <v>18.399999999999999</v>
      </c>
      <c r="E417" s="513">
        <v>0</v>
      </c>
      <c r="F417" s="513">
        <f t="shared" si="125"/>
        <v>3679.9999999999995</v>
      </c>
      <c r="G417" s="510">
        <v>42313</v>
      </c>
      <c r="H417" s="528">
        <v>3000</v>
      </c>
      <c r="I417" s="512">
        <v>19.059999999999999</v>
      </c>
      <c r="J417" s="513">
        <v>1.05</v>
      </c>
      <c r="K417" s="513">
        <f t="shared" si="126"/>
        <v>57178.94999999999</v>
      </c>
      <c r="L417" s="511"/>
      <c r="M417" s="513"/>
    </row>
    <row r="418" spans="1:13" x14ac:dyDescent="0.25">
      <c r="A418" s="511"/>
      <c r="B418" s="560">
        <v>42227</v>
      </c>
      <c r="C418" s="511">
        <v>200</v>
      </c>
      <c r="D418" s="512">
        <v>19.55</v>
      </c>
      <c r="E418" s="513">
        <v>0</v>
      </c>
      <c r="F418" s="513">
        <f t="shared" si="125"/>
        <v>3910</v>
      </c>
      <c r="G418" s="510">
        <v>42324</v>
      </c>
      <c r="H418" s="528">
        <v>2500</v>
      </c>
      <c r="I418" s="512">
        <v>18.8</v>
      </c>
      <c r="J418" s="513">
        <v>0.86</v>
      </c>
      <c r="K418" s="513">
        <f t="shared" si="126"/>
        <v>46999.14</v>
      </c>
      <c r="L418" s="513"/>
      <c r="M418" s="513"/>
    </row>
    <row r="419" spans="1:13" x14ac:dyDescent="0.25">
      <c r="A419" s="511"/>
      <c r="B419" s="560">
        <v>42234</v>
      </c>
      <c r="C419" s="511">
        <v>40</v>
      </c>
      <c r="D419" s="512">
        <v>18.149999999999999</v>
      </c>
      <c r="E419" s="513">
        <v>0</v>
      </c>
      <c r="F419" s="513">
        <f t="shared" si="125"/>
        <v>726</v>
      </c>
      <c r="G419" s="510">
        <v>42335</v>
      </c>
      <c r="H419" s="528">
        <v>3078</v>
      </c>
      <c r="I419" s="512">
        <v>17.649999999999999</v>
      </c>
      <c r="J419" s="513">
        <v>1</v>
      </c>
      <c r="K419" s="513">
        <f t="shared" si="126"/>
        <v>54325.7</v>
      </c>
      <c r="L419" s="511"/>
      <c r="M419" s="513"/>
    </row>
    <row r="420" spans="1:13" x14ac:dyDescent="0.25">
      <c r="A420" s="511"/>
      <c r="B420" s="560">
        <v>42234</v>
      </c>
      <c r="C420" s="511">
        <v>100</v>
      </c>
      <c r="D420" s="512">
        <v>18</v>
      </c>
      <c r="E420" s="513">
        <v>0</v>
      </c>
      <c r="F420" s="513">
        <f t="shared" si="125"/>
        <v>1800</v>
      </c>
      <c r="G420" s="510">
        <v>42347</v>
      </c>
      <c r="H420" s="528">
        <v>500</v>
      </c>
      <c r="I420" s="512">
        <v>16.149999999999999</v>
      </c>
      <c r="J420" s="513">
        <v>0.15</v>
      </c>
      <c r="K420" s="513">
        <f t="shared" si="126"/>
        <v>8074.8499999999995</v>
      </c>
      <c r="L420" s="511"/>
      <c r="M420" s="513"/>
    </row>
    <row r="421" spans="1:13" x14ac:dyDescent="0.25">
      <c r="A421" s="511"/>
      <c r="B421" s="560">
        <v>42235</v>
      </c>
      <c r="C421" s="511">
        <v>100</v>
      </c>
      <c r="D421" s="512">
        <v>17.78</v>
      </c>
      <c r="E421" s="513">
        <v>0</v>
      </c>
      <c r="F421" s="513">
        <f t="shared" si="125"/>
        <v>1778</v>
      </c>
      <c r="G421" s="510">
        <v>42353</v>
      </c>
      <c r="H421" s="528">
        <v>600</v>
      </c>
      <c r="I421" s="512">
        <v>14.95</v>
      </c>
      <c r="J421" s="513">
        <v>0.17</v>
      </c>
      <c r="K421" s="513">
        <f t="shared" si="126"/>
        <v>8969.83</v>
      </c>
      <c r="L421" s="511"/>
      <c r="M421" s="513"/>
    </row>
    <row r="422" spans="1:13" x14ac:dyDescent="0.25">
      <c r="A422" s="511"/>
      <c r="B422" s="560">
        <v>42235</v>
      </c>
      <c r="C422" s="511">
        <v>100</v>
      </c>
      <c r="D422" s="512">
        <v>17.68</v>
      </c>
      <c r="E422" s="513">
        <v>0</v>
      </c>
      <c r="F422" s="513">
        <f t="shared" si="125"/>
        <v>1768</v>
      </c>
      <c r="G422" s="510">
        <v>42354</v>
      </c>
      <c r="H422" s="528">
        <v>500</v>
      </c>
      <c r="I422" s="512">
        <v>14.32</v>
      </c>
      <c r="J422" s="513">
        <v>0.13</v>
      </c>
      <c r="K422" s="513">
        <f t="shared" si="126"/>
        <v>7159.87</v>
      </c>
      <c r="L422" s="511"/>
      <c r="M422" s="513"/>
    </row>
    <row r="423" spans="1:13" ht="15" customHeight="1" x14ac:dyDescent="0.25">
      <c r="A423" s="511"/>
      <c r="B423" s="560">
        <v>42240</v>
      </c>
      <c r="C423" s="511">
        <v>100</v>
      </c>
      <c r="D423" s="512">
        <v>16.649999999999999</v>
      </c>
      <c r="E423" s="513">
        <v>0</v>
      </c>
      <c r="F423" s="513">
        <f t="shared" si="125"/>
        <v>1664.9999999999998</v>
      </c>
      <c r="G423" s="510">
        <v>42361</v>
      </c>
      <c r="H423" s="528">
        <v>500</v>
      </c>
      <c r="I423" s="512">
        <v>12.83</v>
      </c>
      <c r="J423" s="513">
        <v>0.12</v>
      </c>
      <c r="K423" s="513">
        <f t="shared" si="126"/>
        <v>6414.88</v>
      </c>
      <c r="L423" s="511"/>
      <c r="M423" s="513"/>
    </row>
    <row r="424" spans="1:13" x14ac:dyDescent="0.25">
      <c r="A424" s="511"/>
      <c r="B424" s="560">
        <v>42240</v>
      </c>
      <c r="C424" s="511">
        <v>100</v>
      </c>
      <c r="D424" s="512">
        <v>16.100000000000001</v>
      </c>
      <c r="E424" s="513">
        <v>0</v>
      </c>
      <c r="F424" s="513">
        <f t="shared" si="125"/>
        <v>1610.0000000000002</v>
      </c>
      <c r="G424" s="510">
        <v>42362</v>
      </c>
      <c r="H424" s="528">
        <v>1222</v>
      </c>
      <c r="I424" s="512">
        <v>12.75</v>
      </c>
      <c r="J424" s="513">
        <v>0.28999999999999998</v>
      </c>
      <c r="K424" s="513">
        <f t="shared" si="126"/>
        <v>15580.21</v>
      </c>
      <c r="L424" s="511"/>
      <c r="M424" s="513"/>
    </row>
    <row r="425" spans="1:13" x14ac:dyDescent="0.25">
      <c r="A425" s="511"/>
      <c r="B425" s="560">
        <v>42257</v>
      </c>
      <c r="C425" s="511">
        <v>1500</v>
      </c>
      <c r="D425" s="512">
        <v>16.350000000000001</v>
      </c>
      <c r="E425" s="513">
        <v>0</v>
      </c>
      <c r="F425" s="513">
        <f t="shared" si="125"/>
        <v>24525.000000000004</v>
      </c>
      <c r="G425" s="510">
        <v>42367</v>
      </c>
      <c r="H425" s="528">
        <v>1000</v>
      </c>
      <c r="I425" s="512">
        <v>13.15</v>
      </c>
      <c r="J425" s="513">
        <v>0.24</v>
      </c>
      <c r="K425" s="513">
        <f t="shared" si="126"/>
        <v>13149.76</v>
      </c>
      <c r="L425" s="511"/>
      <c r="M425" s="513"/>
    </row>
    <row r="426" spans="1:13" x14ac:dyDescent="0.25">
      <c r="A426" s="511"/>
      <c r="B426" s="560">
        <v>42258</v>
      </c>
      <c r="C426" s="511">
        <v>100</v>
      </c>
      <c r="D426" s="512">
        <v>16.100000000000001</v>
      </c>
      <c r="E426" s="513">
        <v>0</v>
      </c>
      <c r="F426" s="513">
        <f t="shared" si="125"/>
        <v>1610.0000000000002</v>
      </c>
      <c r="G426" s="510">
        <v>42367</v>
      </c>
      <c r="H426" s="528">
        <v>2178</v>
      </c>
      <c r="I426" s="512">
        <v>13.75</v>
      </c>
      <c r="J426" s="513">
        <v>0.55000000000000004</v>
      </c>
      <c r="K426" s="513">
        <f>H426*I426-J426</f>
        <v>29946.95</v>
      </c>
      <c r="L426" s="511"/>
      <c r="M426" s="513"/>
    </row>
    <row r="427" spans="1:13" x14ac:dyDescent="0.25">
      <c r="A427" s="511"/>
      <c r="B427" s="560">
        <v>42261</v>
      </c>
      <c r="C427" s="511">
        <v>1000</v>
      </c>
      <c r="D427" s="512">
        <v>15.416</v>
      </c>
      <c r="E427" s="513">
        <v>0</v>
      </c>
      <c r="F427" s="513">
        <f t="shared" si="125"/>
        <v>15416</v>
      </c>
      <c r="G427" s="510">
        <v>42010</v>
      </c>
      <c r="H427" s="528">
        <v>1000</v>
      </c>
      <c r="I427" s="512">
        <v>12.63</v>
      </c>
      <c r="J427" s="513">
        <v>0.23</v>
      </c>
      <c r="K427" s="513">
        <f>H427*I427-J427</f>
        <v>12629.77</v>
      </c>
      <c r="L427" s="511"/>
      <c r="M427" s="513"/>
    </row>
    <row r="428" spans="1:13" x14ac:dyDescent="0.25">
      <c r="A428" s="511"/>
      <c r="B428" s="560">
        <v>42261</v>
      </c>
      <c r="C428" s="511">
        <v>1000</v>
      </c>
      <c r="D428" s="512">
        <v>15.1</v>
      </c>
      <c r="E428" s="513">
        <v>0</v>
      </c>
      <c r="F428" s="513">
        <f t="shared" si="125"/>
        <v>15100</v>
      </c>
      <c r="G428" s="608">
        <v>42374</v>
      </c>
      <c r="H428" s="528">
        <v>2000</v>
      </c>
      <c r="I428" s="512">
        <v>12.81</v>
      </c>
      <c r="J428" s="513">
        <v>0.47</v>
      </c>
      <c r="K428" s="513">
        <f t="shared" ref="K428:K440" si="127">H428*I428-J428</f>
        <v>25619.53</v>
      </c>
      <c r="L428" s="511"/>
      <c r="M428" s="513"/>
    </row>
    <row r="429" spans="1:13" x14ac:dyDescent="0.25">
      <c r="A429" s="511"/>
      <c r="B429" s="560">
        <v>42261</v>
      </c>
      <c r="C429" s="511">
        <v>200</v>
      </c>
      <c r="D429" s="512">
        <v>14.87</v>
      </c>
      <c r="E429" s="513">
        <v>0</v>
      </c>
      <c r="F429" s="513">
        <f t="shared" si="125"/>
        <v>2974</v>
      </c>
      <c r="G429" s="510">
        <v>42374</v>
      </c>
      <c r="H429" s="528">
        <v>1000</v>
      </c>
      <c r="I429" s="512">
        <v>12.82</v>
      </c>
      <c r="J429" s="513">
        <v>0.24</v>
      </c>
      <c r="K429" s="513">
        <f t="shared" si="127"/>
        <v>12819.76</v>
      </c>
      <c r="L429" s="511"/>
      <c r="M429" s="513"/>
    </row>
    <row r="430" spans="1:13" x14ac:dyDescent="0.25">
      <c r="A430" s="511"/>
      <c r="B430" s="560">
        <v>42261</v>
      </c>
      <c r="C430" s="511">
        <v>300</v>
      </c>
      <c r="D430" s="512">
        <v>14.87</v>
      </c>
      <c r="E430" s="513">
        <v>0</v>
      </c>
      <c r="F430" s="513">
        <f t="shared" si="125"/>
        <v>4461</v>
      </c>
      <c r="G430" s="510">
        <v>42398</v>
      </c>
      <c r="H430" s="528">
        <v>400</v>
      </c>
      <c r="I430" s="512">
        <v>9.5500000000000007</v>
      </c>
      <c r="J430" s="513">
        <v>7.0000000000000007E-2</v>
      </c>
      <c r="K430" s="513">
        <f t="shared" si="127"/>
        <v>3819.9300000000003</v>
      </c>
      <c r="L430" s="511"/>
      <c r="M430" s="513"/>
    </row>
    <row r="431" spans="1:13" x14ac:dyDescent="0.25">
      <c r="A431" s="511"/>
      <c r="B431" s="560">
        <v>42270</v>
      </c>
      <c r="C431" s="511">
        <v>478</v>
      </c>
      <c r="D431" s="512">
        <v>15.85</v>
      </c>
      <c r="E431" s="513">
        <v>0</v>
      </c>
      <c r="F431" s="513">
        <f t="shared" si="125"/>
        <v>7576.3</v>
      </c>
      <c r="G431" s="510">
        <v>42411</v>
      </c>
      <c r="H431" s="528">
        <v>500</v>
      </c>
      <c r="I431" s="512">
        <v>6.97</v>
      </c>
      <c r="J431" s="513">
        <v>0.08</v>
      </c>
      <c r="K431" s="513">
        <f t="shared" si="127"/>
        <v>3484.92</v>
      </c>
      <c r="L431" s="511"/>
      <c r="M431" s="513"/>
    </row>
    <row r="432" spans="1:13" x14ac:dyDescent="0.25">
      <c r="A432" s="511"/>
      <c r="B432" s="560">
        <v>42292</v>
      </c>
      <c r="C432" s="511">
        <v>500</v>
      </c>
      <c r="D432" s="512">
        <v>18.55</v>
      </c>
      <c r="E432" s="513">
        <v>0</v>
      </c>
      <c r="F432" s="513">
        <f t="shared" si="125"/>
        <v>9275</v>
      </c>
      <c r="G432" s="510">
        <v>42412</v>
      </c>
      <c r="H432" s="528">
        <v>200</v>
      </c>
      <c r="I432" s="512">
        <v>7.45</v>
      </c>
      <c r="J432" s="513">
        <v>0.03</v>
      </c>
      <c r="K432" s="513">
        <f t="shared" si="127"/>
        <v>1489.97</v>
      </c>
      <c r="L432" s="511"/>
      <c r="M432" s="513"/>
    </row>
    <row r="433" spans="1:13" x14ac:dyDescent="0.25">
      <c r="A433" s="511"/>
      <c r="B433" s="560">
        <v>42299</v>
      </c>
      <c r="C433" s="511">
        <v>500</v>
      </c>
      <c r="D433" s="512">
        <v>18.55</v>
      </c>
      <c r="E433" s="513">
        <v>0</v>
      </c>
      <c r="F433" s="513">
        <f t="shared" si="125"/>
        <v>9275</v>
      </c>
      <c r="G433" s="510">
        <v>42416</v>
      </c>
      <c r="H433" s="528">
        <v>500</v>
      </c>
      <c r="I433" s="512">
        <v>7.75</v>
      </c>
      <c r="J433" s="513">
        <v>0.08</v>
      </c>
      <c r="K433" s="513">
        <f t="shared" si="127"/>
        <v>3874.92</v>
      </c>
      <c r="L433" s="511"/>
      <c r="M433" s="513"/>
    </row>
    <row r="434" spans="1:13" x14ac:dyDescent="0.25">
      <c r="A434" s="511"/>
      <c r="B434" s="560">
        <v>42299</v>
      </c>
      <c r="C434" s="511">
        <v>500</v>
      </c>
      <c r="D434" s="512">
        <v>18.28</v>
      </c>
      <c r="E434" s="513">
        <v>0</v>
      </c>
      <c r="F434" s="513">
        <f t="shared" si="125"/>
        <v>9140</v>
      </c>
      <c r="G434" s="510">
        <v>42422</v>
      </c>
      <c r="H434" s="528">
        <v>2500</v>
      </c>
      <c r="I434" s="512">
        <v>7.47</v>
      </c>
      <c r="J434" s="513">
        <v>0.41</v>
      </c>
      <c r="K434" s="513">
        <f t="shared" si="127"/>
        <v>18674.59</v>
      </c>
      <c r="L434" s="511"/>
      <c r="M434" s="513"/>
    </row>
    <row r="435" spans="1:13" x14ac:dyDescent="0.25">
      <c r="A435" s="511"/>
      <c r="B435" s="560">
        <v>42299</v>
      </c>
      <c r="C435" s="511">
        <v>1000</v>
      </c>
      <c r="D435" s="512">
        <v>18.100000000000001</v>
      </c>
      <c r="E435" s="513">
        <v>0</v>
      </c>
      <c r="F435" s="513">
        <f t="shared" si="125"/>
        <v>18100</v>
      </c>
      <c r="G435" s="510">
        <v>42422</v>
      </c>
      <c r="H435" s="528">
        <v>1000</v>
      </c>
      <c r="I435" s="512">
        <v>7.49</v>
      </c>
      <c r="J435" s="513">
        <v>0.16</v>
      </c>
      <c r="K435" s="513">
        <f t="shared" si="127"/>
        <v>7489.84</v>
      </c>
      <c r="L435" s="511"/>
      <c r="M435" s="513"/>
    </row>
    <row r="436" spans="1:13" x14ac:dyDescent="0.25">
      <c r="A436" s="511"/>
      <c r="B436" s="623">
        <v>42306</v>
      </c>
      <c r="C436" s="511">
        <v>660</v>
      </c>
      <c r="D436" s="512">
        <v>17.8</v>
      </c>
      <c r="E436" s="513">
        <v>0</v>
      </c>
      <c r="F436" s="513">
        <f t="shared" si="125"/>
        <v>11748</v>
      </c>
      <c r="G436" s="510">
        <v>42426</v>
      </c>
      <c r="H436" s="528">
        <v>900</v>
      </c>
      <c r="I436" s="512">
        <v>7.7</v>
      </c>
      <c r="J436" s="513">
        <v>0.15</v>
      </c>
      <c r="K436" s="513">
        <f t="shared" si="127"/>
        <v>6929.85</v>
      </c>
      <c r="L436" s="511"/>
      <c r="M436" s="513"/>
    </row>
    <row r="437" spans="1:13" ht="30" x14ac:dyDescent="0.25">
      <c r="A437" s="511"/>
      <c r="B437" s="623"/>
      <c r="C437" s="511">
        <v>340</v>
      </c>
      <c r="D437" s="512">
        <v>17.8</v>
      </c>
      <c r="E437" s="513">
        <v>0</v>
      </c>
      <c r="F437" s="513">
        <f t="shared" si="125"/>
        <v>6052</v>
      </c>
      <c r="G437" s="626" t="s">
        <v>182</v>
      </c>
      <c r="H437" s="528">
        <v>500</v>
      </c>
      <c r="I437" s="512">
        <v>7.73</v>
      </c>
      <c r="J437" s="513">
        <v>0.08</v>
      </c>
      <c r="K437" s="513">
        <f t="shared" si="127"/>
        <v>3864.92</v>
      </c>
      <c r="L437" s="511"/>
      <c r="M437" s="513"/>
    </row>
    <row r="438" spans="1:13" x14ac:dyDescent="0.25">
      <c r="A438" s="511"/>
      <c r="B438" s="560">
        <v>42312</v>
      </c>
      <c r="C438" s="609">
        <v>500</v>
      </c>
      <c r="D438" s="606">
        <v>17.559999999999999</v>
      </c>
      <c r="E438" s="607">
        <v>6.95</v>
      </c>
      <c r="F438" s="607">
        <f t="shared" si="125"/>
        <v>8786.9500000000007</v>
      </c>
      <c r="G438" s="626"/>
      <c r="H438" s="528">
        <v>500</v>
      </c>
      <c r="I438" s="512">
        <v>7.96</v>
      </c>
      <c r="J438" s="513">
        <v>0.09</v>
      </c>
      <c r="K438" s="513">
        <f t="shared" si="127"/>
        <v>3979.91</v>
      </c>
      <c r="L438" s="511"/>
      <c r="M438" s="513"/>
    </row>
    <row r="439" spans="1:13" x14ac:dyDescent="0.25">
      <c r="A439" s="511"/>
      <c r="B439" s="560">
        <v>42313</v>
      </c>
      <c r="C439" s="511">
        <v>3000</v>
      </c>
      <c r="D439" s="512">
        <v>19.05</v>
      </c>
      <c r="E439" s="513">
        <v>0</v>
      </c>
      <c r="F439" s="513">
        <f t="shared" si="125"/>
        <v>57150</v>
      </c>
      <c r="G439" s="626"/>
      <c r="H439" s="528">
        <v>500</v>
      </c>
      <c r="I439" s="512">
        <v>8.0299999999999994</v>
      </c>
      <c r="J439" s="513">
        <v>0.09</v>
      </c>
      <c r="K439" s="513">
        <f t="shared" si="127"/>
        <v>4014.9099999999994</v>
      </c>
      <c r="L439" s="511"/>
      <c r="M439" s="512"/>
    </row>
    <row r="440" spans="1:13" x14ac:dyDescent="0.25">
      <c r="A440" s="511"/>
      <c r="B440" s="560">
        <v>42320</v>
      </c>
      <c r="C440" s="511">
        <v>500</v>
      </c>
      <c r="D440" s="512">
        <v>18.079999999999998</v>
      </c>
      <c r="E440" s="513">
        <v>0</v>
      </c>
      <c r="F440" s="513">
        <f t="shared" si="125"/>
        <v>9040</v>
      </c>
      <c r="G440" s="626"/>
      <c r="H440" s="528">
        <v>1500</v>
      </c>
      <c r="I440" s="512">
        <v>8.1</v>
      </c>
      <c r="J440" s="513">
        <v>0.26</v>
      </c>
      <c r="K440" s="513">
        <f t="shared" si="127"/>
        <v>12149.74</v>
      </c>
      <c r="L440" s="511"/>
      <c r="M440" s="513"/>
    </row>
    <row r="441" spans="1:13" x14ac:dyDescent="0.25">
      <c r="A441" s="511"/>
      <c r="B441" s="560">
        <v>42320</v>
      </c>
      <c r="C441" s="511">
        <v>1000</v>
      </c>
      <c r="D441" s="512">
        <v>18.05</v>
      </c>
      <c r="E441" s="513">
        <v>0</v>
      </c>
      <c r="F441" s="513">
        <f t="shared" si="125"/>
        <v>18050</v>
      </c>
      <c r="G441" s="510">
        <v>42429</v>
      </c>
      <c r="H441" s="528">
        <v>1000</v>
      </c>
      <c r="I441" s="512">
        <v>8.5399999999999991</v>
      </c>
      <c r="J441" s="513">
        <v>0.19</v>
      </c>
      <c r="K441" s="513">
        <f>H441*I441-J441</f>
        <v>8539.81</v>
      </c>
      <c r="L441" s="511"/>
      <c r="M441" s="610"/>
    </row>
    <row r="442" spans="1:13" x14ac:dyDescent="0.25">
      <c r="A442" s="511"/>
      <c r="B442" s="560">
        <v>42320</v>
      </c>
      <c r="C442" s="511">
        <v>1000</v>
      </c>
      <c r="D442" s="512">
        <v>17.82</v>
      </c>
      <c r="E442" s="513">
        <v>0</v>
      </c>
      <c r="F442" s="513">
        <f t="shared" si="125"/>
        <v>17820</v>
      </c>
      <c r="G442" s="510">
        <v>42429</v>
      </c>
      <c r="H442" s="528">
        <v>500</v>
      </c>
      <c r="I442" s="512">
        <v>7.95</v>
      </c>
      <c r="J442" s="513">
        <v>0.09</v>
      </c>
      <c r="K442" s="513">
        <f>H442*I442-J442</f>
        <v>3974.91</v>
      </c>
      <c r="L442" s="511"/>
      <c r="M442" s="513"/>
    </row>
    <row r="443" spans="1:13" x14ac:dyDescent="0.25">
      <c r="A443" s="511"/>
      <c r="B443" s="560">
        <v>42328</v>
      </c>
      <c r="C443" s="511">
        <v>3078</v>
      </c>
      <c r="D443" s="512">
        <v>17.47</v>
      </c>
      <c r="E443" s="513">
        <v>0</v>
      </c>
      <c r="F443" s="513">
        <f t="shared" si="125"/>
        <v>53772.659999999996</v>
      </c>
      <c r="G443" s="510">
        <v>42429</v>
      </c>
      <c r="H443" s="528">
        <v>500</v>
      </c>
      <c r="I443" s="512">
        <v>7.97</v>
      </c>
      <c r="J443" s="513">
        <v>0.09</v>
      </c>
      <c r="K443" s="513">
        <f t="shared" ref="K443:K502" si="128">H443*I443-J443</f>
        <v>3984.91</v>
      </c>
      <c r="L443" s="511"/>
      <c r="M443" s="513"/>
    </row>
    <row r="444" spans="1:13" ht="15" customHeight="1" x14ac:dyDescent="0.25">
      <c r="A444" s="511"/>
      <c r="B444" s="560">
        <v>42340</v>
      </c>
      <c r="C444" s="511">
        <v>3078</v>
      </c>
      <c r="D444" s="512">
        <v>17.739999999999998</v>
      </c>
      <c r="E444" s="513">
        <v>0</v>
      </c>
      <c r="F444" s="513">
        <f t="shared" si="125"/>
        <v>54603.719999999994</v>
      </c>
      <c r="G444" s="510">
        <v>42430</v>
      </c>
      <c r="H444" s="528">
        <v>500</v>
      </c>
      <c r="I444" s="512">
        <v>7.85</v>
      </c>
      <c r="J444" s="513">
        <v>0.09</v>
      </c>
      <c r="K444" s="513">
        <f t="shared" si="128"/>
        <v>3924.91</v>
      </c>
      <c r="L444" s="511"/>
      <c r="M444" s="513"/>
    </row>
    <row r="445" spans="1:13" x14ac:dyDescent="0.25">
      <c r="A445" s="511"/>
      <c r="B445" s="560">
        <v>42340</v>
      </c>
      <c r="C445" s="511">
        <v>500</v>
      </c>
      <c r="D445" s="512">
        <v>17.5</v>
      </c>
      <c r="E445" s="513">
        <v>0</v>
      </c>
      <c r="F445" s="513">
        <f t="shared" si="125"/>
        <v>8750</v>
      </c>
      <c r="G445" s="510">
        <v>42430</v>
      </c>
      <c r="H445" s="528">
        <v>500</v>
      </c>
      <c r="I445" s="512">
        <v>8.0299999999999994</v>
      </c>
      <c r="J445" s="513">
        <v>0.09</v>
      </c>
      <c r="K445" s="513">
        <f t="shared" si="128"/>
        <v>4014.9099999999994</v>
      </c>
      <c r="L445" s="513"/>
      <c r="M445" s="513"/>
    </row>
    <row r="446" spans="1:13" x14ac:dyDescent="0.25">
      <c r="A446" s="511"/>
      <c r="B446" s="560">
        <v>42345</v>
      </c>
      <c r="C446" s="511">
        <v>100</v>
      </c>
      <c r="D446" s="512">
        <v>16.7</v>
      </c>
      <c r="E446" s="513">
        <v>0</v>
      </c>
      <c r="F446" s="513">
        <f t="shared" si="125"/>
        <v>1670</v>
      </c>
      <c r="G446" s="510">
        <v>42431</v>
      </c>
      <c r="H446" s="528">
        <v>500</v>
      </c>
      <c r="I446" s="512">
        <v>8.3800000000000008</v>
      </c>
      <c r="J446" s="513">
        <v>0.09</v>
      </c>
      <c r="K446" s="513">
        <f t="shared" si="128"/>
        <v>4189.91</v>
      </c>
      <c r="L446" s="513"/>
      <c r="M446" s="513"/>
    </row>
    <row r="447" spans="1:13" x14ac:dyDescent="0.25">
      <c r="A447" s="511"/>
      <c r="B447" s="560">
        <v>42345</v>
      </c>
      <c r="C447" s="511">
        <v>500</v>
      </c>
      <c r="D447" s="512">
        <v>16.850000000000001</v>
      </c>
      <c r="E447" s="513">
        <v>0</v>
      </c>
      <c r="F447" s="513">
        <f t="shared" si="125"/>
        <v>8425</v>
      </c>
      <c r="G447" s="510">
        <v>42431</v>
      </c>
      <c r="H447" s="528">
        <v>500</v>
      </c>
      <c r="I447" s="512">
        <v>8.58</v>
      </c>
      <c r="J447" s="513">
        <v>0.09</v>
      </c>
      <c r="K447" s="513">
        <f t="shared" si="128"/>
        <v>4289.91</v>
      </c>
      <c r="L447" s="511"/>
      <c r="M447" s="513"/>
    </row>
    <row r="448" spans="1:13" ht="30" x14ac:dyDescent="0.25">
      <c r="A448" s="511"/>
      <c r="B448" s="560">
        <v>42347</v>
      </c>
      <c r="C448" s="511">
        <v>500</v>
      </c>
      <c r="D448" s="512">
        <v>15.84</v>
      </c>
      <c r="E448" s="513">
        <v>0</v>
      </c>
      <c r="F448" s="513">
        <f t="shared" si="125"/>
        <v>7920</v>
      </c>
      <c r="G448" s="625" t="s">
        <v>184</v>
      </c>
      <c r="H448" s="528">
        <v>400</v>
      </c>
      <c r="I448" s="512">
        <v>9.09</v>
      </c>
      <c r="J448" s="513">
        <v>0.1</v>
      </c>
      <c r="K448" s="513">
        <f t="shared" si="128"/>
        <v>3635.9</v>
      </c>
      <c r="L448" s="511"/>
      <c r="M448" s="513"/>
    </row>
    <row r="449" spans="1:13" x14ac:dyDescent="0.25">
      <c r="A449" s="511"/>
      <c r="B449" s="560">
        <v>42348</v>
      </c>
      <c r="C449" s="511">
        <v>500</v>
      </c>
      <c r="D449" s="512">
        <v>14.78</v>
      </c>
      <c r="E449" s="513">
        <v>0</v>
      </c>
      <c r="F449" s="513">
        <f t="shared" si="125"/>
        <v>7390</v>
      </c>
      <c r="G449" s="625"/>
      <c r="H449" s="528">
        <v>100</v>
      </c>
      <c r="I449" s="512">
        <v>9.09</v>
      </c>
      <c r="J449" s="513">
        <v>0</v>
      </c>
      <c r="K449" s="513">
        <f t="shared" si="128"/>
        <v>909</v>
      </c>
      <c r="L449" s="511"/>
      <c r="M449" s="513"/>
    </row>
    <row r="450" spans="1:13" x14ac:dyDescent="0.25">
      <c r="A450" s="511"/>
      <c r="B450" s="560">
        <v>42352</v>
      </c>
      <c r="C450" s="511">
        <v>100</v>
      </c>
      <c r="D450" s="512">
        <v>14.57</v>
      </c>
      <c r="E450" s="513">
        <v>0</v>
      </c>
      <c r="F450" s="513">
        <f t="shared" si="125"/>
        <v>1457</v>
      </c>
      <c r="G450" s="625"/>
      <c r="H450" s="528">
        <v>500</v>
      </c>
      <c r="I450" s="512">
        <v>8.81</v>
      </c>
      <c r="J450" s="513">
        <v>0.1</v>
      </c>
      <c r="K450" s="513">
        <f t="shared" si="128"/>
        <v>4404.8999999999996</v>
      </c>
      <c r="L450" s="511"/>
      <c r="M450" s="513"/>
    </row>
    <row r="451" spans="1:13" x14ac:dyDescent="0.25">
      <c r="A451" s="511"/>
      <c r="B451" s="560">
        <v>42355</v>
      </c>
      <c r="C451" s="511">
        <v>500</v>
      </c>
      <c r="D451" s="512">
        <v>13.89</v>
      </c>
      <c r="E451" s="513">
        <v>0</v>
      </c>
      <c r="F451" s="513">
        <f t="shared" si="125"/>
        <v>6945</v>
      </c>
      <c r="G451" s="510">
        <v>42432</v>
      </c>
      <c r="H451" s="528">
        <v>600</v>
      </c>
      <c r="I451" s="512">
        <v>9.65</v>
      </c>
      <c r="J451" s="513">
        <v>0.13</v>
      </c>
      <c r="K451" s="513">
        <f t="shared" si="128"/>
        <v>5789.87</v>
      </c>
      <c r="L451" s="511"/>
      <c r="M451" s="513"/>
    </row>
    <row r="452" spans="1:13" x14ac:dyDescent="0.25">
      <c r="A452" s="511"/>
      <c r="B452" s="560">
        <v>42360</v>
      </c>
      <c r="C452" s="511">
        <v>500</v>
      </c>
      <c r="D452" s="512">
        <v>12.95</v>
      </c>
      <c r="E452" s="513">
        <v>0</v>
      </c>
      <c r="F452" s="513">
        <f t="shared" si="125"/>
        <v>6475</v>
      </c>
      <c r="G452" s="510">
        <v>42433</v>
      </c>
      <c r="H452" s="528">
        <v>600</v>
      </c>
      <c r="I452" s="512">
        <v>10.45</v>
      </c>
      <c r="J452" s="513">
        <v>0.14000000000000001</v>
      </c>
      <c r="K452" s="513">
        <f t="shared" si="128"/>
        <v>6269.86</v>
      </c>
      <c r="L452" s="511"/>
      <c r="M452" s="513"/>
    </row>
    <row r="453" spans="1:13" x14ac:dyDescent="0.25">
      <c r="A453" s="511"/>
      <c r="B453" s="560">
        <v>42361</v>
      </c>
      <c r="C453" s="511">
        <v>500</v>
      </c>
      <c r="D453" s="512">
        <v>12.75</v>
      </c>
      <c r="E453" s="513">
        <v>0</v>
      </c>
      <c r="F453" s="513">
        <f t="shared" si="125"/>
        <v>6375</v>
      </c>
      <c r="G453" s="510">
        <v>42440</v>
      </c>
      <c r="H453" s="528">
        <v>400</v>
      </c>
      <c r="I453" s="512">
        <v>11.25</v>
      </c>
      <c r="J453" s="513">
        <v>0.1</v>
      </c>
      <c r="K453" s="513">
        <f t="shared" si="128"/>
        <v>4499.8999999999996</v>
      </c>
      <c r="L453" s="511"/>
      <c r="M453" s="513"/>
    </row>
    <row r="454" spans="1:13" x14ac:dyDescent="0.25">
      <c r="A454" s="511"/>
      <c r="B454" s="560">
        <v>42361</v>
      </c>
      <c r="C454" s="511">
        <v>500</v>
      </c>
      <c r="D454" s="512">
        <v>12.8</v>
      </c>
      <c r="E454" s="513">
        <v>0</v>
      </c>
      <c r="F454" s="513">
        <f t="shared" si="125"/>
        <v>6400</v>
      </c>
      <c r="G454" s="510">
        <v>42446</v>
      </c>
      <c r="H454" s="528">
        <v>1500</v>
      </c>
      <c r="I454" s="512">
        <v>11.49</v>
      </c>
      <c r="J454" s="513">
        <v>0.38</v>
      </c>
      <c r="K454" s="513">
        <f t="shared" si="128"/>
        <v>17234.62</v>
      </c>
      <c r="L454" s="511"/>
      <c r="M454" s="513"/>
    </row>
    <row r="455" spans="1:13" x14ac:dyDescent="0.25">
      <c r="A455" s="511"/>
      <c r="B455" s="560">
        <v>42361</v>
      </c>
      <c r="C455" s="511">
        <v>1000</v>
      </c>
      <c r="D455" s="512">
        <v>12.67</v>
      </c>
      <c r="E455" s="513">
        <v>0</v>
      </c>
      <c r="F455" s="513">
        <f t="shared" si="125"/>
        <v>12670</v>
      </c>
      <c r="G455" s="510">
        <v>42447</v>
      </c>
      <c r="H455" s="528">
        <v>1500</v>
      </c>
      <c r="I455" s="512">
        <v>11.44</v>
      </c>
      <c r="J455" s="513">
        <v>0.37</v>
      </c>
      <c r="K455" s="513">
        <f t="shared" si="128"/>
        <v>17159.63</v>
      </c>
      <c r="L455" s="511"/>
      <c r="M455" s="513"/>
    </row>
    <row r="456" spans="1:13" x14ac:dyDescent="0.25">
      <c r="A456" s="511"/>
      <c r="B456" s="560">
        <v>42361</v>
      </c>
      <c r="C456" s="511">
        <v>222</v>
      </c>
      <c r="D456" s="512">
        <v>12.44</v>
      </c>
      <c r="E456" s="513">
        <v>0</v>
      </c>
      <c r="F456" s="513">
        <f t="shared" si="125"/>
        <v>2761.68</v>
      </c>
      <c r="G456" s="510">
        <v>42447</v>
      </c>
      <c r="H456" s="528">
        <v>500</v>
      </c>
      <c r="I456" s="512">
        <v>11.484999999999999</v>
      </c>
      <c r="J456" s="513">
        <v>0.13</v>
      </c>
      <c r="K456" s="513">
        <f t="shared" si="128"/>
        <v>5742.37</v>
      </c>
      <c r="L456" s="511"/>
      <c r="M456" s="513"/>
    </row>
    <row r="457" spans="1:13" x14ac:dyDescent="0.25">
      <c r="A457" s="511"/>
      <c r="B457" s="560">
        <v>42367</v>
      </c>
      <c r="C457" s="511">
        <v>2178</v>
      </c>
      <c r="D457" s="512">
        <v>13.68</v>
      </c>
      <c r="E457" s="513">
        <v>0</v>
      </c>
      <c r="F457" s="513">
        <f t="shared" si="125"/>
        <v>29795.040000000001</v>
      </c>
      <c r="G457" s="624">
        <v>42447</v>
      </c>
      <c r="H457" s="528">
        <v>650</v>
      </c>
      <c r="I457" s="512">
        <v>11.56</v>
      </c>
      <c r="J457" s="513">
        <v>0.25</v>
      </c>
      <c r="K457" s="513">
        <f t="shared" si="128"/>
        <v>7513.75</v>
      </c>
      <c r="L457" s="511"/>
      <c r="M457" s="513"/>
    </row>
    <row r="458" spans="1:13" x14ac:dyDescent="0.25">
      <c r="A458" s="511"/>
      <c r="B458" s="560">
        <v>42369</v>
      </c>
      <c r="C458" s="511">
        <v>2500</v>
      </c>
      <c r="D458" s="512">
        <v>13.04</v>
      </c>
      <c r="E458" s="513">
        <v>0</v>
      </c>
      <c r="F458" s="513">
        <f t="shared" si="125"/>
        <v>32599.999999999996</v>
      </c>
      <c r="G458" s="624"/>
      <c r="H458" s="528">
        <v>350</v>
      </c>
      <c r="I458" s="512">
        <v>11.56</v>
      </c>
      <c r="J458" s="513">
        <v>0</v>
      </c>
      <c r="K458" s="513">
        <f t="shared" si="128"/>
        <v>4046</v>
      </c>
      <c r="L458" s="511"/>
      <c r="M458" s="513"/>
    </row>
    <row r="459" spans="1:13" x14ac:dyDescent="0.25">
      <c r="A459" s="511"/>
      <c r="B459" s="560">
        <v>42008</v>
      </c>
      <c r="C459" s="511">
        <v>2000</v>
      </c>
      <c r="D459" s="512">
        <v>13.01</v>
      </c>
      <c r="E459" s="513">
        <v>0</v>
      </c>
      <c r="F459" s="513">
        <f t="shared" si="125"/>
        <v>26020</v>
      </c>
      <c r="G459" s="510">
        <v>42447</v>
      </c>
      <c r="H459" s="528">
        <v>1000</v>
      </c>
      <c r="I459" s="512">
        <v>11.62</v>
      </c>
      <c r="J459" s="513">
        <v>0.25</v>
      </c>
      <c r="K459" s="513">
        <f t="shared" si="128"/>
        <v>11619.75</v>
      </c>
      <c r="L459" s="511"/>
      <c r="M459" s="513"/>
    </row>
    <row r="460" spans="1:13" x14ac:dyDescent="0.25">
      <c r="A460" s="511"/>
      <c r="B460" s="560">
        <v>42009</v>
      </c>
      <c r="C460" s="511">
        <v>500</v>
      </c>
      <c r="D460" s="512">
        <v>12.62</v>
      </c>
      <c r="E460" s="513">
        <v>0</v>
      </c>
      <c r="F460" s="513">
        <f t="shared" si="125"/>
        <v>6310</v>
      </c>
      <c r="G460" s="510">
        <v>42451</v>
      </c>
      <c r="H460" s="528">
        <v>1000</v>
      </c>
      <c r="I460" s="512">
        <v>11.45</v>
      </c>
      <c r="J460" s="513">
        <v>0.25</v>
      </c>
      <c r="K460" s="513">
        <f t="shared" si="128"/>
        <v>11449.75</v>
      </c>
      <c r="L460" s="511"/>
      <c r="M460" s="513"/>
    </row>
    <row r="461" spans="1:13" x14ac:dyDescent="0.25">
      <c r="A461" s="511"/>
      <c r="B461" s="560">
        <v>42009</v>
      </c>
      <c r="C461" s="511">
        <v>500</v>
      </c>
      <c r="D461" s="512">
        <v>12.45</v>
      </c>
      <c r="E461" s="513">
        <v>0</v>
      </c>
      <c r="F461" s="513">
        <f t="shared" si="125"/>
        <v>6225</v>
      </c>
      <c r="G461" s="510">
        <v>42451</v>
      </c>
      <c r="H461" s="528">
        <v>50</v>
      </c>
      <c r="I461" s="512">
        <v>11.28</v>
      </c>
      <c r="J461" s="513">
        <v>0.01</v>
      </c>
      <c r="K461" s="513">
        <f t="shared" si="128"/>
        <v>563.99</v>
      </c>
      <c r="L461" s="511"/>
      <c r="M461" s="513"/>
    </row>
    <row r="462" spans="1:13" x14ac:dyDescent="0.25">
      <c r="A462" s="511"/>
      <c r="B462" s="611">
        <v>42374</v>
      </c>
      <c r="C462" s="511">
        <v>2000</v>
      </c>
      <c r="D462" s="512">
        <v>12.73</v>
      </c>
      <c r="E462" s="513">
        <v>0</v>
      </c>
      <c r="F462" s="513">
        <f t="shared" ref="F462:F525" si="129">C462*D462+E462</f>
        <v>25460</v>
      </c>
      <c r="G462" s="510">
        <v>42459</v>
      </c>
      <c r="H462" s="528">
        <v>2000</v>
      </c>
      <c r="I462" s="512">
        <v>10.75</v>
      </c>
      <c r="J462" s="513">
        <v>0.47</v>
      </c>
      <c r="K462" s="513">
        <f t="shared" si="128"/>
        <v>21499.53</v>
      </c>
      <c r="L462" s="511"/>
      <c r="M462" s="513"/>
    </row>
    <row r="463" spans="1:13" x14ac:dyDescent="0.25">
      <c r="A463" s="511"/>
      <c r="B463" s="560">
        <v>42375</v>
      </c>
      <c r="C463" s="511">
        <v>1000</v>
      </c>
      <c r="D463" s="512">
        <v>12.5</v>
      </c>
      <c r="E463" s="513">
        <v>0</v>
      </c>
      <c r="F463" s="513">
        <f t="shared" si="129"/>
        <v>12500</v>
      </c>
      <c r="G463" s="510">
        <v>42460</v>
      </c>
      <c r="H463" s="528">
        <v>1600</v>
      </c>
      <c r="I463" s="512">
        <v>10.95</v>
      </c>
      <c r="J463" s="513">
        <v>2.88</v>
      </c>
      <c r="K463" s="513">
        <f t="shared" si="128"/>
        <v>17517.12</v>
      </c>
      <c r="L463" s="511"/>
      <c r="M463" s="513"/>
    </row>
    <row r="464" spans="1:13" ht="15" customHeight="1" x14ac:dyDescent="0.25">
      <c r="A464" s="511"/>
      <c r="B464" s="560">
        <v>42375</v>
      </c>
      <c r="C464" s="511">
        <v>1000</v>
      </c>
      <c r="D464" s="512">
        <v>11.7</v>
      </c>
      <c r="E464" s="513">
        <v>0</v>
      </c>
      <c r="F464" s="513">
        <f t="shared" si="129"/>
        <v>11700</v>
      </c>
      <c r="G464" s="510">
        <v>42461</v>
      </c>
      <c r="H464" s="528">
        <v>2000</v>
      </c>
      <c r="I464" s="512">
        <v>10.52</v>
      </c>
      <c r="J464" s="513">
        <v>0.46</v>
      </c>
      <c r="K464" s="513">
        <f t="shared" si="128"/>
        <v>21039.54</v>
      </c>
      <c r="L464" s="511"/>
      <c r="M464" s="513"/>
    </row>
    <row r="465" spans="1:13" x14ac:dyDescent="0.25">
      <c r="A465" s="511"/>
      <c r="B465" s="560">
        <v>42402</v>
      </c>
      <c r="C465" s="511">
        <v>400</v>
      </c>
      <c r="D465" s="512">
        <v>9.1</v>
      </c>
      <c r="E465" s="513">
        <v>0</v>
      </c>
      <c r="F465" s="513">
        <f t="shared" si="129"/>
        <v>3640</v>
      </c>
      <c r="G465" s="510">
        <v>42461</v>
      </c>
      <c r="H465" s="528">
        <v>2000</v>
      </c>
      <c r="I465" s="512">
        <v>10.55</v>
      </c>
      <c r="J465" s="513">
        <v>0.46</v>
      </c>
      <c r="K465" s="513">
        <f t="shared" si="128"/>
        <v>21099.54</v>
      </c>
      <c r="L465" s="511"/>
      <c r="M465" s="513"/>
    </row>
    <row r="466" spans="1:13" x14ac:dyDescent="0.25">
      <c r="A466" s="511"/>
      <c r="B466" s="560">
        <v>42411</v>
      </c>
      <c r="C466" s="511">
        <v>500</v>
      </c>
      <c r="D466" s="512">
        <v>6.835</v>
      </c>
      <c r="E466" s="513">
        <v>0</v>
      </c>
      <c r="F466" s="513">
        <f t="shared" si="129"/>
        <v>3417.5</v>
      </c>
      <c r="G466" s="510">
        <v>42465</v>
      </c>
      <c r="H466" s="528">
        <v>100</v>
      </c>
      <c r="I466" s="512">
        <v>10.75</v>
      </c>
      <c r="J466" s="513">
        <v>0.02</v>
      </c>
      <c r="K466" s="513">
        <f t="shared" si="128"/>
        <v>1074.98</v>
      </c>
      <c r="L466" s="511"/>
      <c r="M466" s="513"/>
    </row>
    <row r="467" spans="1:13" x14ac:dyDescent="0.25">
      <c r="A467" s="511"/>
      <c r="B467" s="560">
        <v>42412</v>
      </c>
      <c r="C467" s="511">
        <v>200</v>
      </c>
      <c r="D467" s="512">
        <v>7.23</v>
      </c>
      <c r="E467" s="513">
        <v>0</v>
      </c>
      <c r="F467" s="513">
        <f t="shared" si="129"/>
        <v>1446</v>
      </c>
      <c r="G467" s="510">
        <v>42468</v>
      </c>
      <c r="H467" s="528">
        <v>1000</v>
      </c>
      <c r="I467" s="512">
        <v>11.77</v>
      </c>
      <c r="J467" s="513">
        <v>0.26</v>
      </c>
      <c r="K467" s="513">
        <f t="shared" si="128"/>
        <v>11769.74</v>
      </c>
      <c r="L467" s="511"/>
      <c r="M467" s="513"/>
    </row>
    <row r="468" spans="1:13" x14ac:dyDescent="0.25">
      <c r="A468" s="511"/>
      <c r="B468" s="560">
        <v>42416</v>
      </c>
      <c r="C468" s="511">
        <v>500</v>
      </c>
      <c r="D468" s="512">
        <v>7.5</v>
      </c>
      <c r="E468" s="513">
        <v>0</v>
      </c>
      <c r="F468" s="513">
        <f t="shared" si="129"/>
        <v>3750</v>
      </c>
      <c r="G468" s="624">
        <v>42472</v>
      </c>
      <c r="H468" s="528">
        <v>420</v>
      </c>
      <c r="I468" s="512">
        <v>13.35</v>
      </c>
      <c r="J468" s="513">
        <v>0.15</v>
      </c>
      <c r="K468" s="513">
        <f t="shared" si="128"/>
        <v>5606.85</v>
      </c>
      <c r="L468" s="511"/>
      <c r="M468" s="513"/>
    </row>
    <row r="469" spans="1:13" ht="30" x14ac:dyDescent="0.25">
      <c r="A469" s="511"/>
      <c r="B469" s="627" t="s">
        <v>180</v>
      </c>
      <c r="C469" s="511">
        <v>3000</v>
      </c>
      <c r="D469" s="512">
        <v>7.55</v>
      </c>
      <c r="E469" s="513">
        <v>0</v>
      </c>
      <c r="F469" s="513">
        <f t="shared" si="129"/>
        <v>22650</v>
      </c>
      <c r="G469" s="624"/>
      <c r="H469" s="528">
        <v>80</v>
      </c>
      <c r="I469" s="512">
        <v>13.35</v>
      </c>
      <c r="J469" s="513">
        <v>0</v>
      </c>
      <c r="K469" s="513">
        <f t="shared" si="128"/>
        <v>1068</v>
      </c>
      <c r="L469" s="511"/>
      <c r="M469" s="513"/>
    </row>
    <row r="470" spans="1:13" x14ac:dyDescent="0.25">
      <c r="A470" s="511"/>
      <c r="B470" s="627"/>
      <c r="C470" s="511">
        <v>500</v>
      </c>
      <c r="D470" s="512">
        <v>6.75</v>
      </c>
      <c r="E470" s="513">
        <v>0</v>
      </c>
      <c r="F470" s="513">
        <f t="shared" si="129"/>
        <v>3375</v>
      </c>
      <c r="G470" s="510">
        <v>42472</v>
      </c>
      <c r="H470" s="528">
        <v>500</v>
      </c>
      <c r="I470" s="512">
        <v>13.15</v>
      </c>
      <c r="J470" s="513">
        <v>0.14000000000000001</v>
      </c>
      <c r="K470" s="513">
        <f t="shared" si="128"/>
        <v>6574.86</v>
      </c>
      <c r="L470" s="511"/>
      <c r="M470" s="513"/>
    </row>
    <row r="471" spans="1:13" x14ac:dyDescent="0.25">
      <c r="A471" s="511"/>
      <c r="B471" s="627"/>
      <c r="C471" s="511">
        <v>300</v>
      </c>
      <c r="D471" s="512">
        <v>6.75</v>
      </c>
      <c r="E471" s="513">
        <v>0</v>
      </c>
      <c r="F471" s="513">
        <f t="shared" si="129"/>
        <v>2025</v>
      </c>
      <c r="G471" s="510">
        <v>42472</v>
      </c>
      <c r="H471" s="528">
        <v>500</v>
      </c>
      <c r="I471" s="512">
        <v>12.92</v>
      </c>
      <c r="J471" s="513">
        <v>0.14000000000000001</v>
      </c>
      <c r="K471" s="513">
        <f t="shared" si="128"/>
        <v>6459.86</v>
      </c>
      <c r="L471" s="511"/>
      <c r="M471" s="513"/>
    </row>
    <row r="472" spans="1:13" x14ac:dyDescent="0.25">
      <c r="A472" s="511"/>
      <c r="B472" s="560">
        <v>42426</v>
      </c>
      <c r="C472" s="511">
        <v>600</v>
      </c>
      <c r="D472" s="512">
        <v>7.63</v>
      </c>
      <c r="E472" s="513">
        <v>0</v>
      </c>
      <c r="F472" s="513">
        <f t="shared" si="129"/>
        <v>4578</v>
      </c>
      <c r="G472" s="510">
        <v>42472</v>
      </c>
      <c r="H472" s="528">
        <v>500</v>
      </c>
      <c r="I472" s="512">
        <v>12.59</v>
      </c>
      <c r="J472" s="513">
        <v>0.14000000000000001</v>
      </c>
      <c r="K472" s="513">
        <f t="shared" si="128"/>
        <v>6294.86</v>
      </c>
      <c r="L472" s="511"/>
      <c r="M472" s="513"/>
    </row>
    <row r="473" spans="1:13" ht="15" customHeight="1" x14ac:dyDescent="0.25">
      <c r="A473" s="511"/>
      <c r="B473" s="560">
        <v>42426</v>
      </c>
      <c r="C473" s="511">
        <v>2000</v>
      </c>
      <c r="D473" s="512">
        <v>7.95</v>
      </c>
      <c r="E473" s="513">
        <v>0</v>
      </c>
      <c r="F473" s="513">
        <f t="shared" si="129"/>
        <v>15900</v>
      </c>
      <c r="G473" s="510">
        <v>42474</v>
      </c>
      <c r="H473" s="528">
        <v>500</v>
      </c>
      <c r="I473" s="512">
        <v>13.18</v>
      </c>
      <c r="J473" s="513">
        <v>0.14000000000000001</v>
      </c>
      <c r="K473" s="513">
        <f t="shared" si="128"/>
        <v>6589.86</v>
      </c>
      <c r="L473" s="511"/>
      <c r="M473" s="513"/>
    </row>
    <row r="474" spans="1:13" x14ac:dyDescent="0.25">
      <c r="A474" s="511"/>
      <c r="B474" s="560">
        <v>42429</v>
      </c>
      <c r="C474" s="511">
        <v>2000</v>
      </c>
      <c r="D474" s="512">
        <v>8.1999999999999993</v>
      </c>
      <c r="E474" s="513">
        <v>0</v>
      </c>
      <c r="F474" s="513">
        <f t="shared" si="129"/>
        <v>16400</v>
      </c>
      <c r="G474" s="510">
        <v>42478</v>
      </c>
      <c r="H474" s="528">
        <v>500</v>
      </c>
      <c r="I474" s="512">
        <v>13.4</v>
      </c>
      <c r="J474" s="513">
        <v>0.15</v>
      </c>
      <c r="K474" s="513">
        <f t="shared" si="128"/>
        <v>6699.85</v>
      </c>
      <c r="L474" s="511"/>
      <c r="M474" s="513"/>
    </row>
    <row r="475" spans="1:13" x14ac:dyDescent="0.25">
      <c r="A475" s="513"/>
      <c r="B475" s="560">
        <v>42429</v>
      </c>
      <c r="C475" s="511">
        <v>500</v>
      </c>
      <c r="D475" s="512">
        <v>7.88</v>
      </c>
      <c r="E475" s="513">
        <v>0</v>
      </c>
      <c r="F475" s="513">
        <f t="shared" si="129"/>
        <v>3940</v>
      </c>
      <c r="G475" s="510">
        <v>42486</v>
      </c>
      <c r="H475" s="528">
        <v>500</v>
      </c>
      <c r="I475" s="512">
        <v>14.35</v>
      </c>
      <c r="J475" s="513">
        <v>0.16</v>
      </c>
      <c r="K475" s="513">
        <f t="shared" si="128"/>
        <v>7174.84</v>
      </c>
      <c r="L475" s="511"/>
      <c r="M475" s="513"/>
    </row>
    <row r="476" spans="1:13" x14ac:dyDescent="0.25">
      <c r="A476" s="511"/>
      <c r="B476" s="560">
        <v>42430</v>
      </c>
      <c r="C476" s="511">
        <v>1000</v>
      </c>
      <c r="D476" s="512">
        <v>7.77</v>
      </c>
      <c r="E476" s="513">
        <v>0</v>
      </c>
      <c r="F476" s="513">
        <f t="shared" si="129"/>
        <v>7770</v>
      </c>
      <c r="G476" s="510">
        <v>42487</v>
      </c>
      <c r="H476" s="528">
        <v>600</v>
      </c>
      <c r="I476" s="512">
        <v>14.85</v>
      </c>
      <c r="J476" s="513">
        <v>0.19</v>
      </c>
      <c r="K476" s="513">
        <f t="shared" si="128"/>
        <v>8909.81</v>
      </c>
      <c r="L476" s="511"/>
      <c r="M476" s="513"/>
    </row>
    <row r="477" spans="1:13" x14ac:dyDescent="0.25">
      <c r="A477" s="511"/>
      <c r="B477" s="560">
        <v>42430</v>
      </c>
      <c r="C477" s="511">
        <v>500</v>
      </c>
      <c r="D477" s="512">
        <v>7.94</v>
      </c>
      <c r="E477" s="513">
        <v>0</v>
      </c>
      <c r="F477" s="513">
        <f t="shared" si="129"/>
        <v>3970</v>
      </c>
      <c r="G477" s="510">
        <v>42489</v>
      </c>
      <c r="H477" s="528">
        <v>3000</v>
      </c>
      <c r="I477" s="512">
        <v>14.15</v>
      </c>
      <c r="J477" s="513">
        <v>0.93</v>
      </c>
      <c r="K477" s="513">
        <f t="shared" si="128"/>
        <v>42449.07</v>
      </c>
      <c r="L477" s="511"/>
      <c r="M477" s="513"/>
    </row>
    <row r="478" spans="1:13" x14ac:dyDescent="0.25">
      <c r="A478" s="511"/>
      <c r="B478" s="560">
        <v>42431</v>
      </c>
      <c r="C478" s="511">
        <v>1000</v>
      </c>
      <c r="D478" s="512">
        <v>8.3699999999999992</v>
      </c>
      <c r="E478" s="513">
        <v>0</v>
      </c>
      <c r="F478" s="513">
        <f t="shared" si="129"/>
        <v>8370</v>
      </c>
      <c r="G478" s="510">
        <v>42492</v>
      </c>
      <c r="H478" s="528">
        <v>1000</v>
      </c>
      <c r="I478" s="512">
        <v>13.48</v>
      </c>
      <c r="J478" s="513">
        <v>0.28999999999999998</v>
      </c>
      <c r="K478" s="513">
        <f t="shared" si="128"/>
        <v>13479.71</v>
      </c>
      <c r="L478" s="511"/>
      <c r="M478" s="513"/>
    </row>
    <row r="479" spans="1:13" x14ac:dyDescent="0.25">
      <c r="A479" s="511"/>
      <c r="B479" s="560">
        <v>42432</v>
      </c>
      <c r="C479" s="511">
        <v>600</v>
      </c>
      <c r="D479" s="512">
        <v>9.3699999999999992</v>
      </c>
      <c r="E479" s="513">
        <v>0</v>
      </c>
      <c r="F479" s="513">
        <f t="shared" si="129"/>
        <v>5621.9999999999991</v>
      </c>
      <c r="G479" s="510">
        <v>42492</v>
      </c>
      <c r="H479" s="528">
        <v>1000</v>
      </c>
      <c r="I479" s="512">
        <v>13.61</v>
      </c>
      <c r="J479" s="513">
        <v>0.3</v>
      </c>
      <c r="K479" s="513">
        <f t="shared" si="128"/>
        <v>13609.7</v>
      </c>
      <c r="L479" s="511"/>
      <c r="M479" s="513"/>
    </row>
    <row r="480" spans="1:13" x14ac:dyDescent="0.25">
      <c r="A480" s="511"/>
      <c r="B480" s="560">
        <v>42432</v>
      </c>
      <c r="C480" s="511">
        <v>600</v>
      </c>
      <c r="D480" s="512">
        <v>8.8800000000000008</v>
      </c>
      <c r="E480" s="513">
        <v>0</v>
      </c>
      <c r="F480" s="513">
        <f t="shared" si="129"/>
        <v>5328.0000000000009</v>
      </c>
      <c r="G480" s="510">
        <v>42493</v>
      </c>
      <c r="H480" s="528">
        <v>322</v>
      </c>
      <c r="I480" s="512">
        <v>13.28</v>
      </c>
      <c r="J480" s="513">
        <v>0.09</v>
      </c>
      <c r="K480" s="513">
        <f t="shared" si="128"/>
        <v>4276.07</v>
      </c>
      <c r="L480" s="511"/>
      <c r="M480" s="513"/>
    </row>
    <row r="481" spans="1:13" x14ac:dyDescent="0.25">
      <c r="A481" s="511"/>
      <c r="B481" s="560">
        <v>42433</v>
      </c>
      <c r="C481" s="511">
        <v>600</v>
      </c>
      <c r="D481" s="512">
        <v>10.42</v>
      </c>
      <c r="E481" s="513">
        <v>0</v>
      </c>
      <c r="F481" s="513">
        <f t="shared" si="129"/>
        <v>6252</v>
      </c>
      <c r="G481" s="510">
        <v>42495</v>
      </c>
      <c r="H481" s="528">
        <v>1000</v>
      </c>
      <c r="I481" s="512">
        <v>12.05</v>
      </c>
      <c r="J481" s="513">
        <v>0.26</v>
      </c>
      <c r="K481" s="513">
        <f t="shared" si="128"/>
        <v>12049.74</v>
      </c>
      <c r="L481" s="511"/>
      <c r="M481" s="513"/>
    </row>
    <row r="482" spans="1:13" x14ac:dyDescent="0.25">
      <c r="A482" s="511"/>
      <c r="B482" s="560">
        <v>42440</v>
      </c>
      <c r="C482" s="511">
        <v>400</v>
      </c>
      <c r="D482" s="512">
        <v>11.12</v>
      </c>
      <c r="E482" s="513">
        <v>0</v>
      </c>
      <c r="F482" s="513">
        <f t="shared" si="129"/>
        <v>4448</v>
      </c>
      <c r="G482" s="510">
        <v>42495</v>
      </c>
      <c r="H482" s="528">
        <v>2000</v>
      </c>
      <c r="I482" s="512">
        <v>12.63</v>
      </c>
      <c r="J482" s="513">
        <v>0.55000000000000004</v>
      </c>
      <c r="K482" s="513">
        <f t="shared" si="128"/>
        <v>25259.45</v>
      </c>
      <c r="L482" s="511"/>
      <c r="M482" s="513"/>
    </row>
    <row r="483" spans="1:13" x14ac:dyDescent="0.25">
      <c r="A483" s="511"/>
      <c r="B483" s="560">
        <v>42446</v>
      </c>
      <c r="C483" s="511">
        <v>1500</v>
      </c>
      <c r="D483" s="512">
        <v>11.445</v>
      </c>
      <c r="E483" s="513">
        <v>0</v>
      </c>
      <c r="F483" s="513">
        <f t="shared" si="129"/>
        <v>17167.5</v>
      </c>
      <c r="G483" s="510">
        <v>42500</v>
      </c>
      <c r="H483" s="528">
        <v>1000</v>
      </c>
      <c r="I483" s="512">
        <v>11.66</v>
      </c>
      <c r="J483" s="513">
        <v>5.25</v>
      </c>
      <c r="K483" s="513">
        <f t="shared" si="128"/>
        <v>11654.75</v>
      </c>
      <c r="L483" s="511"/>
      <c r="M483" s="513"/>
    </row>
    <row r="484" spans="1:13" x14ac:dyDescent="0.25">
      <c r="A484" s="511"/>
      <c r="B484" s="623">
        <v>42447</v>
      </c>
      <c r="C484" s="511">
        <v>1500</v>
      </c>
      <c r="D484" s="512">
        <v>11.42</v>
      </c>
      <c r="E484" s="513">
        <v>0</v>
      </c>
      <c r="F484" s="513">
        <f t="shared" si="129"/>
        <v>17130</v>
      </c>
      <c r="G484" s="510">
        <v>42502</v>
      </c>
      <c r="H484" s="528">
        <v>1500</v>
      </c>
      <c r="I484" s="512">
        <v>12.36</v>
      </c>
      <c r="J484" s="513">
        <v>0.4</v>
      </c>
      <c r="K484" s="513">
        <f t="shared" si="128"/>
        <v>18539.599999999999</v>
      </c>
      <c r="L484" s="511"/>
      <c r="M484" s="513"/>
    </row>
    <row r="485" spans="1:13" x14ac:dyDescent="0.25">
      <c r="A485" s="511"/>
      <c r="B485" s="628"/>
      <c r="C485" s="511">
        <v>500</v>
      </c>
      <c r="D485" s="512">
        <v>11.42</v>
      </c>
      <c r="E485" s="513">
        <v>0</v>
      </c>
      <c r="F485" s="513">
        <f t="shared" si="129"/>
        <v>5710</v>
      </c>
      <c r="G485" s="510">
        <v>42503</v>
      </c>
      <c r="H485" s="528">
        <v>500</v>
      </c>
      <c r="I485" s="512">
        <v>12.49</v>
      </c>
      <c r="J485" s="513">
        <v>0.14000000000000001</v>
      </c>
      <c r="K485" s="513">
        <f t="shared" si="128"/>
        <v>6244.86</v>
      </c>
      <c r="L485" s="511"/>
      <c r="M485" s="513"/>
    </row>
    <row r="486" spans="1:13" x14ac:dyDescent="0.25">
      <c r="A486" s="511"/>
      <c r="B486" s="560">
        <v>42447</v>
      </c>
      <c r="C486" s="511">
        <v>650</v>
      </c>
      <c r="D486" s="512">
        <v>11.545</v>
      </c>
      <c r="E486" s="513">
        <v>0.75</v>
      </c>
      <c r="F486" s="513">
        <f t="shared" si="129"/>
        <v>7505</v>
      </c>
      <c r="G486" s="510">
        <v>42506</v>
      </c>
      <c r="H486" s="528">
        <v>300</v>
      </c>
      <c r="I486" s="512">
        <v>12.85</v>
      </c>
      <c r="J486" s="513">
        <v>0.08</v>
      </c>
      <c r="K486" s="513">
        <f t="shared" si="128"/>
        <v>3854.92</v>
      </c>
      <c r="L486" s="511"/>
      <c r="M486" s="513"/>
    </row>
    <row r="487" spans="1:13" x14ac:dyDescent="0.25">
      <c r="A487" s="511"/>
      <c r="B487" s="560">
        <v>42450</v>
      </c>
      <c r="C487" s="511">
        <v>1350</v>
      </c>
      <c r="D487" s="512">
        <v>11.42</v>
      </c>
      <c r="E487" s="513">
        <v>0</v>
      </c>
      <c r="F487" s="513">
        <f t="shared" si="129"/>
        <v>15417</v>
      </c>
      <c r="G487" s="510">
        <v>42513</v>
      </c>
      <c r="H487" s="528">
        <v>500</v>
      </c>
      <c r="I487" s="512">
        <v>13.05</v>
      </c>
      <c r="J487" s="513">
        <v>0.14000000000000001</v>
      </c>
      <c r="K487" s="513">
        <f t="shared" si="128"/>
        <v>6524.86</v>
      </c>
      <c r="L487" s="511"/>
      <c r="M487" s="513"/>
    </row>
    <row r="488" spans="1:13" x14ac:dyDescent="0.25">
      <c r="A488" s="511"/>
      <c r="B488" s="560">
        <v>42451</v>
      </c>
      <c r="C488" s="511">
        <v>1000</v>
      </c>
      <c r="D488" s="512">
        <v>11.38</v>
      </c>
      <c r="E488" s="513">
        <v>0</v>
      </c>
      <c r="F488" s="513">
        <f t="shared" si="129"/>
        <v>11380</v>
      </c>
      <c r="G488" s="510">
        <v>42515</v>
      </c>
      <c r="H488" s="528">
        <v>500</v>
      </c>
      <c r="I488" s="512">
        <v>13.59</v>
      </c>
      <c r="J488" s="513">
        <v>0.15</v>
      </c>
      <c r="K488" s="513">
        <f t="shared" si="128"/>
        <v>6794.85</v>
      </c>
      <c r="L488" s="511"/>
      <c r="M488" s="513"/>
    </row>
    <row r="489" spans="1:13" x14ac:dyDescent="0.25">
      <c r="A489" s="511"/>
      <c r="B489" s="623">
        <v>42451</v>
      </c>
      <c r="C489" s="511">
        <v>50</v>
      </c>
      <c r="D489" s="512">
        <v>11.22</v>
      </c>
      <c r="E489" s="513">
        <v>0</v>
      </c>
      <c r="F489" s="513">
        <f t="shared" si="129"/>
        <v>561</v>
      </c>
      <c r="G489" s="510">
        <v>42515</v>
      </c>
      <c r="H489" s="528">
        <v>500</v>
      </c>
      <c r="I489" s="512">
        <v>13.57</v>
      </c>
      <c r="J489" s="513">
        <v>0.15</v>
      </c>
      <c r="K489" s="513">
        <f t="shared" si="128"/>
        <v>6784.85</v>
      </c>
      <c r="L489" s="511"/>
      <c r="M489" s="513"/>
    </row>
    <row r="490" spans="1:13" x14ac:dyDescent="0.25">
      <c r="A490" s="511"/>
      <c r="B490" s="623"/>
      <c r="C490" s="511">
        <v>350</v>
      </c>
      <c r="D490" s="512">
        <v>11.22</v>
      </c>
      <c r="E490" s="513">
        <v>0</v>
      </c>
      <c r="F490" s="513">
        <f t="shared" si="129"/>
        <v>3927</v>
      </c>
      <c r="G490" s="510">
        <v>42517</v>
      </c>
      <c r="H490" s="528">
        <v>500</v>
      </c>
      <c r="I490" s="512">
        <v>12.87</v>
      </c>
      <c r="J490" s="513">
        <v>0.14000000000000001</v>
      </c>
      <c r="K490" s="513">
        <f t="shared" si="128"/>
        <v>6434.86</v>
      </c>
      <c r="L490" s="511"/>
      <c r="M490" s="513"/>
    </row>
    <row r="491" spans="1:13" ht="45" x14ac:dyDescent="0.25">
      <c r="A491" s="511"/>
      <c r="B491" s="627" t="s">
        <v>194</v>
      </c>
      <c r="C491" s="511">
        <v>650</v>
      </c>
      <c r="D491" s="512">
        <v>11.22</v>
      </c>
      <c r="E491" s="513">
        <v>0</v>
      </c>
      <c r="F491" s="513">
        <f t="shared" si="129"/>
        <v>7293</v>
      </c>
      <c r="G491" s="510">
        <v>42524</v>
      </c>
      <c r="H491" s="528">
        <v>400</v>
      </c>
      <c r="I491" s="512">
        <v>13.38</v>
      </c>
      <c r="J491" s="513">
        <v>0.12</v>
      </c>
      <c r="K491" s="513">
        <f t="shared" si="128"/>
        <v>5351.88</v>
      </c>
      <c r="L491" s="511"/>
      <c r="M491" s="513"/>
    </row>
    <row r="492" spans="1:13" x14ac:dyDescent="0.25">
      <c r="A492" s="511"/>
      <c r="B492" s="627"/>
      <c r="C492" s="511">
        <v>500</v>
      </c>
      <c r="D492" s="512">
        <v>11.01</v>
      </c>
      <c r="E492" s="513">
        <v>0</v>
      </c>
      <c r="F492" s="513">
        <f t="shared" si="129"/>
        <v>5505</v>
      </c>
      <c r="G492" s="510">
        <v>42527</v>
      </c>
      <c r="H492" s="528">
        <v>1000</v>
      </c>
      <c r="I492" s="512">
        <v>13.82</v>
      </c>
      <c r="J492" s="513">
        <v>0.3</v>
      </c>
      <c r="K492" s="513">
        <f t="shared" si="128"/>
        <v>13819.7</v>
      </c>
      <c r="L492" s="511"/>
      <c r="M492" s="513"/>
    </row>
    <row r="493" spans="1:13" x14ac:dyDescent="0.25">
      <c r="A493" s="511"/>
      <c r="B493" s="627"/>
      <c r="C493" s="511">
        <v>500</v>
      </c>
      <c r="D493" s="512">
        <v>10.75</v>
      </c>
      <c r="E493" s="513">
        <v>0</v>
      </c>
      <c r="F493" s="513">
        <f t="shared" si="129"/>
        <v>5375</v>
      </c>
      <c r="G493" s="510">
        <v>42527</v>
      </c>
      <c r="H493" s="528">
        <v>500</v>
      </c>
      <c r="I493" s="512">
        <v>13.97</v>
      </c>
      <c r="J493" s="513">
        <v>1.1499999999999999</v>
      </c>
      <c r="K493" s="513">
        <f t="shared" si="128"/>
        <v>6983.85</v>
      </c>
      <c r="L493" s="511"/>
      <c r="M493" s="513"/>
    </row>
    <row r="494" spans="1:13" x14ac:dyDescent="0.25">
      <c r="A494" s="511"/>
      <c r="B494" s="627"/>
      <c r="C494" s="511">
        <v>1000</v>
      </c>
      <c r="D494" s="512">
        <v>10.4</v>
      </c>
      <c r="E494" s="513">
        <v>0</v>
      </c>
      <c r="F494" s="513">
        <f t="shared" si="129"/>
        <v>10400</v>
      </c>
      <c r="G494" s="510">
        <v>42528</v>
      </c>
      <c r="H494" s="528">
        <v>500</v>
      </c>
      <c r="I494" s="512">
        <v>14.65</v>
      </c>
      <c r="J494" s="513">
        <v>0.16</v>
      </c>
      <c r="K494" s="513">
        <f t="shared" si="128"/>
        <v>7324.84</v>
      </c>
      <c r="L494" s="511"/>
      <c r="M494" s="513"/>
    </row>
    <row r="495" spans="1:13" x14ac:dyDescent="0.25">
      <c r="A495" s="511"/>
      <c r="B495" s="627"/>
      <c r="C495" s="511">
        <v>1000</v>
      </c>
      <c r="D495" s="512">
        <v>10.185</v>
      </c>
      <c r="E495" s="513">
        <v>0</v>
      </c>
      <c r="F495" s="513">
        <f t="shared" si="129"/>
        <v>10185</v>
      </c>
      <c r="G495" s="510">
        <v>42536</v>
      </c>
      <c r="H495" s="528">
        <v>400</v>
      </c>
      <c r="I495" s="512">
        <v>13.43</v>
      </c>
      <c r="J495" s="513">
        <v>0.12</v>
      </c>
      <c r="K495" s="513">
        <f t="shared" si="128"/>
        <v>5371.88</v>
      </c>
      <c r="L495" s="511"/>
      <c r="M495" s="513"/>
    </row>
    <row r="496" spans="1:13" x14ac:dyDescent="0.25">
      <c r="A496" s="511"/>
      <c r="B496" s="560">
        <v>42461</v>
      </c>
      <c r="C496" s="511">
        <v>2000</v>
      </c>
      <c r="D496" s="512">
        <v>10.43</v>
      </c>
      <c r="E496" s="513">
        <v>0</v>
      </c>
      <c r="F496" s="513">
        <f t="shared" si="129"/>
        <v>20860</v>
      </c>
      <c r="G496" s="510">
        <v>42537</v>
      </c>
      <c r="H496" s="528">
        <v>400</v>
      </c>
      <c r="I496" s="512">
        <v>12.69</v>
      </c>
      <c r="J496" s="513">
        <v>0.11</v>
      </c>
      <c r="K496" s="513">
        <f t="shared" si="128"/>
        <v>5075.8900000000003</v>
      </c>
      <c r="L496" s="511"/>
      <c r="M496" s="513"/>
    </row>
    <row r="497" spans="1:13" x14ac:dyDescent="0.25">
      <c r="A497" s="511"/>
      <c r="B497" s="560">
        <v>42461</v>
      </c>
      <c r="C497" s="511">
        <v>2000</v>
      </c>
      <c r="D497" s="512">
        <v>10.42</v>
      </c>
      <c r="E497" s="513">
        <v>0</v>
      </c>
      <c r="F497" s="513">
        <f t="shared" si="129"/>
        <v>20840</v>
      </c>
      <c r="G497" s="510">
        <v>42538</v>
      </c>
      <c r="H497" s="528">
        <v>500</v>
      </c>
      <c r="I497" s="512">
        <v>13.34</v>
      </c>
      <c r="J497" s="513">
        <v>0.15</v>
      </c>
      <c r="K497" s="513">
        <f t="shared" si="128"/>
        <v>6669.85</v>
      </c>
      <c r="L497" s="511"/>
      <c r="M497" s="513"/>
    </row>
    <row r="498" spans="1:13" ht="15" customHeight="1" x14ac:dyDescent="0.25">
      <c r="A498" s="511"/>
      <c r="B498" s="560">
        <v>42465</v>
      </c>
      <c r="C498" s="511">
        <v>100</v>
      </c>
      <c r="D498" s="512">
        <v>10.4</v>
      </c>
      <c r="E498" s="513">
        <v>0</v>
      </c>
      <c r="F498" s="513">
        <f t="shared" si="129"/>
        <v>1040</v>
      </c>
      <c r="G498" s="629" t="s">
        <v>221</v>
      </c>
      <c r="H498" s="528">
        <v>500</v>
      </c>
      <c r="I498" s="512">
        <v>13.91</v>
      </c>
      <c r="J498" s="513">
        <v>0.15</v>
      </c>
      <c r="K498" s="513">
        <f t="shared" si="128"/>
        <v>6954.85</v>
      </c>
      <c r="L498" s="511"/>
      <c r="M498" s="513"/>
    </row>
    <row r="499" spans="1:13" x14ac:dyDescent="0.25">
      <c r="A499" s="511"/>
      <c r="B499" s="560">
        <v>42471</v>
      </c>
      <c r="C499" s="511">
        <v>500</v>
      </c>
      <c r="D499" s="512">
        <v>11.77</v>
      </c>
      <c r="E499" s="513">
        <v>0</v>
      </c>
      <c r="F499" s="513">
        <f t="shared" si="129"/>
        <v>5885</v>
      </c>
      <c r="G499" s="629"/>
      <c r="H499" s="528">
        <v>600</v>
      </c>
      <c r="I499" s="512">
        <v>14.36</v>
      </c>
      <c r="J499" s="513">
        <v>0.19</v>
      </c>
      <c r="K499" s="513">
        <f t="shared" si="128"/>
        <v>8615.81</v>
      </c>
      <c r="L499" s="511"/>
      <c r="M499" s="513"/>
    </row>
    <row r="500" spans="1:13" x14ac:dyDescent="0.25">
      <c r="A500" s="511"/>
      <c r="B500" s="560">
        <v>42471</v>
      </c>
      <c r="C500" s="511">
        <v>500</v>
      </c>
      <c r="D500" s="512">
        <v>11.55</v>
      </c>
      <c r="E500" s="513">
        <v>0</v>
      </c>
      <c r="F500" s="513">
        <f t="shared" si="129"/>
        <v>5775</v>
      </c>
      <c r="G500" s="629"/>
      <c r="H500" s="528">
        <v>500</v>
      </c>
      <c r="I500" s="512">
        <v>14.65</v>
      </c>
      <c r="J500" s="513">
        <v>0.16</v>
      </c>
      <c r="K500" s="513">
        <f t="shared" si="128"/>
        <v>7324.84</v>
      </c>
      <c r="L500" s="511"/>
      <c r="M500" s="513"/>
    </row>
    <row r="501" spans="1:13" x14ac:dyDescent="0.25">
      <c r="A501" s="511"/>
      <c r="B501" s="560">
        <v>42472</v>
      </c>
      <c r="C501" s="511">
        <v>610</v>
      </c>
      <c r="D501" s="512">
        <v>12.95</v>
      </c>
      <c r="E501" s="513">
        <v>0</v>
      </c>
      <c r="F501" s="513">
        <f t="shared" si="129"/>
        <v>7899.5</v>
      </c>
      <c r="G501" s="510">
        <v>42542</v>
      </c>
      <c r="H501" s="528">
        <v>500</v>
      </c>
      <c r="I501" s="512">
        <v>14.95</v>
      </c>
      <c r="J501" s="513">
        <v>0.16</v>
      </c>
      <c r="K501" s="513">
        <f t="shared" si="128"/>
        <v>7474.84</v>
      </c>
      <c r="L501" s="511"/>
      <c r="M501" s="513"/>
    </row>
    <row r="502" spans="1:13" x14ac:dyDescent="0.25">
      <c r="A502" s="511"/>
      <c r="B502" s="560">
        <v>42473</v>
      </c>
      <c r="C502" s="511">
        <v>970</v>
      </c>
      <c r="D502" s="512">
        <v>12.76</v>
      </c>
      <c r="E502" s="513">
        <v>4.0999999999999996</v>
      </c>
      <c r="F502" s="513">
        <f t="shared" si="129"/>
        <v>12381.3</v>
      </c>
      <c r="G502" s="510">
        <v>42542</v>
      </c>
      <c r="H502" s="528">
        <v>378</v>
      </c>
      <c r="I502" s="512">
        <v>15.2</v>
      </c>
      <c r="J502" s="513">
        <v>0.13</v>
      </c>
      <c r="K502" s="513">
        <f t="shared" si="128"/>
        <v>5745.4699999999993</v>
      </c>
      <c r="L502" s="511"/>
      <c r="M502" s="513"/>
    </row>
    <row r="503" spans="1:13" x14ac:dyDescent="0.25">
      <c r="A503" s="511"/>
      <c r="B503" s="560">
        <v>42474</v>
      </c>
      <c r="C503" s="511">
        <v>420</v>
      </c>
      <c r="D503" s="512">
        <v>12.755000000000001</v>
      </c>
      <c r="E503" s="513">
        <v>0.34</v>
      </c>
      <c r="F503" s="513">
        <f t="shared" si="129"/>
        <v>5357.4400000000005</v>
      </c>
      <c r="G503" s="511"/>
      <c r="H503" s="528"/>
      <c r="I503" s="512"/>
      <c r="J503" s="513"/>
      <c r="K503" s="513"/>
      <c r="L503" s="511"/>
      <c r="M503" s="513"/>
    </row>
    <row r="504" spans="1:13" x14ac:dyDescent="0.25">
      <c r="A504" s="511"/>
      <c r="B504" s="560">
        <v>42475</v>
      </c>
      <c r="C504" s="511">
        <v>500</v>
      </c>
      <c r="D504" s="512">
        <v>13.02</v>
      </c>
      <c r="E504" s="513">
        <v>-1.75</v>
      </c>
      <c r="F504" s="513">
        <f t="shared" si="129"/>
        <v>6508.25</v>
      </c>
      <c r="G504" s="511"/>
      <c r="H504" s="528"/>
      <c r="I504" s="512"/>
      <c r="J504" s="513"/>
      <c r="K504" s="513"/>
      <c r="L504" s="511"/>
      <c r="M504" s="513"/>
    </row>
    <row r="505" spans="1:13" x14ac:dyDescent="0.25">
      <c r="A505" s="511"/>
      <c r="B505" s="560">
        <v>42485</v>
      </c>
      <c r="C505" s="511">
        <v>500</v>
      </c>
      <c r="D505" s="512">
        <v>13.95</v>
      </c>
      <c r="E505" s="513">
        <v>0</v>
      </c>
      <c r="F505" s="513">
        <f t="shared" si="129"/>
        <v>6975</v>
      </c>
      <c r="G505" s="511"/>
      <c r="H505" s="528"/>
      <c r="I505" s="512"/>
      <c r="J505" s="513"/>
      <c r="K505" s="513"/>
      <c r="L505" s="511"/>
      <c r="M505" s="513"/>
    </row>
    <row r="506" spans="1:13" x14ac:dyDescent="0.25">
      <c r="A506" s="511"/>
      <c r="B506" s="560">
        <v>42487</v>
      </c>
      <c r="C506" s="511">
        <v>600</v>
      </c>
      <c r="D506" s="512">
        <v>14.63</v>
      </c>
      <c r="E506" s="513">
        <v>0</v>
      </c>
      <c r="F506" s="513">
        <f t="shared" si="129"/>
        <v>8778</v>
      </c>
      <c r="G506" s="511"/>
      <c r="H506" s="528"/>
      <c r="I506" s="512"/>
      <c r="J506" s="513"/>
      <c r="K506" s="513"/>
      <c r="L506" s="511"/>
      <c r="M506" s="513"/>
    </row>
    <row r="507" spans="1:13" x14ac:dyDescent="0.25">
      <c r="A507" s="511"/>
      <c r="B507" s="560">
        <v>42488</v>
      </c>
      <c r="C507" s="511">
        <v>500</v>
      </c>
      <c r="D507" s="512">
        <v>14.52</v>
      </c>
      <c r="E507" s="513">
        <v>0</v>
      </c>
      <c r="F507" s="513">
        <f t="shared" si="129"/>
        <v>7260</v>
      </c>
      <c r="G507" s="511"/>
      <c r="H507" s="528"/>
      <c r="I507" s="512"/>
      <c r="J507" s="513"/>
      <c r="K507" s="513"/>
      <c r="L507" s="511"/>
      <c r="M507" s="513"/>
    </row>
    <row r="508" spans="1:13" ht="30" x14ac:dyDescent="0.25">
      <c r="A508" s="630" t="s">
        <v>199</v>
      </c>
      <c r="B508" s="560">
        <v>42489</v>
      </c>
      <c r="C508" s="511">
        <v>500</v>
      </c>
      <c r="D508" s="512">
        <v>14.35</v>
      </c>
      <c r="E508" s="513">
        <v>0</v>
      </c>
      <c r="F508" s="513">
        <f t="shared" si="129"/>
        <v>7175</v>
      </c>
      <c r="G508" s="511"/>
      <c r="H508" s="528"/>
      <c r="I508" s="512"/>
      <c r="J508" s="513"/>
      <c r="K508" s="513"/>
      <c r="L508" s="511"/>
      <c r="M508" s="513"/>
    </row>
    <row r="509" spans="1:13" x14ac:dyDescent="0.25">
      <c r="A509" s="630"/>
      <c r="B509" s="560">
        <v>42489</v>
      </c>
      <c r="C509" s="511">
        <v>500</v>
      </c>
      <c r="D509" s="512">
        <v>14.15</v>
      </c>
      <c r="E509" s="513">
        <v>0</v>
      </c>
      <c r="F509" s="513">
        <f t="shared" si="129"/>
        <v>7075</v>
      </c>
      <c r="G509" s="511"/>
      <c r="H509" s="528"/>
      <c r="I509" s="512"/>
      <c r="J509" s="513"/>
      <c r="K509" s="513"/>
      <c r="L509" s="511"/>
      <c r="M509" s="513"/>
    </row>
    <row r="510" spans="1:13" x14ac:dyDescent="0.25">
      <c r="A510" s="630"/>
      <c r="B510" s="560">
        <v>42489</v>
      </c>
      <c r="C510" s="511">
        <v>1000</v>
      </c>
      <c r="D510" s="512">
        <v>13.92</v>
      </c>
      <c r="E510" s="513">
        <v>0</v>
      </c>
      <c r="F510" s="513">
        <f t="shared" si="129"/>
        <v>13920</v>
      </c>
      <c r="G510" s="511"/>
      <c r="H510" s="528"/>
      <c r="I510" s="512"/>
      <c r="J510" s="513"/>
      <c r="K510" s="513"/>
      <c r="L510" s="511"/>
      <c r="M510" s="513"/>
    </row>
    <row r="511" spans="1:13" x14ac:dyDescent="0.25">
      <c r="A511" s="630"/>
      <c r="B511" s="560">
        <v>42489</v>
      </c>
      <c r="C511" s="511">
        <v>1000</v>
      </c>
      <c r="D511" s="512">
        <v>13.8</v>
      </c>
      <c r="E511" s="513">
        <v>0</v>
      </c>
      <c r="F511" s="513">
        <f t="shared" si="129"/>
        <v>13800</v>
      </c>
      <c r="G511" s="511"/>
      <c r="H511" s="528"/>
      <c r="I511" s="512"/>
      <c r="J511" s="513"/>
      <c r="K511" s="513"/>
      <c r="L511" s="511"/>
      <c r="M511" s="513"/>
    </row>
    <row r="512" spans="1:13" x14ac:dyDescent="0.25">
      <c r="A512" s="511"/>
      <c r="B512" s="560">
        <v>42492</v>
      </c>
      <c r="C512" s="511">
        <v>1500</v>
      </c>
      <c r="D512" s="512">
        <v>13.25</v>
      </c>
      <c r="E512" s="513">
        <v>0</v>
      </c>
      <c r="F512" s="513">
        <f t="shared" si="129"/>
        <v>19875</v>
      </c>
      <c r="G512" s="511"/>
      <c r="H512" s="528"/>
      <c r="I512" s="512"/>
      <c r="J512" s="513"/>
      <c r="K512" s="513"/>
      <c r="L512" s="511"/>
      <c r="M512" s="513"/>
    </row>
    <row r="513" spans="1:13" x14ac:dyDescent="0.25">
      <c r="A513" s="511"/>
      <c r="B513" s="560">
        <v>42492</v>
      </c>
      <c r="C513" s="511">
        <v>500</v>
      </c>
      <c r="D513" s="512">
        <v>13.6</v>
      </c>
      <c r="E513" s="513">
        <v>0</v>
      </c>
      <c r="F513" s="513">
        <f t="shared" si="129"/>
        <v>6800</v>
      </c>
      <c r="G513" s="511"/>
      <c r="H513" s="528"/>
      <c r="I513" s="512"/>
      <c r="J513" s="513"/>
      <c r="K513" s="513"/>
      <c r="L513" s="511"/>
      <c r="M513" s="513"/>
    </row>
    <row r="514" spans="1:13" x14ac:dyDescent="0.25">
      <c r="A514" s="511"/>
      <c r="B514" s="560">
        <v>42493</v>
      </c>
      <c r="C514" s="511">
        <v>322</v>
      </c>
      <c r="D514" s="512">
        <v>12.85</v>
      </c>
      <c r="E514" s="513">
        <v>0</v>
      </c>
      <c r="F514" s="513">
        <f t="shared" si="129"/>
        <v>4137.7</v>
      </c>
      <c r="G514" s="511"/>
      <c r="H514" s="528"/>
      <c r="I514" s="512"/>
      <c r="J514" s="513"/>
      <c r="K514" s="513"/>
      <c r="L514" s="511"/>
      <c r="M514" s="513"/>
    </row>
    <row r="515" spans="1:13" ht="30" x14ac:dyDescent="0.25">
      <c r="A515" s="614" t="s">
        <v>203</v>
      </c>
      <c r="B515" s="560">
        <v>42494</v>
      </c>
      <c r="C515" s="511">
        <v>1000</v>
      </c>
      <c r="D515" s="512">
        <v>12.25</v>
      </c>
      <c r="E515" s="513">
        <v>0</v>
      </c>
      <c r="F515" s="513">
        <f t="shared" si="129"/>
        <v>12250</v>
      </c>
      <c r="G515" s="511"/>
      <c r="H515" s="528"/>
      <c r="I515" s="512"/>
      <c r="J515" s="513"/>
      <c r="K515" s="513"/>
      <c r="L515" s="511"/>
      <c r="M515" s="513"/>
    </row>
    <row r="516" spans="1:13" x14ac:dyDescent="0.25">
      <c r="A516" s="614"/>
      <c r="B516" s="560">
        <v>42494</v>
      </c>
      <c r="C516" s="511">
        <v>500</v>
      </c>
      <c r="D516" s="512">
        <v>12.53</v>
      </c>
      <c r="E516" s="513">
        <v>0</v>
      </c>
      <c r="F516" s="513">
        <f t="shared" si="129"/>
        <v>6265</v>
      </c>
      <c r="G516" s="511"/>
      <c r="H516" s="528"/>
      <c r="I516" s="512"/>
      <c r="J516" s="513"/>
      <c r="K516" s="513"/>
      <c r="L516" s="511"/>
      <c r="M516" s="513"/>
    </row>
    <row r="517" spans="1:13" x14ac:dyDescent="0.25">
      <c r="A517" s="614"/>
      <c r="B517" s="560">
        <v>42494</v>
      </c>
      <c r="C517" s="511">
        <v>500</v>
      </c>
      <c r="D517" s="512">
        <v>12.65</v>
      </c>
      <c r="E517" s="513">
        <v>0</v>
      </c>
      <c r="F517" s="513">
        <f t="shared" si="129"/>
        <v>6325</v>
      </c>
      <c r="G517" s="511"/>
      <c r="H517" s="528"/>
      <c r="I517" s="512"/>
      <c r="J517" s="513"/>
      <c r="K517" s="513"/>
      <c r="L517" s="511"/>
      <c r="M517" s="513"/>
    </row>
    <row r="518" spans="1:13" x14ac:dyDescent="0.25">
      <c r="A518" s="511"/>
      <c r="B518" s="560">
        <v>42495</v>
      </c>
      <c r="C518" s="511">
        <v>1000</v>
      </c>
      <c r="D518" s="512">
        <v>11.95</v>
      </c>
      <c r="E518" s="513">
        <v>0</v>
      </c>
      <c r="F518" s="513">
        <f t="shared" si="129"/>
        <v>11950</v>
      </c>
      <c r="G518" s="511"/>
      <c r="H518" s="528"/>
      <c r="I518" s="512"/>
      <c r="J518" s="513"/>
      <c r="K518" s="513"/>
      <c r="L518" s="511"/>
      <c r="M518" s="513"/>
    </row>
    <row r="519" spans="1:13" x14ac:dyDescent="0.25">
      <c r="A519" s="511"/>
      <c r="B519" s="560">
        <v>42499</v>
      </c>
      <c r="C519" s="511">
        <v>500</v>
      </c>
      <c r="D519" s="512">
        <v>11.48</v>
      </c>
      <c r="E519" s="513">
        <v>0</v>
      </c>
      <c r="F519" s="513">
        <f t="shared" si="129"/>
        <v>5740</v>
      </c>
      <c r="G519" s="511"/>
      <c r="H519" s="528"/>
      <c r="I519" s="512"/>
      <c r="J519" s="513"/>
      <c r="K519" s="513"/>
      <c r="L519" s="511"/>
      <c r="M519" s="513"/>
    </row>
    <row r="520" spans="1:13" x14ac:dyDescent="0.25">
      <c r="A520" s="511"/>
      <c r="B520" s="560">
        <v>42499</v>
      </c>
      <c r="C520" s="511">
        <v>500</v>
      </c>
      <c r="D520" s="512">
        <v>11.32</v>
      </c>
      <c r="E520" s="513">
        <v>0</v>
      </c>
      <c r="F520" s="513">
        <f t="shared" si="129"/>
        <v>5660</v>
      </c>
      <c r="G520" s="511"/>
      <c r="H520" s="528"/>
      <c r="I520" s="512"/>
      <c r="J520" s="513"/>
      <c r="K520" s="513"/>
      <c r="L520" s="511"/>
      <c r="M520" s="513"/>
    </row>
    <row r="521" spans="1:13" ht="30" x14ac:dyDescent="0.25">
      <c r="A521" s="630" t="s">
        <v>206</v>
      </c>
      <c r="B521" s="560">
        <v>42502</v>
      </c>
      <c r="C521" s="511">
        <v>500</v>
      </c>
      <c r="D521" s="512">
        <v>12.38</v>
      </c>
      <c r="E521" s="513">
        <v>0</v>
      </c>
      <c r="F521" s="513">
        <f t="shared" si="129"/>
        <v>6190</v>
      </c>
      <c r="G521" s="511"/>
      <c r="H521" s="528"/>
      <c r="I521" s="512"/>
      <c r="J521" s="513"/>
      <c r="K521" s="513"/>
      <c r="L521" s="511"/>
      <c r="M521" s="513"/>
    </row>
    <row r="522" spans="1:13" x14ac:dyDescent="0.25">
      <c r="A522" s="630"/>
      <c r="B522" s="560">
        <v>42502</v>
      </c>
      <c r="C522" s="511">
        <v>500</v>
      </c>
      <c r="D522" s="512">
        <v>12.3</v>
      </c>
      <c r="E522" s="513">
        <v>0</v>
      </c>
      <c r="F522" s="513">
        <f t="shared" si="129"/>
        <v>6150</v>
      </c>
      <c r="G522" s="511"/>
      <c r="H522" s="528"/>
      <c r="I522" s="512"/>
      <c r="J522" s="513"/>
      <c r="K522" s="513"/>
      <c r="L522" s="511"/>
      <c r="M522" s="513"/>
    </row>
    <row r="523" spans="1:13" x14ac:dyDescent="0.25">
      <c r="A523" s="630"/>
      <c r="B523" s="560">
        <v>42502</v>
      </c>
      <c r="C523" s="511">
        <v>500</v>
      </c>
      <c r="D523" s="512">
        <v>12.23</v>
      </c>
      <c r="E523" s="513">
        <v>0</v>
      </c>
      <c r="F523" s="513">
        <f t="shared" si="129"/>
        <v>6115</v>
      </c>
      <c r="G523" s="511"/>
      <c r="H523" s="528"/>
      <c r="I523" s="512"/>
      <c r="J523" s="513"/>
      <c r="K523" s="513"/>
      <c r="L523" s="511"/>
      <c r="M523" s="513"/>
    </row>
    <row r="524" spans="1:13" x14ac:dyDescent="0.25">
      <c r="A524" s="511"/>
      <c r="B524" s="560">
        <v>42503</v>
      </c>
      <c r="C524" s="511">
        <v>500</v>
      </c>
      <c r="D524" s="512">
        <v>12.41</v>
      </c>
      <c r="E524" s="513">
        <v>0</v>
      </c>
      <c r="F524" s="513">
        <f t="shared" si="129"/>
        <v>6205</v>
      </c>
      <c r="G524" s="511"/>
      <c r="H524" s="528"/>
      <c r="I524" s="512"/>
      <c r="J524" s="513"/>
      <c r="K524" s="513"/>
      <c r="L524" s="511"/>
      <c r="M524" s="513"/>
    </row>
    <row r="525" spans="1:13" x14ac:dyDescent="0.25">
      <c r="A525" s="511"/>
      <c r="B525" s="560">
        <v>42506</v>
      </c>
      <c r="C525" s="511">
        <v>300</v>
      </c>
      <c r="D525" s="512">
        <v>12.8</v>
      </c>
      <c r="E525" s="513">
        <v>0</v>
      </c>
      <c r="F525" s="513">
        <f t="shared" si="129"/>
        <v>3840</v>
      </c>
      <c r="G525" s="511"/>
      <c r="H525" s="528"/>
      <c r="I525" s="512"/>
      <c r="J525" s="513"/>
      <c r="K525" s="513"/>
      <c r="L525" s="511"/>
      <c r="M525" s="513"/>
    </row>
    <row r="526" spans="1:13" x14ac:dyDescent="0.25">
      <c r="A526" s="511"/>
      <c r="B526" s="560">
        <v>42514</v>
      </c>
      <c r="C526" s="511">
        <v>500</v>
      </c>
      <c r="D526" s="512">
        <v>13.02</v>
      </c>
      <c r="E526" s="513">
        <v>-1.65</v>
      </c>
      <c r="F526" s="513">
        <f t="shared" ref="F526:F589" si="130">C526*D526+E526</f>
        <v>6508.35</v>
      </c>
      <c r="G526" s="511"/>
      <c r="H526" s="528"/>
      <c r="I526" s="512"/>
      <c r="J526" s="513"/>
      <c r="K526" s="513"/>
      <c r="L526" s="511"/>
      <c r="M526" s="513"/>
    </row>
    <row r="527" spans="1:13" x14ac:dyDescent="0.25">
      <c r="A527" s="511"/>
      <c r="B527" s="560">
        <v>42515</v>
      </c>
      <c r="C527" s="511">
        <v>500</v>
      </c>
      <c r="D527" s="512">
        <v>13.45</v>
      </c>
      <c r="E527" s="513">
        <v>1</v>
      </c>
      <c r="F527" s="513">
        <f t="shared" si="130"/>
        <v>6726</v>
      </c>
      <c r="G527" s="511"/>
      <c r="H527" s="528"/>
      <c r="I527" s="512"/>
      <c r="J527" s="513"/>
      <c r="K527" s="513"/>
      <c r="L527" s="511"/>
      <c r="M527" s="513"/>
    </row>
    <row r="528" spans="1:13" x14ac:dyDescent="0.25">
      <c r="A528" s="511"/>
      <c r="B528" s="560">
        <v>42516</v>
      </c>
      <c r="C528" s="511">
        <v>500</v>
      </c>
      <c r="D528" s="512">
        <v>13.28</v>
      </c>
      <c r="E528" s="513">
        <v>-1.04</v>
      </c>
      <c r="F528" s="513">
        <f t="shared" si="130"/>
        <v>6638.96</v>
      </c>
      <c r="G528" s="511"/>
      <c r="H528" s="528"/>
      <c r="I528" s="512"/>
      <c r="J528" s="513"/>
      <c r="K528" s="513"/>
      <c r="L528" s="511"/>
      <c r="M528" s="513"/>
    </row>
    <row r="529" spans="1:13" x14ac:dyDescent="0.25">
      <c r="A529" s="511"/>
      <c r="B529" s="560">
        <v>42517</v>
      </c>
      <c r="C529" s="511">
        <v>500</v>
      </c>
      <c r="D529" s="512">
        <v>12.79</v>
      </c>
      <c r="E529" s="513">
        <v>0</v>
      </c>
      <c r="F529" s="513">
        <f t="shared" si="130"/>
        <v>6395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42524</v>
      </c>
      <c r="C530" s="511">
        <v>400</v>
      </c>
      <c r="D530" s="512">
        <v>13.28</v>
      </c>
      <c r="E530" s="513">
        <v>0</v>
      </c>
      <c r="F530" s="513">
        <f t="shared" si="130"/>
        <v>5312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42529</v>
      </c>
      <c r="C531" s="511">
        <v>500</v>
      </c>
      <c r="D531" s="512">
        <v>14.59</v>
      </c>
      <c r="E531" s="513">
        <v>0</v>
      </c>
      <c r="F531" s="513">
        <f t="shared" si="130"/>
        <v>7295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42531</v>
      </c>
      <c r="C532" s="511">
        <v>800</v>
      </c>
      <c r="D532" s="512">
        <v>13.79</v>
      </c>
      <c r="E532" s="513">
        <v>0</v>
      </c>
      <c r="F532" s="513">
        <f t="shared" si="130"/>
        <v>11032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42531</v>
      </c>
      <c r="C533" s="511">
        <v>300</v>
      </c>
      <c r="D533" s="512">
        <v>13.4</v>
      </c>
      <c r="E533" s="513">
        <v>0</v>
      </c>
      <c r="F533" s="513">
        <f t="shared" si="130"/>
        <v>4020</v>
      </c>
      <c r="G533" s="511"/>
      <c r="H533" s="528"/>
      <c r="I533" s="512"/>
      <c r="J533" s="513"/>
      <c r="K533" s="513"/>
      <c r="L533" s="511"/>
      <c r="M533" s="513"/>
    </row>
    <row r="534" spans="1:13" x14ac:dyDescent="0.25">
      <c r="A534" s="511"/>
      <c r="B534" s="560">
        <v>42535</v>
      </c>
      <c r="C534" s="511">
        <v>400</v>
      </c>
      <c r="D534" s="512">
        <v>12.85</v>
      </c>
      <c r="E534" s="513">
        <v>0</v>
      </c>
      <c r="F534" s="513">
        <f t="shared" si="130"/>
        <v>5140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511"/>
      <c r="B535" s="560">
        <v>42537</v>
      </c>
      <c r="C535" s="511">
        <v>400</v>
      </c>
      <c r="D535" s="512">
        <v>12.43</v>
      </c>
      <c r="E535" s="513">
        <v>-0.04</v>
      </c>
      <c r="F535" s="513">
        <f t="shared" si="130"/>
        <v>4971.96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511"/>
      <c r="B536" s="560">
        <v>42538</v>
      </c>
      <c r="C536" s="511">
        <v>500</v>
      </c>
      <c r="D536" s="512">
        <v>13.14</v>
      </c>
      <c r="E536" s="513">
        <v>0</v>
      </c>
      <c r="F536" s="513">
        <f t="shared" si="130"/>
        <v>6570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511"/>
      <c r="B537" s="560">
        <v>42543</v>
      </c>
      <c r="C537" s="511">
        <v>500</v>
      </c>
      <c r="D537" s="512">
        <v>14.75</v>
      </c>
      <c r="E537" s="513">
        <v>0</v>
      </c>
      <c r="F537" s="513">
        <f t="shared" si="130"/>
        <v>7375</v>
      </c>
      <c r="G537" s="510">
        <v>42544</v>
      </c>
      <c r="H537" s="528">
        <v>500</v>
      </c>
      <c r="I537" s="512">
        <v>15.24</v>
      </c>
      <c r="J537" s="513">
        <v>0.17</v>
      </c>
      <c r="K537" s="513">
        <f>H537*I537-J537</f>
        <v>7619.83</v>
      </c>
      <c r="L537" s="511"/>
      <c r="M537" s="513"/>
    </row>
    <row r="538" spans="1:13" x14ac:dyDescent="0.25">
      <c r="A538" s="511"/>
      <c r="B538" s="560">
        <v>42545</v>
      </c>
      <c r="C538" s="511">
        <v>878</v>
      </c>
      <c r="D538" s="512">
        <v>14.41</v>
      </c>
      <c r="E538" s="513">
        <v>0</v>
      </c>
      <c r="F538" s="513">
        <f t="shared" si="130"/>
        <v>12651.98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42545</v>
      </c>
      <c r="C539" s="511">
        <v>335</v>
      </c>
      <c r="D539" s="512">
        <v>14.08</v>
      </c>
      <c r="E539" s="513">
        <v>0</v>
      </c>
      <c r="F539" s="513">
        <f t="shared" si="130"/>
        <v>4716.8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42548</v>
      </c>
      <c r="C540" s="511">
        <v>965</v>
      </c>
      <c r="D540" s="512">
        <v>13.81</v>
      </c>
      <c r="E540" s="513">
        <v>0</v>
      </c>
      <c r="F540" s="513">
        <f t="shared" si="130"/>
        <v>13326.65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42548</v>
      </c>
      <c r="C541" s="511">
        <v>300</v>
      </c>
      <c r="D541" s="512">
        <v>13.58</v>
      </c>
      <c r="E541" s="513">
        <v>0</v>
      </c>
      <c r="F541" s="513">
        <f t="shared" si="130"/>
        <v>4074</v>
      </c>
      <c r="G541" s="510">
        <v>42549</v>
      </c>
      <c r="H541" s="528">
        <v>1100</v>
      </c>
      <c r="I541" s="512">
        <v>14.68</v>
      </c>
      <c r="J541" s="513">
        <v>0.35</v>
      </c>
      <c r="K541" s="513">
        <f t="shared" ref="K541:K626" si="131">H541*I541-J541</f>
        <v>16147.65</v>
      </c>
      <c r="L541" s="511"/>
      <c r="M541" s="513"/>
    </row>
    <row r="542" spans="1:13" ht="45" x14ac:dyDescent="0.25">
      <c r="A542" s="511"/>
      <c r="B542" s="560">
        <v>42556</v>
      </c>
      <c r="C542" s="511">
        <v>2178</v>
      </c>
      <c r="D542" s="512">
        <v>15.08</v>
      </c>
      <c r="E542" s="513">
        <v>0</v>
      </c>
      <c r="F542" s="513">
        <f t="shared" si="130"/>
        <v>32844.239999999998</v>
      </c>
      <c r="G542" s="626" t="s">
        <v>230</v>
      </c>
      <c r="H542" s="528">
        <v>500</v>
      </c>
      <c r="I542" s="512">
        <v>15.48</v>
      </c>
      <c r="J542" s="513">
        <v>0.17</v>
      </c>
      <c r="K542" s="513">
        <f t="shared" si="131"/>
        <v>7739.83</v>
      </c>
      <c r="L542" s="511"/>
      <c r="M542" s="513"/>
    </row>
    <row r="543" spans="1:13" x14ac:dyDescent="0.25">
      <c r="A543" s="511"/>
      <c r="B543" s="560">
        <v>42556</v>
      </c>
      <c r="C543" s="511">
        <v>500</v>
      </c>
      <c r="D543" s="512">
        <v>14.62</v>
      </c>
      <c r="E543" s="513">
        <v>0</v>
      </c>
      <c r="F543" s="513">
        <f t="shared" si="130"/>
        <v>7310</v>
      </c>
      <c r="G543" s="626"/>
      <c r="H543" s="528">
        <v>378</v>
      </c>
      <c r="I543" s="512">
        <v>15.65</v>
      </c>
      <c r="J543" s="513">
        <v>0.13</v>
      </c>
      <c r="K543" s="513">
        <f t="shared" si="131"/>
        <v>5915.57</v>
      </c>
      <c r="L543" s="511"/>
      <c r="M543" s="513"/>
    </row>
    <row r="544" spans="1:13" x14ac:dyDescent="0.25">
      <c r="A544" s="511"/>
      <c r="B544" s="560">
        <v>42557</v>
      </c>
      <c r="C544" s="511">
        <v>500</v>
      </c>
      <c r="D544" s="512">
        <v>14.78</v>
      </c>
      <c r="E544" s="513">
        <v>0</v>
      </c>
      <c r="F544" s="513">
        <f t="shared" si="130"/>
        <v>7390</v>
      </c>
      <c r="G544" s="626"/>
      <c r="H544" s="528">
        <v>500</v>
      </c>
      <c r="I544" s="512">
        <v>15.51</v>
      </c>
      <c r="J544" s="513">
        <v>0.17</v>
      </c>
      <c r="K544" s="513">
        <f t="shared" si="131"/>
        <v>7754.83</v>
      </c>
      <c r="L544" s="511"/>
      <c r="M544" s="513"/>
    </row>
    <row r="545" spans="1:13" x14ac:dyDescent="0.25">
      <c r="A545" s="511"/>
      <c r="B545" s="612">
        <v>42564</v>
      </c>
      <c r="C545" s="511">
        <v>320</v>
      </c>
      <c r="D545" s="512">
        <v>15.48</v>
      </c>
      <c r="E545" s="513">
        <v>0</v>
      </c>
      <c r="F545" s="513">
        <f t="shared" si="130"/>
        <v>4953.6000000000004</v>
      </c>
      <c r="G545" s="626"/>
      <c r="H545" s="528">
        <v>800</v>
      </c>
      <c r="I545" s="512">
        <v>15.78</v>
      </c>
      <c r="J545" s="513">
        <v>0.28000000000000003</v>
      </c>
      <c r="K545" s="513">
        <f t="shared" si="131"/>
        <v>12623.72</v>
      </c>
      <c r="L545" s="511"/>
      <c r="M545" s="513"/>
    </row>
    <row r="546" spans="1:13" x14ac:dyDescent="0.25">
      <c r="A546" s="613"/>
      <c r="B546" s="612">
        <v>42564</v>
      </c>
      <c r="C546" s="511">
        <v>160</v>
      </c>
      <c r="D546" s="512">
        <v>15.48</v>
      </c>
      <c r="E546" s="513">
        <v>0</v>
      </c>
      <c r="F546" s="513">
        <f t="shared" si="130"/>
        <v>2476.8000000000002</v>
      </c>
      <c r="G546" s="510">
        <v>42557</v>
      </c>
      <c r="H546" s="528">
        <v>500</v>
      </c>
      <c r="I546" s="512">
        <v>14.92</v>
      </c>
      <c r="J546" s="513">
        <v>0.16</v>
      </c>
      <c r="K546" s="513">
        <f t="shared" si="131"/>
        <v>7459.84</v>
      </c>
      <c r="L546" s="511"/>
      <c r="M546" s="513"/>
    </row>
    <row r="547" spans="1:13" x14ac:dyDescent="0.25">
      <c r="A547" s="613"/>
      <c r="B547" s="560">
        <v>42570</v>
      </c>
      <c r="C547" s="511">
        <v>200</v>
      </c>
      <c r="D547" s="512">
        <v>15.18</v>
      </c>
      <c r="E547" s="513">
        <v>0</v>
      </c>
      <c r="F547" s="513">
        <f t="shared" si="130"/>
        <v>3036</v>
      </c>
      <c r="G547" s="510">
        <v>42564</v>
      </c>
      <c r="H547" s="528">
        <v>420</v>
      </c>
      <c r="I547" s="512">
        <v>15.68</v>
      </c>
      <c r="J547" s="513">
        <v>0.14000000000000001</v>
      </c>
      <c r="K547" s="513">
        <f t="shared" si="131"/>
        <v>6585.4599999999991</v>
      </c>
      <c r="L547" s="511"/>
      <c r="M547" s="513"/>
    </row>
    <row r="548" spans="1:13" x14ac:dyDescent="0.25">
      <c r="A548" s="613"/>
      <c r="B548" s="560">
        <v>42570</v>
      </c>
      <c r="C548" s="511">
        <v>200</v>
      </c>
      <c r="D548" s="512">
        <v>14.68</v>
      </c>
      <c r="E548" s="513">
        <v>0</v>
      </c>
      <c r="F548" s="513">
        <f t="shared" si="130"/>
        <v>2936</v>
      </c>
      <c r="G548" s="510">
        <v>42571</v>
      </c>
      <c r="H548" s="528">
        <v>200</v>
      </c>
      <c r="I548" s="512">
        <v>14.82</v>
      </c>
      <c r="J548" s="513">
        <v>0.06</v>
      </c>
      <c r="K548" s="513">
        <f t="shared" si="131"/>
        <v>2963.94</v>
      </c>
      <c r="L548" s="511"/>
      <c r="M548" s="513"/>
    </row>
    <row r="549" spans="1:13" x14ac:dyDescent="0.25">
      <c r="A549" s="511"/>
      <c r="B549" s="560">
        <v>42571</v>
      </c>
      <c r="C549" s="511">
        <v>200</v>
      </c>
      <c r="D549" s="512">
        <v>14.33</v>
      </c>
      <c r="E549" s="513">
        <v>-1</v>
      </c>
      <c r="F549" s="513">
        <f t="shared" si="130"/>
        <v>2865</v>
      </c>
      <c r="G549" s="510">
        <v>42572</v>
      </c>
      <c r="H549" s="528">
        <v>200</v>
      </c>
      <c r="I549" s="512">
        <v>14.8</v>
      </c>
      <c r="J549" s="513">
        <v>0.06</v>
      </c>
      <c r="K549" s="513">
        <f t="shared" si="131"/>
        <v>2959.94</v>
      </c>
      <c r="L549" s="511"/>
      <c r="M549" s="513"/>
    </row>
    <row r="550" spans="1:13" x14ac:dyDescent="0.25">
      <c r="A550" s="511"/>
      <c r="B550" s="560">
        <v>42572</v>
      </c>
      <c r="C550" s="511">
        <v>60</v>
      </c>
      <c r="D550" s="512">
        <v>14.58</v>
      </c>
      <c r="E550" s="513">
        <v>0</v>
      </c>
      <c r="F550" s="513">
        <f t="shared" si="130"/>
        <v>874.8</v>
      </c>
      <c r="G550" s="510">
        <v>42577</v>
      </c>
      <c r="H550" s="528">
        <v>200</v>
      </c>
      <c r="I550" s="512">
        <v>13.78</v>
      </c>
      <c r="J550" s="513">
        <v>0.06</v>
      </c>
      <c r="K550" s="513">
        <f t="shared" si="131"/>
        <v>2755.94</v>
      </c>
      <c r="L550" s="511"/>
      <c r="M550" s="513"/>
    </row>
    <row r="551" spans="1:13" x14ac:dyDescent="0.25">
      <c r="A551" s="511"/>
      <c r="B551" s="560">
        <v>42572</v>
      </c>
      <c r="C551" s="511">
        <v>140</v>
      </c>
      <c r="D551" s="512">
        <v>14.65</v>
      </c>
      <c r="E551" s="513">
        <v>0</v>
      </c>
      <c r="F551" s="513">
        <f t="shared" si="130"/>
        <v>2051</v>
      </c>
      <c r="G551" s="510">
        <v>42580</v>
      </c>
      <c r="H551" s="528">
        <v>200</v>
      </c>
      <c r="I551" s="512">
        <v>13.224</v>
      </c>
      <c r="J551" s="513">
        <v>0.08</v>
      </c>
      <c r="K551" s="513">
        <f t="shared" si="131"/>
        <v>2644.7200000000003</v>
      </c>
      <c r="L551" s="511"/>
      <c r="M551" s="513"/>
    </row>
    <row r="552" spans="1:13" x14ac:dyDescent="0.25">
      <c r="A552" s="511"/>
      <c r="B552" s="560">
        <v>42573</v>
      </c>
      <c r="C552" s="511">
        <v>140</v>
      </c>
      <c r="D552" s="512">
        <v>14.08</v>
      </c>
      <c r="E552" s="513">
        <v>0</v>
      </c>
      <c r="F552" s="513">
        <f t="shared" si="130"/>
        <v>1971.2</v>
      </c>
      <c r="G552" s="510">
        <v>42580</v>
      </c>
      <c r="H552" s="528">
        <v>200</v>
      </c>
      <c r="I552" s="512">
        <v>13.58</v>
      </c>
      <c r="J552" s="513">
        <v>0.06</v>
      </c>
      <c r="K552" s="513">
        <f t="shared" si="131"/>
        <v>2715.94</v>
      </c>
      <c r="L552" s="511"/>
      <c r="M552" s="513"/>
    </row>
    <row r="553" spans="1:13" x14ac:dyDescent="0.25">
      <c r="A553" s="511"/>
      <c r="B553" s="560">
        <v>42576</v>
      </c>
      <c r="C553" s="511">
        <v>200</v>
      </c>
      <c r="D553" s="512">
        <v>13.55</v>
      </c>
      <c r="E553" s="513">
        <v>0</v>
      </c>
      <c r="F553" s="513">
        <f t="shared" si="130"/>
        <v>2710</v>
      </c>
      <c r="G553" s="510">
        <v>42586</v>
      </c>
      <c r="H553" s="528">
        <v>400</v>
      </c>
      <c r="I553" s="512">
        <v>13.78</v>
      </c>
      <c r="J553" s="513">
        <v>0.12</v>
      </c>
      <c r="K553" s="513">
        <f t="shared" si="131"/>
        <v>5511.88</v>
      </c>
      <c r="L553" s="511"/>
      <c r="M553" s="513"/>
    </row>
    <row r="554" spans="1:13" x14ac:dyDescent="0.25">
      <c r="A554" s="511"/>
      <c r="B554" s="560">
        <v>42578</v>
      </c>
      <c r="C554" s="511">
        <v>200</v>
      </c>
      <c r="D554" s="512">
        <v>13.18</v>
      </c>
      <c r="E554" s="513">
        <v>0</v>
      </c>
      <c r="F554" s="513">
        <f t="shared" si="130"/>
        <v>2636</v>
      </c>
      <c r="G554" s="510">
        <v>42586</v>
      </c>
      <c r="H554" s="528">
        <v>400</v>
      </c>
      <c r="I554" s="512">
        <v>13.72</v>
      </c>
      <c r="J554" s="513">
        <v>0.12</v>
      </c>
      <c r="K554" s="513">
        <f t="shared" si="131"/>
        <v>5487.88</v>
      </c>
      <c r="L554" s="511"/>
      <c r="M554" s="513"/>
    </row>
    <row r="555" spans="1:13" x14ac:dyDescent="0.25">
      <c r="A555" s="511"/>
      <c r="B555" s="560">
        <v>42580</v>
      </c>
      <c r="C555" s="511">
        <v>200</v>
      </c>
      <c r="D555" s="512">
        <v>13.15</v>
      </c>
      <c r="E555" s="513">
        <v>0</v>
      </c>
      <c r="F555" s="513">
        <f t="shared" si="130"/>
        <v>2630</v>
      </c>
      <c r="G555" s="510">
        <v>42586</v>
      </c>
      <c r="H555" s="528">
        <v>140</v>
      </c>
      <c r="I555" s="512">
        <v>13.88</v>
      </c>
      <c r="J555" s="513">
        <v>0.04</v>
      </c>
      <c r="K555" s="513">
        <f t="shared" si="131"/>
        <v>1943.16</v>
      </c>
      <c r="L555" s="511"/>
      <c r="M555" s="513"/>
    </row>
    <row r="556" spans="1:13" x14ac:dyDescent="0.25">
      <c r="A556" s="511"/>
      <c r="B556" s="560">
        <v>42583</v>
      </c>
      <c r="C556" s="609">
        <v>20</v>
      </c>
      <c r="D556" s="512">
        <v>13.02</v>
      </c>
      <c r="E556" s="513">
        <v>0</v>
      </c>
      <c r="F556" s="513">
        <f t="shared" si="130"/>
        <v>260.39999999999998</v>
      </c>
      <c r="G556" s="510">
        <v>42593</v>
      </c>
      <c r="H556" s="528">
        <v>460</v>
      </c>
      <c r="I556" s="512">
        <v>14.59</v>
      </c>
      <c r="J556" s="513">
        <v>0.15</v>
      </c>
      <c r="K556" s="513">
        <f t="shared" si="131"/>
        <v>6711.25</v>
      </c>
      <c r="L556" s="511"/>
      <c r="M556" s="513"/>
    </row>
    <row r="557" spans="1:13" x14ac:dyDescent="0.25">
      <c r="A557" s="511"/>
      <c r="B557" s="560">
        <v>42583</v>
      </c>
      <c r="C557" s="511">
        <v>180</v>
      </c>
      <c r="D557" s="512">
        <v>13.02</v>
      </c>
      <c r="E557" s="513">
        <v>0</v>
      </c>
      <c r="F557" s="513">
        <f t="shared" si="130"/>
        <v>2343.6</v>
      </c>
      <c r="G557" s="510">
        <v>42594</v>
      </c>
      <c r="H557" s="528">
        <v>500</v>
      </c>
      <c r="I557" s="512">
        <v>14.88</v>
      </c>
      <c r="J557" s="513">
        <v>0.16</v>
      </c>
      <c r="K557" s="513">
        <f t="shared" si="131"/>
        <v>7439.84</v>
      </c>
      <c r="L557" s="511"/>
      <c r="M557" s="513"/>
    </row>
    <row r="558" spans="1:13" x14ac:dyDescent="0.25">
      <c r="A558" s="511"/>
      <c r="B558" s="560">
        <v>42584</v>
      </c>
      <c r="C558" s="511">
        <v>120</v>
      </c>
      <c r="D558" s="512">
        <v>12.68</v>
      </c>
      <c r="E558" s="513">
        <v>0</v>
      </c>
      <c r="F558" s="513">
        <f t="shared" si="130"/>
        <v>1521.6</v>
      </c>
      <c r="G558" s="510">
        <v>42598</v>
      </c>
      <c r="H558" s="528">
        <v>500</v>
      </c>
      <c r="I558" s="512">
        <v>15.18</v>
      </c>
      <c r="J558" s="513">
        <v>0.17</v>
      </c>
      <c r="K558" s="513">
        <f t="shared" si="131"/>
        <v>7589.83</v>
      </c>
      <c r="L558" s="511"/>
      <c r="M558" s="513"/>
    </row>
    <row r="559" spans="1:13" x14ac:dyDescent="0.25">
      <c r="A559" s="511"/>
      <c r="B559" s="560">
        <v>42584</v>
      </c>
      <c r="C559" s="511">
        <v>80</v>
      </c>
      <c r="D559" s="512">
        <v>12.68</v>
      </c>
      <c r="E559" s="513">
        <v>0</v>
      </c>
      <c r="F559" s="513">
        <f t="shared" si="130"/>
        <v>1014.4</v>
      </c>
      <c r="G559" s="510">
        <v>42599</v>
      </c>
      <c r="H559" s="528">
        <v>500</v>
      </c>
      <c r="I559" s="512">
        <v>15.18</v>
      </c>
      <c r="J559" s="513">
        <v>0.17</v>
      </c>
      <c r="K559" s="513">
        <f t="shared" si="131"/>
        <v>7589.83</v>
      </c>
      <c r="L559" s="511"/>
      <c r="M559" s="513"/>
    </row>
    <row r="560" spans="1:13" x14ac:dyDescent="0.25">
      <c r="A560" s="511"/>
      <c r="B560" s="560">
        <v>42585</v>
      </c>
      <c r="C560" s="511">
        <v>242</v>
      </c>
      <c r="D560" s="512">
        <v>13.38</v>
      </c>
      <c r="E560" s="513">
        <v>0</v>
      </c>
      <c r="F560" s="513">
        <f t="shared" si="130"/>
        <v>3237.96</v>
      </c>
      <c r="G560" s="510">
        <v>42599</v>
      </c>
      <c r="H560" s="528">
        <v>500</v>
      </c>
      <c r="I560" s="512">
        <v>15.41</v>
      </c>
      <c r="J560" s="513">
        <v>0.17</v>
      </c>
      <c r="K560" s="513">
        <f t="shared" si="131"/>
        <v>7704.83</v>
      </c>
      <c r="L560" s="511"/>
      <c r="M560" s="513"/>
    </row>
    <row r="561" spans="1:13" x14ac:dyDescent="0.25">
      <c r="A561" s="511"/>
      <c r="B561" s="560">
        <v>42585</v>
      </c>
      <c r="C561" s="511">
        <v>158</v>
      </c>
      <c r="D561" s="512">
        <v>13.38</v>
      </c>
      <c r="E561" s="513">
        <v>0</v>
      </c>
      <c r="F561" s="513">
        <f t="shared" si="130"/>
        <v>2114.04</v>
      </c>
      <c r="G561" s="510">
        <v>42599</v>
      </c>
      <c r="H561" s="528">
        <v>500</v>
      </c>
      <c r="I561" s="512">
        <v>15.65</v>
      </c>
      <c r="J561" s="513">
        <v>0.17</v>
      </c>
      <c r="K561" s="513">
        <f t="shared" si="131"/>
        <v>7824.83</v>
      </c>
      <c r="L561" s="511"/>
      <c r="M561" s="513"/>
    </row>
    <row r="562" spans="1:13" ht="45" x14ac:dyDescent="0.25">
      <c r="A562" s="511"/>
      <c r="B562" s="560">
        <v>42594</v>
      </c>
      <c r="C562" s="511">
        <v>500</v>
      </c>
      <c r="D562" s="512">
        <v>14.65</v>
      </c>
      <c r="E562" s="513">
        <v>0</v>
      </c>
      <c r="F562" s="513">
        <f t="shared" si="130"/>
        <v>7325</v>
      </c>
      <c r="G562" s="631" t="s">
        <v>260</v>
      </c>
      <c r="H562" s="528">
        <v>500</v>
      </c>
      <c r="I562" s="512">
        <v>16.18</v>
      </c>
      <c r="J562" s="513">
        <v>0.18</v>
      </c>
      <c r="K562" s="513">
        <f t="shared" si="131"/>
        <v>8089.82</v>
      </c>
      <c r="L562" s="511"/>
      <c r="M562" s="513"/>
    </row>
    <row r="563" spans="1:13" x14ac:dyDescent="0.25">
      <c r="A563" s="511"/>
      <c r="B563" s="560">
        <v>42599</v>
      </c>
      <c r="C563" s="511">
        <v>242</v>
      </c>
      <c r="D563" s="512">
        <v>14.95</v>
      </c>
      <c r="E563" s="513">
        <v>0</v>
      </c>
      <c r="F563" s="513">
        <f t="shared" si="130"/>
        <v>3617.8999999999996</v>
      </c>
      <c r="G563" s="631"/>
      <c r="H563" s="528">
        <v>500</v>
      </c>
      <c r="I563" s="512">
        <v>16.38</v>
      </c>
      <c r="J563" s="513">
        <v>0.18</v>
      </c>
      <c r="K563" s="513">
        <f t="shared" si="131"/>
        <v>8189.8199999999988</v>
      </c>
      <c r="L563" s="511"/>
      <c r="M563" s="513"/>
    </row>
    <row r="564" spans="1:13" x14ac:dyDescent="0.25">
      <c r="A564" s="511"/>
      <c r="B564" s="560">
        <v>42599</v>
      </c>
      <c r="C564" s="511">
        <v>200</v>
      </c>
      <c r="D564" s="512">
        <v>14.95</v>
      </c>
      <c r="E564" s="513">
        <v>0</v>
      </c>
      <c r="F564" s="513">
        <f t="shared" si="130"/>
        <v>2990</v>
      </c>
      <c r="G564" s="631"/>
      <c r="H564" s="528">
        <v>178</v>
      </c>
      <c r="I564" s="512">
        <v>16.5</v>
      </c>
      <c r="J564" s="513">
        <v>0.06</v>
      </c>
      <c r="K564" s="513">
        <f t="shared" si="131"/>
        <v>2936.94</v>
      </c>
      <c r="L564" s="511"/>
      <c r="M564" s="513"/>
    </row>
    <row r="565" spans="1:13" x14ac:dyDescent="0.25">
      <c r="A565" s="511"/>
      <c r="B565" s="560">
        <v>42599</v>
      </c>
      <c r="C565" s="511">
        <v>36</v>
      </c>
      <c r="D565" s="512">
        <v>14.95</v>
      </c>
      <c r="E565" s="513">
        <v>0</v>
      </c>
      <c r="F565" s="513">
        <f t="shared" si="130"/>
        <v>538.19999999999993</v>
      </c>
      <c r="G565" s="631"/>
      <c r="H565" s="528">
        <v>500</v>
      </c>
      <c r="I565" s="512">
        <v>16.72</v>
      </c>
      <c r="J565" s="513">
        <v>0.18</v>
      </c>
      <c r="K565" s="513">
        <f t="shared" si="131"/>
        <v>8359.82</v>
      </c>
      <c r="L565" s="511"/>
      <c r="M565" s="513"/>
    </row>
    <row r="566" spans="1:13" x14ac:dyDescent="0.25">
      <c r="A566" s="511"/>
      <c r="B566" s="560">
        <v>42599</v>
      </c>
      <c r="C566" s="511">
        <v>22</v>
      </c>
      <c r="D566" s="512">
        <v>14.95</v>
      </c>
      <c r="E566" s="513">
        <v>0</v>
      </c>
      <c r="F566" s="513">
        <f t="shared" si="130"/>
        <v>328.9</v>
      </c>
      <c r="G566" s="510">
        <v>42601</v>
      </c>
      <c r="H566" s="528">
        <v>500</v>
      </c>
      <c r="I566" s="512">
        <v>16.82</v>
      </c>
      <c r="J566" s="513">
        <v>0.18</v>
      </c>
      <c r="K566" s="513">
        <f t="shared" si="131"/>
        <v>8409.82</v>
      </c>
      <c r="L566" s="511"/>
      <c r="M566" s="513"/>
    </row>
    <row r="567" spans="1:13" x14ac:dyDescent="0.25">
      <c r="A567" s="511"/>
      <c r="B567" s="560">
        <v>42604</v>
      </c>
      <c r="C567" s="511">
        <v>1000</v>
      </c>
      <c r="D567" s="512">
        <v>15.68</v>
      </c>
      <c r="E567" s="513">
        <v>0</v>
      </c>
      <c r="F567" s="513">
        <f t="shared" si="130"/>
        <v>15680</v>
      </c>
      <c r="G567" s="510">
        <v>42605</v>
      </c>
      <c r="H567" s="528">
        <v>500</v>
      </c>
      <c r="I567" s="512">
        <v>15.98</v>
      </c>
      <c r="J567" s="513">
        <v>0.17</v>
      </c>
      <c r="K567" s="513">
        <f t="shared" si="131"/>
        <v>7989.83</v>
      </c>
      <c r="L567" s="511"/>
      <c r="M567" s="513"/>
    </row>
    <row r="568" spans="1:13" x14ac:dyDescent="0.25">
      <c r="A568" s="511"/>
      <c r="B568" s="560">
        <v>42604</v>
      </c>
      <c r="C568" s="511">
        <v>500</v>
      </c>
      <c r="D568" s="512">
        <v>15.48</v>
      </c>
      <c r="E568" s="513">
        <v>0</v>
      </c>
      <c r="F568" s="513">
        <f t="shared" si="130"/>
        <v>7740</v>
      </c>
      <c r="G568" s="510">
        <v>42605</v>
      </c>
      <c r="H568" s="528">
        <v>500</v>
      </c>
      <c r="I568" s="512">
        <v>16.25</v>
      </c>
      <c r="J568" s="513">
        <v>0.18</v>
      </c>
      <c r="K568" s="513">
        <f t="shared" si="131"/>
        <v>8124.82</v>
      </c>
      <c r="L568" s="511"/>
      <c r="M568" s="513"/>
    </row>
    <row r="569" spans="1:13" x14ac:dyDescent="0.25">
      <c r="A569" s="511"/>
      <c r="B569" s="560">
        <v>42606</v>
      </c>
      <c r="C569" s="511">
        <v>178</v>
      </c>
      <c r="D569" s="512">
        <v>16.059999999999999</v>
      </c>
      <c r="E569" s="513">
        <v>0</v>
      </c>
      <c r="F569" s="513">
        <f t="shared" si="130"/>
        <v>2858.68</v>
      </c>
      <c r="G569" s="510">
        <v>42605</v>
      </c>
      <c r="H569" s="528">
        <v>500</v>
      </c>
      <c r="I569" s="512">
        <v>16.48</v>
      </c>
      <c r="J569" s="513">
        <v>0.18</v>
      </c>
      <c r="K569" s="513">
        <f t="shared" si="131"/>
        <v>8239.82</v>
      </c>
      <c r="L569" s="511"/>
      <c r="M569" s="513"/>
    </row>
    <row r="570" spans="1:13" x14ac:dyDescent="0.25">
      <c r="A570" s="511"/>
      <c r="B570" s="560">
        <v>42608</v>
      </c>
      <c r="C570" s="511">
        <v>500</v>
      </c>
      <c r="D570" s="512">
        <v>15.98</v>
      </c>
      <c r="E570" s="513">
        <v>0</v>
      </c>
      <c r="F570" s="513">
        <f t="shared" si="130"/>
        <v>7990</v>
      </c>
      <c r="G570" s="510">
        <v>42615</v>
      </c>
      <c r="H570" s="528">
        <v>500</v>
      </c>
      <c r="I570" s="512">
        <v>15.65</v>
      </c>
      <c r="J570" s="513">
        <v>0.17</v>
      </c>
      <c r="K570" s="513">
        <f t="shared" si="131"/>
        <v>7824.83</v>
      </c>
      <c r="L570" s="511"/>
      <c r="M570" s="513"/>
    </row>
    <row r="571" spans="1:13" ht="30" x14ac:dyDescent="0.25">
      <c r="A571" s="511"/>
      <c r="B571" s="560">
        <v>42608</v>
      </c>
      <c r="C571" s="511">
        <v>500</v>
      </c>
      <c r="D571" s="512">
        <v>15.85</v>
      </c>
      <c r="E571" s="513">
        <v>0</v>
      </c>
      <c r="F571" s="513">
        <f t="shared" si="130"/>
        <v>7925</v>
      </c>
      <c r="G571" s="510">
        <v>42621</v>
      </c>
      <c r="H571" s="528">
        <v>500</v>
      </c>
      <c r="I571" s="512">
        <v>16.72</v>
      </c>
      <c r="J571" s="513">
        <v>0.18</v>
      </c>
      <c r="K571" s="513">
        <f t="shared" si="131"/>
        <v>8359.82</v>
      </c>
      <c r="L571" s="632" t="s">
        <v>273</v>
      </c>
      <c r="M571" s="513"/>
    </row>
    <row r="572" spans="1:13" x14ac:dyDescent="0.25">
      <c r="A572" s="511"/>
      <c r="B572" s="560">
        <v>42612</v>
      </c>
      <c r="C572" s="511">
        <v>500</v>
      </c>
      <c r="D572" s="512">
        <v>15.68</v>
      </c>
      <c r="E572" s="513">
        <v>0</v>
      </c>
      <c r="F572" s="513">
        <f t="shared" si="130"/>
        <v>7840</v>
      </c>
      <c r="G572" s="510">
        <v>42621</v>
      </c>
      <c r="H572" s="528">
        <v>500</v>
      </c>
      <c r="I572" s="512">
        <v>16.28</v>
      </c>
      <c r="J572" s="513">
        <v>0.18</v>
      </c>
      <c r="K572" s="513">
        <f t="shared" si="131"/>
        <v>8139.8200000000006</v>
      </c>
      <c r="L572" s="632"/>
      <c r="M572" s="513"/>
    </row>
    <row r="573" spans="1:13" x14ac:dyDescent="0.25">
      <c r="A573" s="511"/>
      <c r="B573" s="560">
        <v>42612</v>
      </c>
      <c r="C573" s="511">
        <v>500</v>
      </c>
      <c r="D573" s="512">
        <v>15.55</v>
      </c>
      <c r="E573" s="513">
        <v>0</v>
      </c>
      <c r="F573" s="513">
        <f t="shared" si="130"/>
        <v>7775</v>
      </c>
      <c r="G573" s="510">
        <v>42621</v>
      </c>
      <c r="H573" s="528">
        <v>220</v>
      </c>
      <c r="I573" s="512">
        <v>16.77</v>
      </c>
      <c r="J573" s="513">
        <v>0.08</v>
      </c>
      <c r="K573" s="513">
        <f t="shared" si="131"/>
        <v>3689.32</v>
      </c>
      <c r="L573" s="632"/>
      <c r="M573" s="513"/>
    </row>
    <row r="574" spans="1:13" x14ac:dyDescent="0.25">
      <c r="A574" s="511"/>
      <c r="B574" s="560">
        <v>42613</v>
      </c>
      <c r="C574" s="511">
        <v>500</v>
      </c>
      <c r="D574" s="512">
        <v>15.244999999999999</v>
      </c>
      <c r="E574" s="513">
        <v>0</v>
      </c>
      <c r="F574" s="513">
        <f t="shared" si="130"/>
        <v>7622.5</v>
      </c>
      <c r="G574" s="510">
        <v>42625</v>
      </c>
      <c r="H574" s="528">
        <v>500</v>
      </c>
      <c r="I574" s="512">
        <v>15.5</v>
      </c>
      <c r="J574" s="513">
        <v>0.17</v>
      </c>
      <c r="K574" s="513">
        <f t="shared" si="131"/>
        <v>7749.83</v>
      </c>
      <c r="L574" s="511"/>
      <c r="M574" s="513"/>
    </row>
    <row r="575" spans="1:13" x14ac:dyDescent="0.25">
      <c r="A575" s="511"/>
      <c r="B575" s="560">
        <v>42613</v>
      </c>
      <c r="C575" s="511">
        <v>500</v>
      </c>
      <c r="D575" s="512">
        <v>15.08</v>
      </c>
      <c r="E575" s="513">
        <v>0</v>
      </c>
      <c r="F575" s="513">
        <f t="shared" si="130"/>
        <v>7540</v>
      </c>
      <c r="G575" s="510">
        <v>42628</v>
      </c>
      <c r="H575" s="528">
        <v>300</v>
      </c>
      <c r="I575" s="512">
        <v>14.46</v>
      </c>
      <c r="J575" s="513">
        <v>0.09</v>
      </c>
      <c r="K575" s="513">
        <f t="shared" si="131"/>
        <v>4337.91</v>
      </c>
      <c r="L575" s="511"/>
      <c r="M575" s="513"/>
    </row>
    <row r="576" spans="1:13" x14ac:dyDescent="0.25">
      <c r="A576" s="511"/>
      <c r="B576" s="560">
        <v>42622</v>
      </c>
      <c r="C576" s="511">
        <v>220</v>
      </c>
      <c r="D576" s="512">
        <v>16.25</v>
      </c>
      <c r="E576" s="513">
        <v>0</v>
      </c>
      <c r="F576" s="513">
        <f t="shared" si="130"/>
        <v>3575</v>
      </c>
      <c r="G576" s="510">
        <v>42634</v>
      </c>
      <c r="H576" s="528">
        <v>322</v>
      </c>
      <c r="I576" s="512">
        <v>14.28</v>
      </c>
      <c r="J576" s="513">
        <v>0.1</v>
      </c>
      <c r="K576" s="513">
        <f t="shared" si="131"/>
        <v>4598.0599999999995</v>
      </c>
      <c r="L576" s="511"/>
      <c r="M576" s="513"/>
    </row>
    <row r="577" spans="1:13" x14ac:dyDescent="0.25">
      <c r="A577" s="511"/>
      <c r="B577" s="560">
        <v>42622</v>
      </c>
      <c r="C577" s="511">
        <v>500</v>
      </c>
      <c r="D577" s="512">
        <v>15.98</v>
      </c>
      <c r="E577" s="513">
        <v>0</v>
      </c>
      <c r="F577" s="513">
        <f t="shared" si="130"/>
        <v>7990</v>
      </c>
      <c r="G577" s="510">
        <v>42634</v>
      </c>
      <c r="H577" s="528">
        <v>400</v>
      </c>
      <c r="I577" s="512">
        <v>14.64</v>
      </c>
      <c r="J577" s="513">
        <v>0.13</v>
      </c>
      <c r="K577" s="513">
        <f t="shared" si="131"/>
        <v>5855.87</v>
      </c>
      <c r="L577" s="511"/>
      <c r="M577" s="513"/>
    </row>
    <row r="578" spans="1:13" x14ac:dyDescent="0.25">
      <c r="A578" s="511"/>
      <c r="B578" s="560">
        <v>42622</v>
      </c>
      <c r="C578" s="511">
        <v>500</v>
      </c>
      <c r="D578" s="512">
        <v>15.75</v>
      </c>
      <c r="E578" s="513">
        <v>0</v>
      </c>
      <c r="F578" s="513">
        <f t="shared" si="130"/>
        <v>7875</v>
      </c>
      <c r="G578" s="510">
        <v>42639</v>
      </c>
      <c r="H578" s="528">
        <v>200</v>
      </c>
      <c r="I578" s="512">
        <v>14.72</v>
      </c>
      <c r="J578" s="513">
        <v>0.06</v>
      </c>
      <c r="K578" s="513">
        <f t="shared" si="131"/>
        <v>2943.94</v>
      </c>
      <c r="L578" s="511"/>
      <c r="M578" s="513"/>
    </row>
    <row r="579" spans="1:13" x14ac:dyDescent="0.25">
      <c r="A579" s="511"/>
      <c r="B579" s="560">
        <v>42625</v>
      </c>
      <c r="C579" s="511">
        <v>500</v>
      </c>
      <c r="D579" s="512">
        <v>15.22</v>
      </c>
      <c r="E579" s="513">
        <v>0</v>
      </c>
      <c r="F579" s="513">
        <f t="shared" si="130"/>
        <v>7610</v>
      </c>
      <c r="G579" s="510">
        <v>42641</v>
      </c>
      <c r="H579" s="528">
        <v>300</v>
      </c>
      <c r="I579" s="512">
        <v>15.28</v>
      </c>
      <c r="J579" s="513">
        <v>0.1</v>
      </c>
      <c r="K579" s="513">
        <f t="shared" si="131"/>
        <v>4583.8999999999996</v>
      </c>
      <c r="L579" s="511"/>
      <c r="M579" s="513"/>
    </row>
    <row r="580" spans="1:13" ht="30" x14ac:dyDescent="0.25">
      <c r="A580" s="614" t="s">
        <v>283</v>
      </c>
      <c r="B580" s="560">
        <v>42626</v>
      </c>
      <c r="C580" s="511">
        <v>600</v>
      </c>
      <c r="D580" s="512">
        <v>14.91</v>
      </c>
      <c r="E580" s="513">
        <v>-3</v>
      </c>
      <c r="F580" s="513">
        <f t="shared" si="130"/>
        <v>8943</v>
      </c>
      <c r="G580" s="510">
        <v>42641</v>
      </c>
      <c r="H580" s="528">
        <v>400</v>
      </c>
      <c r="I580" s="512">
        <v>15.06</v>
      </c>
      <c r="J580" s="513">
        <v>0.13</v>
      </c>
      <c r="K580" s="513">
        <f t="shared" si="131"/>
        <v>6023.87</v>
      </c>
      <c r="L580" s="511"/>
      <c r="M580" s="513"/>
    </row>
    <row r="581" spans="1:13" x14ac:dyDescent="0.25">
      <c r="A581" s="614"/>
      <c r="B581" s="560">
        <v>42626</v>
      </c>
      <c r="C581" s="511">
        <v>400</v>
      </c>
      <c r="D581" s="512">
        <v>14.75</v>
      </c>
      <c r="E581" s="513">
        <v>0</v>
      </c>
      <c r="F581" s="513">
        <f t="shared" si="130"/>
        <v>5900</v>
      </c>
      <c r="G581" s="510">
        <v>42641</v>
      </c>
      <c r="H581" s="528">
        <v>322</v>
      </c>
      <c r="I581" s="512">
        <v>14.39</v>
      </c>
      <c r="J581" s="513">
        <v>0.1</v>
      </c>
      <c r="K581" s="513">
        <f t="shared" si="131"/>
        <v>4633.4799999999996</v>
      </c>
      <c r="L581" s="511"/>
      <c r="M581" s="513"/>
    </row>
    <row r="582" spans="1:13" x14ac:dyDescent="0.25">
      <c r="A582" s="614"/>
      <c r="B582" s="560">
        <v>42626</v>
      </c>
      <c r="C582" s="511">
        <v>300</v>
      </c>
      <c r="D582" s="512">
        <v>14.48</v>
      </c>
      <c r="E582" s="513">
        <v>0</v>
      </c>
      <c r="F582" s="513">
        <f t="shared" si="130"/>
        <v>4344</v>
      </c>
      <c r="G582" s="510">
        <v>42641</v>
      </c>
      <c r="H582" s="528">
        <v>500</v>
      </c>
      <c r="I582" s="512">
        <v>14.26</v>
      </c>
      <c r="J582" s="513">
        <v>0.16</v>
      </c>
      <c r="K582" s="513">
        <f t="shared" si="131"/>
        <v>7129.84</v>
      </c>
      <c r="L582" s="511"/>
      <c r="M582" s="513"/>
    </row>
    <row r="583" spans="1:13" x14ac:dyDescent="0.25">
      <c r="A583" s="614"/>
      <c r="B583" s="560">
        <v>42626</v>
      </c>
      <c r="C583" s="511">
        <v>300</v>
      </c>
      <c r="D583" s="512">
        <v>14.25</v>
      </c>
      <c r="E583" s="513">
        <v>0</v>
      </c>
      <c r="F583" s="513">
        <f t="shared" si="130"/>
        <v>4275</v>
      </c>
      <c r="G583" s="510">
        <v>42642</v>
      </c>
      <c r="H583" s="528">
        <v>300</v>
      </c>
      <c r="I583" s="512">
        <v>15.28</v>
      </c>
      <c r="J583" s="513">
        <v>0.1</v>
      </c>
      <c r="K583" s="513">
        <f t="shared" si="131"/>
        <v>4583.8999999999996</v>
      </c>
      <c r="L583" s="511"/>
      <c r="M583" s="513"/>
    </row>
    <row r="584" spans="1:13" x14ac:dyDescent="0.25">
      <c r="A584" s="614"/>
      <c r="B584" s="560">
        <v>42627</v>
      </c>
      <c r="C584" s="511">
        <v>200</v>
      </c>
      <c r="D584" s="512">
        <v>14.02</v>
      </c>
      <c r="E584" s="513">
        <v>-1</v>
      </c>
      <c r="F584" s="513">
        <f t="shared" si="130"/>
        <v>2803</v>
      </c>
      <c r="G584" s="510">
        <v>42642</v>
      </c>
      <c r="H584" s="528">
        <v>700</v>
      </c>
      <c r="I584" s="512">
        <v>15.78</v>
      </c>
      <c r="J584" s="513">
        <v>0.24</v>
      </c>
      <c r="K584" s="513">
        <f t="shared" si="131"/>
        <v>11045.76</v>
      </c>
      <c r="L584" s="511"/>
      <c r="M584" s="513"/>
    </row>
    <row r="585" spans="1:13" x14ac:dyDescent="0.25">
      <c r="A585" s="511"/>
      <c r="B585" s="560">
        <v>42628</v>
      </c>
      <c r="C585" s="511">
        <v>300</v>
      </c>
      <c r="D585" s="512">
        <v>14.3</v>
      </c>
      <c r="E585" s="513">
        <v>0</v>
      </c>
      <c r="F585" s="513">
        <f t="shared" si="130"/>
        <v>4290</v>
      </c>
      <c r="G585" s="510">
        <v>42642</v>
      </c>
      <c r="H585" s="528">
        <v>214</v>
      </c>
      <c r="I585" s="512">
        <v>15.98</v>
      </c>
      <c r="J585" s="513">
        <v>7.0000000000000007E-2</v>
      </c>
      <c r="K585" s="513">
        <f t="shared" si="131"/>
        <v>3419.65</v>
      </c>
      <c r="L585" s="511"/>
      <c r="M585" s="513"/>
    </row>
    <row r="586" spans="1:13" x14ac:dyDescent="0.25">
      <c r="A586" s="511"/>
      <c r="B586" s="560">
        <v>42632</v>
      </c>
      <c r="C586" s="511">
        <v>200</v>
      </c>
      <c r="D586" s="512">
        <v>14.06</v>
      </c>
      <c r="E586" s="513">
        <v>0</v>
      </c>
      <c r="F586" s="513">
        <f t="shared" si="130"/>
        <v>2812</v>
      </c>
      <c r="G586" s="510">
        <v>42648</v>
      </c>
      <c r="H586" s="528">
        <v>1000</v>
      </c>
      <c r="I586" s="512">
        <v>16.079999999999998</v>
      </c>
      <c r="J586" s="513">
        <v>0.35</v>
      </c>
      <c r="K586" s="513">
        <f t="shared" si="131"/>
        <v>16079.649999999998</v>
      </c>
      <c r="L586" s="511"/>
      <c r="M586" s="513"/>
    </row>
    <row r="587" spans="1:13" x14ac:dyDescent="0.25">
      <c r="A587" s="511"/>
      <c r="B587" s="560">
        <v>42633</v>
      </c>
      <c r="C587" s="511">
        <v>200</v>
      </c>
      <c r="D587" s="512">
        <v>14.11</v>
      </c>
      <c r="E587" s="513">
        <v>0</v>
      </c>
      <c r="F587" s="513">
        <f t="shared" si="130"/>
        <v>2822</v>
      </c>
      <c r="G587" s="510">
        <v>42648</v>
      </c>
      <c r="H587" s="528">
        <v>500</v>
      </c>
      <c r="I587" s="512">
        <v>16.38</v>
      </c>
      <c r="J587" s="513">
        <v>0.18</v>
      </c>
      <c r="K587" s="513">
        <f t="shared" si="131"/>
        <v>8189.8199999999988</v>
      </c>
      <c r="L587" s="511"/>
      <c r="M587" s="513"/>
    </row>
    <row r="588" spans="1:13" x14ac:dyDescent="0.25">
      <c r="A588" s="511"/>
      <c r="B588" s="560">
        <v>42633</v>
      </c>
      <c r="C588" s="511">
        <v>122</v>
      </c>
      <c r="D588" s="512">
        <v>14.1</v>
      </c>
      <c r="E588" s="513">
        <v>0</v>
      </c>
      <c r="F588" s="513">
        <f t="shared" si="130"/>
        <v>1720.2</v>
      </c>
      <c r="G588" s="510">
        <v>42649</v>
      </c>
      <c r="H588" s="528">
        <v>500</v>
      </c>
      <c r="I588" s="512">
        <v>16.16</v>
      </c>
      <c r="J588" s="513">
        <v>0.18</v>
      </c>
      <c r="K588" s="513">
        <f t="shared" si="131"/>
        <v>8079.82</v>
      </c>
      <c r="L588" s="511"/>
      <c r="M588" s="513"/>
    </row>
    <row r="589" spans="1:13" x14ac:dyDescent="0.25">
      <c r="A589" s="511"/>
      <c r="B589" s="560">
        <v>42636</v>
      </c>
      <c r="C589" s="511">
        <v>200</v>
      </c>
      <c r="D589" s="512">
        <v>14.38</v>
      </c>
      <c r="E589" s="513">
        <v>0</v>
      </c>
      <c r="F589" s="513">
        <f t="shared" si="130"/>
        <v>2876</v>
      </c>
      <c r="G589" s="510">
        <v>42671</v>
      </c>
      <c r="H589" s="528">
        <v>1000</v>
      </c>
      <c r="I589" s="512">
        <v>14.22</v>
      </c>
      <c r="J589" s="513">
        <v>0.31</v>
      </c>
      <c r="K589" s="513">
        <f t="shared" si="131"/>
        <v>14219.69</v>
      </c>
      <c r="L589" s="511"/>
      <c r="M589" s="513"/>
    </row>
    <row r="590" spans="1:13" x14ac:dyDescent="0.25">
      <c r="A590" s="511"/>
      <c r="B590" s="560">
        <v>42639</v>
      </c>
      <c r="C590" s="511">
        <v>200</v>
      </c>
      <c r="D590" s="512">
        <v>14.5</v>
      </c>
      <c r="E590" s="513">
        <v>0</v>
      </c>
      <c r="F590" s="513">
        <f t="shared" ref="F590:F604" si="132">C590*D590+E590</f>
        <v>2900</v>
      </c>
      <c r="G590" s="510">
        <v>42674</v>
      </c>
      <c r="H590" s="528">
        <v>300</v>
      </c>
      <c r="I590" s="512">
        <v>13.42</v>
      </c>
      <c r="J590" s="513">
        <v>0.09</v>
      </c>
      <c r="K590" s="513">
        <f t="shared" si="131"/>
        <v>4025.91</v>
      </c>
      <c r="L590" s="511"/>
      <c r="M590" s="513"/>
    </row>
    <row r="591" spans="1:13" x14ac:dyDescent="0.25">
      <c r="A591" s="511"/>
      <c r="B591" s="560">
        <v>42639</v>
      </c>
      <c r="C591" s="511">
        <v>200</v>
      </c>
      <c r="D591" s="512">
        <v>14.38</v>
      </c>
      <c r="E591" s="513">
        <v>0</v>
      </c>
      <c r="F591" s="513">
        <f t="shared" si="132"/>
        <v>2876</v>
      </c>
      <c r="G591" s="510">
        <v>42674</v>
      </c>
      <c r="H591" s="528">
        <v>200</v>
      </c>
      <c r="I591" s="512">
        <v>13.25</v>
      </c>
      <c r="J591" s="513">
        <v>-0.74</v>
      </c>
      <c r="K591" s="513">
        <f t="shared" si="131"/>
        <v>2650.74</v>
      </c>
      <c r="L591" s="511"/>
      <c r="M591" s="513"/>
    </row>
    <row r="592" spans="1:13" x14ac:dyDescent="0.25">
      <c r="A592" s="511"/>
      <c r="B592" s="560">
        <v>42640</v>
      </c>
      <c r="C592" s="511">
        <v>322</v>
      </c>
      <c r="D592" s="512">
        <v>13.97</v>
      </c>
      <c r="E592" s="513">
        <v>0</v>
      </c>
      <c r="F592" s="513">
        <f t="shared" si="132"/>
        <v>4498.34</v>
      </c>
      <c r="G592" s="510">
        <v>42676</v>
      </c>
      <c r="H592" s="528">
        <v>200</v>
      </c>
      <c r="I592" s="512">
        <v>13.05</v>
      </c>
      <c r="J592" s="513">
        <v>0.06</v>
      </c>
      <c r="K592" s="513">
        <f t="shared" si="131"/>
        <v>2609.94</v>
      </c>
      <c r="L592" s="511"/>
      <c r="M592" s="513"/>
    </row>
    <row r="593" spans="1:13" x14ac:dyDescent="0.25">
      <c r="A593" s="511"/>
      <c r="B593" s="560">
        <v>42641</v>
      </c>
      <c r="C593" s="511">
        <v>300</v>
      </c>
      <c r="D593" s="512">
        <v>14.02</v>
      </c>
      <c r="E593" s="513">
        <v>-1.26</v>
      </c>
      <c r="F593" s="513">
        <f t="shared" si="132"/>
        <v>4204.74</v>
      </c>
      <c r="G593" s="510">
        <v>42677</v>
      </c>
      <c r="H593" s="528">
        <v>500</v>
      </c>
      <c r="I593" s="512">
        <v>13.96</v>
      </c>
      <c r="J593" s="513">
        <v>0.15</v>
      </c>
      <c r="K593" s="513">
        <f t="shared" si="131"/>
        <v>6979.85</v>
      </c>
      <c r="L593" s="511"/>
      <c r="M593" s="513"/>
    </row>
    <row r="594" spans="1:13" x14ac:dyDescent="0.25">
      <c r="A594" s="511"/>
      <c r="B594" s="560">
        <v>42641</v>
      </c>
      <c r="C594" s="511">
        <v>200</v>
      </c>
      <c r="D594" s="512">
        <v>14.17</v>
      </c>
      <c r="E594" s="513">
        <v>0</v>
      </c>
      <c r="F594" s="513">
        <f t="shared" si="132"/>
        <v>2834</v>
      </c>
      <c r="G594" s="510">
        <v>42677</v>
      </c>
      <c r="H594" s="528">
        <v>2000</v>
      </c>
      <c r="I594" s="512">
        <v>14.5</v>
      </c>
      <c r="J594" s="513">
        <v>0.63</v>
      </c>
      <c r="K594" s="513">
        <f t="shared" si="131"/>
        <v>28999.37</v>
      </c>
      <c r="L594" s="511"/>
      <c r="M594" s="513"/>
    </row>
    <row r="595" spans="1:13" x14ac:dyDescent="0.25">
      <c r="A595" s="511"/>
      <c r="B595" s="560">
        <v>42642</v>
      </c>
      <c r="C595" s="511">
        <v>414</v>
      </c>
      <c r="D595" s="512">
        <v>15.66</v>
      </c>
      <c r="E595" s="513">
        <v>0</v>
      </c>
      <c r="F595" s="513">
        <f t="shared" si="132"/>
        <v>6483.24</v>
      </c>
      <c r="G595" s="510">
        <v>42682</v>
      </c>
      <c r="H595" s="528">
        <v>1000</v>
      </c>
      <c r="I595" s="512">
        <v>14.28</v>
      </c>
      <c r="J595" s="513">
        <v>0.31</v>
      </c>
      <c r="K595" s="513">
        <f t="shared" si="131"/>
        <v>14279.69</v>
      </c>
      <c r="L595" s="511"/>
      <c r="M595" s="513"/>
    </row>
    <row r="596" spans="1:13" ht="30" x14ac:dyDescent="0.25">
      <c r="A596" s="614" t="s">
        <v>299</v>
      </c>
      <c r="B596" s="560">
        <v>42647</v>
      </c>
      <c r="C596" s="511">
        <v>500</v>
      </c>
      <c r="D596" s="512">
        <v>15.86</v>
      </c>
      <c r="E596" s="513">
        <v>0</v>
      </c>
      <c r="F596" s="513">
        <f t="shared" si="132"/>
        <v>7930</v>
      </c>
      <c r="G596" s="510">
        <v>42685</v>
      </c>
      <c r="H596" s="528">
        <v>500</v>
      </c>
      <c r="I596" s="512">
        <v>15.88</v>
      </c>
      <c r="J596" s="513">
        <v>0.17</v>
      </c>
      <c r="K596" s="513">
        <f t="shared" si="131"/>
        <v>7939.83</v>
      </c>
      <c r="L596" s="511"/>
      <c r="M596" s="513"/>
    </row>
    <row r="597" spans="1:13" x14ac:dyDescent="0.25">
      <c r="A597" s="614"/>
      <c r="B597" s="560">
        <v>42647</v>
      </c>
      <c r="C597" s="511">
        <v>500</v>
      </c>
      <c r="D597" s="512">
        <v>15.62</v>
      </c>
      <c r="E597" s="513">
        <v>0</v>
      </c>
      <c r="F597" s="513">
        <f t="shared" si="132"/>
        <v>7810</v>
      </c>
      <c r="G597" s="510">
        <v>42695</v>
      </c>
      <c r="H597" s="528">
        <v>2272</v>
      </c>
      <c r="I597" s="512">
        <v>16.28</v>
      </c>
      <c r="J597" s="513">
        <v>0.81</v>
      </c>
      <c r="K597" s="513">
        <f t="shared" si="131"/>
        <v>36987.350000000006</v>
      </c>
      <c r="L597" s="511"/>
      <c r="M597" s="513"/>
    </row>
    <row r="598" spans="1:13" x14ac:dyDescent="0.25">
      <c r="A598" s="614"/>
      <c r="B598" s="560">
        <v>42649</v>
      </c>
      <c r="C598" s="511">
        <v>500</v>
      </c>
      <c r="D598" s="512">
        <v>15.97</v>
      </c>
      <c r="E598" s="513">
        <v>0</v>
      </c>
      <c r="F598" s="513">
        <f t="shared" si="132"/>
        <v>7985</v>
      </c>
      <c r="G598" s="510">
        <v>42695</v>
      </c>
      <c r="H598" s="528">
        <v>500</v>
      </c>
      <c r="I598" s="512">
        <v>16.45</v>
      </c>
      <c r="J598" s="513">
        <v>0.18</v>
      </c>
      <c r="K598" s="513">
        <f t="shared" si="131"/>
        <v>8224.82</v>
      </c>
      <c r="L598" s="511"/>
      <c r="M598" s="513"/>
    </row>
    <row r="599" spans="1:13" x14ac:dyDescent="0.25">
      <c r="A599" s="614"/>
      <c r="B599" s="560">
        <v>42649</v>
      </c>
      <c r="C599" s="511">
        <v>500</v>
      </c>
      <c r="D599" s="512">
        <v>15.84</v>
      </c>
      <c r="E599" s="513">
        <v>0</v>
      </c>
      <c r="F599" s="513">
        <f t="shared" si="132"/>
        <v>7920</v>
      </c>
      <c r="G599" s="510">
        <v>42696</v>
      </c>
      <c r="H599" s="528">
        <v>500</v>
      </c>
      <c r="I599" s="512">
        <v>16.54</v>
      </c>
      <c r="J599" s="513">
        <v>0.18</v>
      </c>
      <c r="K599" s="513">
        <f t="shared" si="131"/>
        <v>8269.82</v>
      </c>
      <c r="L599" s="511"/>
      <c r="M599" s="513"/>
    </row>
    <row r="600" spans="1:13" x14ac:dyDescent="0.25">
      <c r="A600" s="511"/>
      <c r="B600" s="560">
        <v>42649</v>
      </c>
      <c r="C600" s="511">
        <v>500</v>
      </c>
      <c r="D600" s="512">
        <v>16.079999999999998</v>
      </c>
      <c r="E600" s="513">
        <v>0</v>
      </c>
      <c r="F600" s="513">
        <f t="shared" si="132"/>
        <v>8039.9999999999991</v>
      </c>
      <c r="G600" s="510">
        <v>42697</v>
      </c>
      <c r="H600" s="528">
        <v>200</v>
      </c>
      <c r="I600" s="512">
        <v>16.79</v>
      </c>
      <c r="J600" s="513">
        <v>7.0000000000000007E-2</v>
      </c>
      <c r="K600" s="513">
        <f t="shared" si="131"/>
        <v>3357.93</v>
      </c>
      <c r="L600" s="511"/>
      <c r="M600" s="513"/>
    </row>
    <row r="601" spans="1:13" x14ac:dyDescent="0.25">
      <c r="A601" s="511"/>
      <c r="B601" s="560">
        <v>42650</v>
      </c>
      <c r="C601" s="511">
        <v>300</v>
      </c>
      <c r="D601" s="512">
        <v>15.75</v>
      </c>
      <c r="E601" s="513">
        <v>0</v>
      </c>
      <c r="F601" s="513">
        <f t="shared" si="132"/>
        <v>4725</v>
      </c>
      <c r="G601" s="510">
        <v>42697</v>
      </c>
      <c r="H601" s="528">
        <v>500</v>
      </c>
      <c r="I601" s="512">
        <v>16.59</v>
      </c>
      <c r="J601" s="513">
        <v>0.18</v>
      </c>
      <c r="K601" s="513">
        <f t="shared" si="131"/>
        <v>8294.82</v>
      </c>
      <c r="L601" s="511"/>
      <c r="M601" s="513"/>
    </row>
    <row r="602" spans="1:13" x14ac:dyDescent="0.25">
      <c r="A602" s="511"/>
      <c r="B602" s="560">
        <v>42650</v>
      </c>
      <c r="C602" s="511">
        <v>300</v>
      </c>
      <c r="D602" s="512">
        <v>15.58</v>
      </c>
      <c r="E602" s="513">
        <v>0</v>
      </c>
      <c r="F602" s="513">
        <f t="shared" si="132"/>
        <v>4674</v>
      </c>
      <c r="G602" s="510">
        <v>42704</v>
      </c>
      <c r="H602" s="528">
        <v>1000</v>
      </c>
      <c r="I602" s="512">
        <v>16.420000000000002</v>
      </c>
      <c r="J602" s="513">
        <v>0.36</v>
      </c>
      <c r="K602" s="513">
        <f t="shared" si="131"/>
        <v>16419.64</v>
      </c>
      <c r="L602" s="511"/>
      <c r="M602" s="513"/>
    </row>
    <row r="603" spans="1:13" x14ac:dyDescent="0.25">
      <c r="A603" s="511"/>
      <c r="B603" s="560">
        <v>42653</v>
      </c>
      <c r="C603" s="511">
        <v>394</v>
      </c>
      <c r="D603" s="512">
        <v>15.72</v>
      </c>
      <c r="E603" s="513">
        <v>0</v>
      </c>
      <c r="F603" s="513">
        <f t="shared" si="132"/>
        <v>6193.68</v>
      </c>
      <c r="G603" s="510">
        <v>42704</v>
      </c>
      <c r="H603" s="528">
        <v>300</v>
      </c>
      <c r="I603" s="512">
        <v>16.78</v>
      </c>
      <c r="J603" s="513">
        <v>1.61</v>
      </c>
      <c r="K603" s="513">
        <f t="shared" si="131"/>
        <v>5032.3900000000003</v>
      </c>
      <c r="L603" s="511"/>
      <c r="M603" s="513"/>
    </row>
    <row r="604" spans="1:13" x14ac:dyDescent="0.25">
      <c r="A604" s="511"/>
      <c r="B604" s="560">
        <v>42653</v>
      </c>
      <c r="C604" s="511">
        <v>6</v>
      </c>
      <c r="D604" s="512">
        <v>15.72</v>
      </c>
      <c r="E604" s="513">
        <v>0</v>
      </c>
      <c r="F604" s="513">
        <f t="shared" si="132"/>
        <v>94.320000000000007</v>
      </c>
      <c r="G604" s="510">
        <v>42704</v>
      </c>
      <c r="H604" s="528">
        <v>1000</v>
      </c>
      <c r="I604" s="512">
        <v>17.079999999999998</v>
      </c>
      <c r="J604" s="513">
        <v>0.37</v>
      </c>
      <c r="K604" s="513">
        <f t="shared" si="131"/>
        <v>17079.63</v>
      </c>
      <c r="L604" s="511"/>
      <c r="M604" s="513"/>
    </row>
    <row r="605" spans="1:13" x14ac:dyDescent="0.25">
      <c r="A605" s="511"/>
      <c r="B605" s="560">
        <v>42655</v>
      </c>
      <c r="C605" s="511">
        <v>22</v>
      </c>
      <c r="D605" s="512">
        <v>15.48</v>
      </c>
      <c r="E605" s="513">
        <v>0</v>
      </c>
      <c r="F605" s="513">
        <f>C605*D605+E605</f>
        <v>340.56</v>
      </c>
      <c r="G605" s="510">
        <v>42704</v>
      </c>
      <c r="H605" s="528">
        <v>1000</v>
      </c>
      <c r="I605" s="512">
        <v>17.32</v>
      </c>
      <c r="J605" s="513">
        <v>0.38</v>
      </c>
      <c r="K605" s="513">
        <f t="shared" si="131"/>
        <v>17319.62</v>
      </c>
      <c r="L605" s="511"/>
      <c r="M605" s="513"/>
    </row>
    <row r="606" spans="1:13" x14ac:dyDescent="0.25">
      <c r="A606" s="511"/>
      <c r="B606" s="560">
        <v>42655</v>
      </c>
      <c r="C606" s="511">
        <v>300</v>
      </c>
      <c r="D606" s="512">
        <v>15.48</v>
      </c>
      <c r="E606" s="513">
        <v>0</v>
      </c>
      <c r="F606" s="513">
        <f>C606*D606+E606</f>
        <v>4644</v>
      </c>
      <c r="G606" s="510">
        <v>42704</v>
      </c>
      <c r="H606" s="528">
        <v>500</v>
      </c>
      <c r="I606" s="512">
        <v>17.64</v>
      </c>
      <c r="J606" s="513">
        <v>0.19</v>
      </c>
      <c r="K606" s="513">
        <f t="shared" si="131"/>
        <v>8819.81</v>
      </c>
      <c r="L606" s="511"/>
      <c r="M606" s="513"/>
    </row>
    <row r="607" spans="1:13" x14ac:dyDescent="0.25">
      <c r="A607" s="615"/>
      <c r="B607" s="560">
        <v>42668</v>
      </c>
      <c r="C607" s="511">
        <v>500</v>
      </c>
      <c r="D607" s="512">
        <v>14.26</v>
      </c>
      <c r="E607" s="513">
        <v>-2.5</v>
      </c>
      <c r="F607" s="513">
        <f t="shared" ref="F607:F616" si="133">C607*D607+E607</f>
        <v>7127.5</v>
      </c>
      <c r="G607" s="510">
        <v>42705</v>
      </c>
      <c r="H607" s="528">
        <v>528</v>
      </c>
      <c r="I607" s="512">
        <v>18.7</v>
      </c>
      <c r="J607" s="513">
        <v>0.22</v>
      </c>
      <c r="K607" s="513">
        <f t="shared" si="131"/>
        <v>9873.380000000001</v>
      </c>
      <c r="L607" s="511"/>
      <c r="M607" s="513"/>
    </row>
    <row r="608" spans="1:13" x14ac:dyDescent="0.25">
      <c r="A608" s="615"/>
      <c r="B608" s="560">
        <v>42668</v>
      </c>
      <c r="C608" s="511">
        <v>500</v>
      </c>
      <c r="D608" s="512">
        <v>14.16</v>
      </c>
      <c r="E608" s="513">
        <v>0</v>
      </c>
      <c r="F608" s="513">
        <f t="shared" si="133"/>
        <v>7080</v>
      </c>
      <c r="G608" s="510">
        <v>42711</v>
      </c>
      <c r="H608" s="528">
        <v>500</v>
      </c>
      <c r="I608" s="512">
        <v>18.329999999999998</v>
      </c>
      <c r="J608" s="513">
        <v>0.2</v>
      </c>
      <c r="K608" s="513">
        <f t="shared" si="131"/>
        <v>9164.7999999999993</v>
      </c>
      <c r="L608" s="511"/>
      <c r="M608" s="513"/>
    </row>
    <row r="609" spans="1:13" x14ac:dyDescent="0.25">
      <c r="A609" s="615"/>
      <c r="B609" s="560">
        <v>42670</v>
      </c>
      <c r="C609" s="511">
        <v>500</v>
      </c>
      <c r="D609" s="512">
        <v>14.18</v>
      </c>
      <c r="E609" s="513">
        <v>0</v>
      </c>
      <c r="F609" s="513">
        <f t="shared" si="133"/>
        <v>7090</v>
      </c>
      <c r="G609" s="510">
        <v>42713</v>
      </c>
      <c r="H609" s="528">
        <v>500</v>
      </c>
      <c r="I609" s="512">
        <v>18.28</v>
      </c>
      <c r="J609" s="513">
        <v>0.2</v>
      </c>
      <c r="K609" s="513">
        <f t="shared" si="131"/>
        <v>9139.7999999999993</v>
      </c>
      <c r="L609" s="511"/>
      <c r="M609" s="513"/>
    </row>
    <row r="610" spans="1:13" x14ac:dyDescent="0.25">
      <c r="A610" s="615"/>
      <c r="B610" s="560">
        <v>42670</v>
      </c>
      <c r="C610" s="511">
        <v>500</v>
      </c>
      <c r="D610" s="512">
        <v>14.05</v>
      </c>
      <c r="E610" s="513">
        <v>0</v>
      </c>
      <c r="F610" s="513">
        <f t="shared" si="133"/>
        <v>7025</v>
      </c>
      <c r="G610" s="510">
        <v>42718</v>
      </c>
      <c r="H610" s="528">
        <v>200</v>
      </c>
      <c r="I610" s="512">
        <v>18.78</v>
      </c>
      <c r="J610" s="513">
        <v>0.08</v>
      </c>
      <c r="K610" s="513">
        <f t="shared" si="131"/>
        <v>3755.92</v>
      </c>
      <c r="L610" s="511"/>
      <c r="M610" s="513"/>
    </row>
    <row r="611" spans="1:13" x14ac:dyDescent="0.25">
      <c r="A611" s="615"/>
      <c r="B611" s="560">
        <v>42670</v>
      </c>
      <c r="C611" s="511">
        <v>500</v>
      </c>
      <c r="D611" s="512">
        <v>13.88</v>
      </c>
      <c r="E611" s="513">
        <v>0</v>
      </c>
      <c r="F611" s="513">
        <f t="shared" si="133"/>
        <v>6940</v>
      </c>
      <c r="G611" s="510">
        <v>42734</v>
      </c>
      <c r="H611" s="528">
        <v>1000</v>
      </c>
      <c r="I611" s="512">
        <v>17.72</v>
      </c>
      <c r="J611" s="513">
        <v>0.39</v>
      </c>
      <c r="K611" s="513">
        <f t="shared" si="131"/>
        <v>17719.61</v>
      </c>
      <c r="L611" s="511"/>
      <c r="M611" s="513"/>
    </row>
    <row r="612" spans="1:13" x14ac:dyDescent="0.25">
      <c r="A612" s="511"/>
      <c r="B612" s="560">
        <v>42671</v>
      </c>
      <c r="C612" s="511">
        <v>1000</v>
      </c>
      <c r="D612" s="512">
        <v>14.15</v>
      </c>
      <c r="E612" s="513">
        <v>0</v>
      </c>
      <c r="F612" s="513">
        <f t="shared" si="133"/>
        <v>14150</v>
      </c>
      <c r="G612" s="510">
        <v>42739</v>
      </c>
      <c r="H612" s="528">
        <v>500</v>
      </c>
      <c r="I612" s="512">
        <v>18.079999999999998</v>
      </c>
      <c r="J612" s="513">
        <v>0.2</v>
      </c>
      <c r="K612" s="513">
        <f t="shared" si="131"/>
        <v>9039.7999999999993</v>
      </c>
      <c r="L612" s="511"/>
      <c r="M612" s="513"/>
    </row>
    <row r="613" spans="1:13" x14ac:dyDescent="0.25">
      <c r="A613" s="511"/>
      <c r="B613" s="560">
        <v>42674</v>
      </c>
      <c r="C613" s="511">
        <v>300</v>
      </c>
      <c r="D613" s="512">
        <v>13.28</v>
      </c>
      <c r="E613" s="513">
        <v>-1.5</v>
      </c>
      <c r="F613" s="513">
        <f t="shared" si="133"/>
        <v>3982.5</v>
      </c>
      <c r="G613" s="510">
        <v>42748</v>
      </c>
      <c r="H613" s="528">
        <v>500</v>
      </c>
      <c r="I613" s="512">
        <v>17.48</v>
      </c>
      <c r="J613" s="513">
        <v>0.19</v>
      </c>
      <c r="K613" s="513">
        <f t="shared" si="131"/>
        <v>8739.81</v>
      </c>
      <c r="L613" s="511"/>
      <c r="M613" s="513"/>
    </row>
    <row r="614" spans="1:13" x14ac:dyDescent="0.25">
      <c r="A614" s="511"/>
      <c r="B614" s="560">
        <v>42674</v>
      </c>
      <c r="C614" s="511">
        <v>200</v>
      </c>
      <c r="D614" s="512">
        <v>13.15</v>
      </c>
      <c r="E614" s="513">
        <v>0.02</v>
      </c>
      <c r="F614" s="513">
        <f t="shared" si="133"/>
        <v>2630.02</v>
      </c>
      <c r="G614" s="510">
        <v>42761</v>
      </c>
      <c r="H614" s="528">
        <v>1000</v>
      </c>
      <c r="I614" s="512">
        <v>17.899999999999999</v>
      </c>
      <c r="J614" s="513">
        <v>0.39</v>
      </c>
      <c r="K614" s="513">
        <f t="shared" si="131"/>
        <v>17899.61</v>
      </c>
      <c r="L614" s="511"/>
      <c r="M614" s="513"/>
    </row>
    <row r="615" spans="1:13" x14ac:dyDescent="0.25">
      <c r="A615" s="511"/>
      <c r="B615" s="560">
        <v>42676</v>
      </c>
      <c r="C615" s="511">
        <v>200</v>
      </c>
      <c r="D615" s="512">
        <v>12.89</v>
      </c>
      <c r="E615" s="513">
        <v>0</v>
      </c>
      <c r="F615" s="513">
        <f t="shared" si="133"/>
        <v>2578</v>
      </c>
      <c r="G615" s="510">
        <v>42766</v>
      </c>
      <c r="H615" s="528">
        <v>300</v>
      </c>
      <c r="I615" s="512">
        <v>16.649999999999999</v>
      </c>
      <c r="J615" s="513">
        <v>0.11</v>
      </c>
      <c r="K615" s="513">
        <f t="shared" si="131"/>
        <v>4994.8900000000003</v>
      </c>
      <c r="L615" s="511"/>
      <c r="M615" s="513"/>
    </row>
    <row r="616" spans="1:13" x14ac:dyDescent="0.25">
      <c r="A616" s="511"/>
      <c r="B616" s="560">
        <v>42678</v>
      </c>
      <c r="C616" s="511">
        <v>500</v>
      </c>
      <c r="D616" s="512">
        <v>13.69</v>
      </c>
      <c r="E616" s="513">
        <v>0</v>
      </c>
      <c r="F616" s="513">
        <f t="shared" si="133"/>
        <v>6845</v>
      </c>
      <c r="G616" s="510">
        <v>42767</v>
      </c>
      <c r="H616" s="528">
        <v>612</v>
      </c>
      <c r="I616" s="512">
        <v>17.03</v>
      </c>
      <c r="J616" s="513">
        <v>0.23</v>
      </c>
      <c r="K616" s="513">
        <f t="shared" si="131"/>
        <v>10422.130000000001</v>
      </c>
      <c r="L616" s="511"/>
      <c r="M616" s="513"/>
    </row>
    <row r="617" spans="1:13" x14ac:dyDescent="0.25">
      <c r="A617" s="511"/>
      <c r="B617" s="560">
        <v>42678</v>
      </c>
      <c r="C617" s="511">
        <v>500</v>
      </c>
      <c r="D617" s="512">
        <v>13.69</v>
      </c>
      <c r="E617" s="513">
        <v>0</v>
      </c>
      <c r="F617" s="513">
        <f>C617*D617+E617</f>
        <v>6845</v>
      </c>
      <c r="G617" s="510">
        <v>42767</v>
      </c>
      <c r="H617" s="528">
        <v>288</v>
      </c>
      <c r="I617" s="512">
        <v>17.12</v>
      </c>
      <c r="J617" s="513">
        <v>0.11</v>
      </c>
      <c r="K617" s="513">
        <f t="shared" si="131"/>
        <v>4930.4500000000007</v>
      </c>
      <c r="L617" s="511"/>
      <c r="M617" s="513"/>
    </row>
    <row r="618" spans="1:13" x14ac:dyDescent="0.25">
      <c r="A618" s="511"/>
      <c r="B618" s="560">
        <v>42691</v>
      </c>
      <c r="C618" s="511">
        <v>150</v>
      </c>
      <c r="D618" s="512">
        <v>15.48</v>
      </c>
      <c r="E618" s="513">
        <v>0</v>
      </c>
      <c r="F618" s="513">
        <f t="shared" ref="F618:F634" si="134">C618*D618+E618</f>
        <v>2322</v>
      </c>
      <c r="G618" s="510">
        <v>42767</v>
      </c>
      <c r="H618" s="528">
        <v>700</v>
      </c>
      <c r="I618" s="512">
        <v>16.57</v>
      </c>
      <c r="J618" s="513">
        <v>0.25</v>
      </c>
      <c r="K618" s="513">
        <f t="shared" si="131"/>
        <v>11598.75</v>
      </c>
      <c r="L618" s="511"/>
      <c r="M618" s="513"/>
    </row>
    <row r="619" spans="1:13" x14ac:dyDescent="0.25">
      <c r="A619" s="511"/>
      <c r="B619" s="560">
        <v>42691</v>
      </c>
      <c r="C619" s="511">
        <v>300</v>
      </c>
      <c r="D619" s="512">
        <v>15.48</v>
      </c>
      <c r="E619" s="513">
        <v>0</v>
      </c>
      <c r="F619" s="513">
        <f t="shared" si="134"/>
        <v>4644</v>
      </c>
      <c r="G619" s="510">
        <v>42768</v>
      </c>
      <c r="H619" s="528">
        <v>200</v>
      </c>
      <c r="I619" s="512">
        <v>16.7</v>
      </c>
      <c r="J619" s="513">
        <v>7.0000000000000007E-2</v>
      </c>
      <c r="K619" s="513">
        <f t="shared" si="131"/>
        <v>3339.93</v>
      </c>
      <c r="L619" s="511"/>
      <c r="M619" s="513"/>
    </row>
    <row r="620" spans="1:13" x14ac:dyDescent="0.25">
      <c r="A620" s="511"/>
      <c r="B620" s="560">
        <v>42696</v>
      </c>
      <c r="C620" s="511">
        <v>1000</v>
      </c>
      <c r="D620" s="512">
        <v>16.12</v>
      </c>
      <c r="E620" s="513">
        <v>0</v>
      </c>
      <c r="F620" s="513">
        <f t="shared" si="134"/>
        <v>16120.000000000002</v>
      </c>
      <c r="G620" s="510">
        <v>42768</v>
      </c>
      <c r="H620" s="528">
        <v>500</v>
      </c>
      <c r="I620" s="512">
        <v>16.600000000000001</v>
      </c>
      <c r="J620" s="513">
        <v>-1.82</v>
      </c>
      <c r="K620" s="513">
        <f t="shared" si="131"/>
        <v>8301.82</v>
      </c>
      <c r="L620" s="511"/>
      <c r="M620" s="513"/>
    </row>
    <row r="621" spans="1:13" x14ac:dyDescent="0.25">
      <c r="A621" s="511"/>
      <c r="B621" s="560">
        <v>42699</v>
      </c>
      <c r="C621" s="511">
        <v>200</v>
      </c>
      <c r="D621" s="512">
        <v>16.28</v>
      </c>
      <c r="E621" s="513">
        <v>0</v>
      </c>
      <c r="F621" s="513">
        <f t="shared" si="134"/>
        <v>3256</v>
      </c>
      <c r="G621" s="510">
        <v>42768</v>
      </c>
      <c r="H621" s="528">
        <v>500</v>
      </c>
      <c r="I621" s="512">
        <v>16.75</v>
      </c>
      <c r="J621" s="513">
        <v>0.18</v>
      </c>
      <c r="K621" s="513">
        <f t="shared" si="131"/>
        <v>8374.82</v>
      </c>
      <c r="L621" s="511"/>
      <c r="M621" s="513"/>
    </row>
    <row r="622" spans="1:13" x14ac:dyDescent="0.25">
      <c r="A622" s="615"/>
      <c r="B622" s="560">
        <v>42699</v>
      </c>
      <c r="C622" s="511">
        <v>500</v>
      </c>
      <c r="D622" s="512">
        <v>16.16</v>
      </c>
      <c r="E622" s="513">
        <v>0</v>
      </c>
      <c r="F622" s="513">
        <f t="shared" si="134"/>
        <v>8080</v>
      </c>
      <c r="G622" s="510">
        <v>42769</v>
      </c>
      <c r="H622" s="616">
        <v>400</v>
      </c>
      <c r="I622" s="617">
        <v>16.95</v>
      </c>
      <c r="J622" s="618">
        <v>0.15</v>
      </c>
      <c r="K622" s="618">
        <f t="shared" si="131"/>
        <v>6779.85</v>
      </c>
      <c r="L622" s="511"/>
      <c r="M622" s="513"/>
    </row>
    <row r="623" spans="1:13" x14ac:dyDescent="0.25">
      <c r="A623" s="615"/>
      <c r="B623" s="560">
        <v>42702</v>
      </c>
      <c r="C623" s="511">
        <v>500</v>
      </c>
      <c r="D623" s="512">
        <v>16.059999999999999</v>
      </c>
      <c r="E623" s="513">
        <v>0</v>
      </c>
      <c r="F623" s="513">
        <f t="shared" si="134"/>
        <v>8029.9999999999991</v>
      </c>
      <c r="G623" s="510">
        <v>42769</v>
      </c>
      <c r="H623" s="616">
        <v>300</v>
      </c>
      <c r="I623" s="617">
        <v>17.32</v>
      </c>
      <c r="J623" s="618">
        <v>0.11</v>
      </c>
      <c r="K623" s="618">
        <f t="shared" si="131"/>
        <v>5195.8900000000003</v>
      </c>
      <c r="L623" s="511"/>
      <c r="M623" s="513"/>
    </row>
    <row r="624" spans="1:13" x14ac:dyDescent="0.25">
      <c r="A624" s="615"/>
      <c r="B624" s="560">
        <v>42702</v>
      </c>
      <c r="C624" s="511">
        <v>200</v>
      </c>
      <c r="D624" s="512">
        <v>15.8</v>
      </c>
      <c r="E624" s="513">
        <v>0</v>
      </c>
      <c r="F624" s="513">
        <f t="shared" si="134"/>
        <v>3160</v>
      </c>
      <c r="G624" s="510">
        <v>42781</v>
      </c>
      <c r="H624" s="528">
        <v>600</v>
      </c>
      <c r="I624" s="512">
        <v>16.52</v>
      </c>
      <c r="J624" s="513">
        <v>0.22</v>
      </c>
      <c r="K624" s="513">
        <f t="shared" si="131"/>
        <v>9911.7800000000007</v>
      </c>
      <c r="L624" s="511"/>
      <c r="M624" s="513"/>
    </row>
    <row r="625" spans="1:13" x14ac:dyDescent="0.25">
      <c r="A625" s="615"/>
      <c r="B625" s="560">
        <v>42702</v>
      </c>
      <c r="C625" s="511">
        <v>300</v>
      </c>
      <c r="D625" s="512">
        <v>15.65</v>
      </c>
      <c r="E625" s="513">
        <v>0</v>
      </c>
      <c r="F625" s="513">
        <f t="shared" si="134"/>
        <v>4695</v>
      </c>
      <c r="G625" s="510">
        <v>42781</v>
      </c>
      <c r="H625" s="528">
        <v>300</v>
      </c>
      <c r="I625" s="512">
        <v>16.440000000000001</v>
      </c>
      <c r="J625" s="513">
        <v>0.11</v>
      </c>
      <c r="K625" s="513">
        <f t="shared" si="131"/>
        <v>4931.8900000000003</v>
      </c>
      <c r="L625" s="511"/>
      <c r="M625" s="513"/>
    </row>
    <row r="626" spans="1:13" x14ac:dyDescent="0.25">
      <c r="A626" s="511"/>
      <c r="B626" s="560">
        <v>42703</v>
      </c>
      <c r="C626" s="511">
        <v>300</v>
      </c>
      <c r="D626" s="512">
        <v>14.78</v>
      </c>
      <c r="E626" s="513">
        <v>0</v>
      </c>
      <c r="F626" s="513">
        <f t="shared" si="134"/>
        <v>4434</v>
      </c>
      <c r="G626" s="510">
        <v>42782</v>
      </c>
      <c r="H626" s="528">
        <v>300</v>
      </c>
      <c r="I626" s="512">
        <v>17</v>
      </c>
      <c r="J626" s="513">
        <v>0.11</v>
      </c>
      <c r="K626" s="513">
        <f t="shared" si="131"/>
        <v>5099.8900000000003</v>
      </c>
      <c r="L626" s="511"/>
      <c r="M626" s="513"/>
    </row>
    <row r="627" spans="1:13" x14ac:dyDescent="0.25">
      <c r="A627" s="511"/>
      <c r="B627" s="560">
        <v>42705</v>
      </c>
      <c r="C627" s="511">
        <v>350</v>
      </c>
      <c r="D627" s="512">
        <v>17.600000000000001</v>
      </c>
      <c r="E627" s="513">
        <v>0</v>
      </c>
      <c r="F627" s="513">
        <f t="shared" si="134"/>
        <v>6160.0000000000009</v>
      </c>
      <c r="G627" s="511"/>
      <c r="H627" s="528"/>
      <c r="I627" s="512"/>
      <c r="J627" s="513"/>
      <c r="K627" s="513"/>
      <c r="L627" s="511"/>
      <c r="M627" s="513"/>
    </row>
    <row r="628" spans="1:13" x14ac:dyDescent="0.25">
      <c r="A628" s="511"/>
      <c r="B628" s="560">
        <v>42711</v>
      </c>
      <c r="C628" s="511">
        <v>500</v>
      </c>
      <c r="D628" s="512">
        <v>18.12</v>
      </c>
      <c r="E628" s="513">
        <v>0</v>
      </c>
      <c r="F628" s="513">
        <f t="shared" si="134"/>
        <v>9060</v>
      </c>
      <c r="G628" s="511"/>
      <c r="H628" s="528"/>
      <c r="I628" s="512"/>
      <c r="J628" s="513"/>
      <c r="K628" s="513"/>
      <c r="L628" s="511"/>
      <c r="M628" s="513"/>
    </row>
    <row r="629" spans="1:13" x14ac:dyDescent="0.25">
      <c r="A629" s="511"/>
      <c r="B629" s="560">
        <v>42713</v>
      </c>
      <c r="C629" s="511">
        <v>500</v>
      </c>
      <c r="D629" s="512">
        <v>18.12</v>
      </c>
      <c r="E629" s="513">
        <v>0</v>
      </c>
      <c r="F629" s="513">
        <f t="shared" si="134"/>
        <v>9060</v>
      </c>
      <c r="G629" s="511"/>
      <c r="H629" s="528"/>
      <c r="I629" s="512"/>
      <c r="J629" s="513"/>
      <c r="K629" s="513"/>
      <c r="L629" s="511"/>
      <c r="M629" s="513"/>
    </row>
    <row r="630" spans="1:13" x14ac:dyDescent="0.25">
      <c r="A630" s="511"/>
      <c r="B630" s="560">
        <v>42718</v>
      </c>
      <c r="C630" s="511">
        <v>200</v>
      </c>
      <c r="D630" s="512">
        <v>18.73</v>
      </c>
      <c r="E630" s="513">
        <v>-1</v>
      </c>
      <c r="F630" s="513">
        <f t="shared" si="134"/>
        <v>3745</v>
      </c>
      <c r="G630" s="511"/>
      <c r="H630" s="528"/>
      <c r="I630" s="512"/>
      <c r="J630" s="513"/>
      <c r="K630" s="513"/>
      <c r="L630" s="511"/>
      <c r="M630" s="513"/>
    </row>
    <row r="631" spans="1:13" x14ac:dyDescent="0.25">
      <c r="A631" s="511"/>
      <c r="B631" s="560">
        <v>42733</v>
      </c>
      <c r="C631" s="511">
        <v>1000</v>
      </c>
      <c r="D631" s="512">
        <v>17.64</v>
      </c>
      <c r="E631" s="513">
        <v>-1.5</v>
      </c>
      <c r="F631" s="513">
        <f t="shared" si="134"/>
        <v>17638.5</v>
      </c>
      <c r="G631" s="511"/>
      <c r="H631" s="528"/>
      <c r="I631" s="512"/>
      <c r="J631" s="513"/>
      <c r="K631" s="513"/>
      <c r="L631" s="511"/>
      <c r="M631" s="513"/>
    </row>
    <row r="632" spans="1:13" x14ac:dyDescent="0.25">
      <c r="A632" s="511"/>
      <c r="B632" s="560">
        <v>42734</v>
      </c>
      <c r="C632" s="511">
        <v>1000</v>
      </c>
      <c r="D632" s="512">
        <v>17.329999999999998</v>
      </c>
      <c r="E632" s="513">
        <v>0</v>
      </c>
      <c r="F632" s="513">
        <f t="shared" si="134"/>
        <v>17330</v>
      </c>
      <c r="G632" s="511"/>
      <c r="H632" s="528"/>
      <c r="I632" s="512"/>
      <c r="J632" s="513"/>
      <c r="K632" s="513"/>
      <c r="L632" s="511"/>
      <c r="M632" s="513"/>
    </row>
    <row r="633" spans="1:13" x14ac:dyDescent="0.25">
      <c r="A633" s="511"/>
      <c r="B633" s="560">
        <v>42741</v>
      </c>
      <c r="C633" s="511">
        <v>500</v>
      </c>
      <c r="D633" s="512">
        <v>17.88</v>
      </c>
      <c r="E633" s="513">
        <v>0</v>
      </c>
      <c r="F633" s="513">
        <f t="shared" si="134"/>
        <v>8940</v>
      </c>
      <c r="G633" s="511"/>
      <c r="H633" s="528"/>
      <c r="I633" s="512"/>
      <c r="J633" s="513"/>
      <c r="K633" s="513"/>
      <c r="L633" s="511"/>
      <c r="M633" s="513"/>
    </row>
    <row r="634" spans="1:13" x14ac:dyDescent="0.25">
      <c r="A634" s="511"/>
      <c r="B634" s="560">
        <v>42748</v>
      </c>
      <c r="C634" s="511">
        <v>500</v>
      </c>
      <c r="D634" s="512">
        <v>17.260000000000002</v>
      </c>
      <c r="E634" s="513">
        <v>0</v>
      </c>
      <c r="F634" s="513">
        <f t="shared" si="134"/>
        <v>8630</v>
      </c>
      <c r="G634" s="511"/>
      <c r="H634" s="528"/>
      <c r="I634" s="512"/>
      <c r="J634" s="513"/>
      <c r="K634" s="513"/>
      <c r="L634" s="511"/>
      <c r="M634" s="513"/>
    </row>
    <row r="635" spans="1:13" x14ac:dyDescent="0.25">
      <c r="A635" s="511"/>
      <c r="B635" s="560"/>
      <c r="C635" s="511"/>
      <c r="D635" s="512"/>
      <c r="E635" s="513"/>
      <c r="F635" s="513"/>
      <c r="G635" s="511"/>
      <c r="H635" s="528"/>
      <c r="I635" s="512"/>
      <c r="J635" s="513"/>
      <c r="K635" s="513"/>
      <c r="L635" s="511"/>
      <c r="M635" s="513"/>
    </row>
    <row r="636" spans="1:13" x14ac:dyDescent="0.25">
      <c r="A636" s="511"/>
      <c r="B636" s="560"/>
      <c r="C636" s="511"/>
      <c r="D636" s="512"/>
      <c r="E636" s="513"/>
      <c r="F636" s="513"/>
      <c r="G636" s="511"/>
      <c r="H636" s="528"/>
      <c r="I636" s="512"/>
      <c r="J636" s="513"/>
      <c r="K636" s="513"/>
      <c r="L636" s="511"/>
      <c r="M636" s="513"/>
    </row>
    <row r="637" spans="1:13" x14ac:dyDescent="0.25">
      <c r="A637" s="614"/>
      <c r="B637" s="560"/>
      <c r="C637" s="511"/>
      <c r="D637" s="512"/>
      <c r="E637" s="513"/>
      <c r="F637" s="513"/>
      <c r="G637" s="511"/>
      <c r="H637" s="528"/>
      <c r="I637" s="512"/>
      <c r="J637" s="513"/>
      <c r="K637" s="513"/>
      <c r="L637" s="511"/>
      <c r="M637" s="513"/>
    </row>
    <row r="638" spans="1:13" x14ac:dyDescent="0.25">
      <c r="A638" s="614"/>
      <c r="B638" s="560"/>
      <c r="C638" s="511"/>
      <c r="D638" s="512"/>
      <c r="E638" s="513"/>
      <c r="F638" s="513"/>
      <c r="G638" s="511"/>
      <c r="H638" s="528"/>
      <c r="I638" s="512"/>
      <c r="J638" s="513"/>
      <c r="K638" s="513"/>
      <c r="L638" s="511"/>
      <c r="M638" s="513"/>
    </row>
    <row r="639" spans="1:13" x14ac:dyDescent="0.25">
      <c r="A639" s="614"/>
      <c r="B639" s="560"/>
      <c r="C639" s="511"/>
      <c r="D639" s="512"/>
      <c r="E639" s="513"/>
      <c r="F639" s="513"/>
      <c r="G639" s="511"/>
      <c r="H639" s="528"/>
      <c r="I639" s="512"/>
      <c r="J639" s="513"/>
      <c r="K639" s="513"/>
      <c r="L639" s="511"/>
      <c r="M639" s="513"/>
    </row>
    <row r="640" spans="1:13" x14ac:dyDescent="0.25">
      <c r="A640" s="614"/>
      <c r="B640" s="560"/>
      <c r="C640" s="511"/>
      <c r="D640" s="512"/>
      <c r="E640" s="513"/>
      <c r="F640" s="513"/>
      <c r="G640" s="511"/>
      <c r="H640" s="528"/>
      <c r="I640" s="512"/>
      <c r="J640" s="513"/>
      <c r="K640" s="513"/>
      <c r="L640" s="511"/>
      <c r="M640" s="513"/>
    </row>
    <row r="641" spans="1:13" x14ac:dyDescent="0.25">
      <c r="A641" s="511"/>
      <c r="B641" s="560"/>
      <c r="C641" s="511"/>
      <c r="D641" s="512"/>
      <c r="E641" s="513"/>
      <c r="F641" s="513"/>
      <c r="G641" s="511"/>
      <c r="H641" s="528"/>
      <c r="I641" s="512"/>
      <c r="J641" s="513"/>
      <c r="K641" s="513"/>
      <c r="L641" s="511"/>
      <c r="M641" s="513"/>
    </row>
    <row r="642" spans="1:13" x14ac:dyDescent="0.25">
      <c r="A642" s="511"/>
      <c r="B642" s="560"/>
      <c r="C642" s="511"/>
      <c r="D642" s="512"/>
      <c r="E642" s="513"/>
      <c r="F642" s="513"/>
      <c r="G642" s="511"/>
      <c r="H642" s="528"/>
      <c r="I642" s="512"/>
      <c r="J642" s="513"/>
      <c r="K642" s="513"/>
      <c r="L642" s="511"/>
      <c r="M642" s="513"/>
    </row>
    <row r="643" spans="1:13" x14ac:dyDescent="0.25">
      <c r="A643" s="511"/>
      <c r="B643" s="560"/>
      <c r="C643" s="511"/>
      <c r="D643" s="512"/>
      <c r="E643" s="513"/>
      <c r="F643" s="513"/>
      <c r="G643" s="511"/>
      <c r="H643" s="528"/>
      <c r="I643" s="512"/>
      <c r="J643" s="513"/>
      <c r="K643" s="513"/>
      <c r="L643" s="511"/>
      <c r="M643" s="513"/>
    </row>
    <row r="644" spans="1:13" x14ac:dyDescent="0.25">
      <c r="A644" s="511"/>
      <c r="B644" s="560"/>
      <c r="C644" s="511"/>
      <c r="D644" s="512"/>
      <c r="E644" s="513"/>
      <c r="F644" s="513"/>
      <c r="G644" s="511"/>
      <c r="H644" s="528"/>
      <c r="I644" s="512"/>
      <c r="J644" s="513"/>
      <c r="K644" s="513"/>
      <c r="L644" s="511"/>
      <c r="M644" s="513"/>
    </row>
    <row r="645" spans="1:13" x14ac:dyDescent="0.25">
      <c r="A645" s="511"/>
      <c r="B645" s="560"/>
      <c r="C645" s="511"/>
      <c r="D645" s="512"/>
      <c r="E645" s="513"/>
      <c r="F645" s="513"/>
      <c r="G645" s="511"/>
      <c r="H645" s="528"/>
      <c r="I645" s="512"/>
      <c r="J645" s="513"/>
      <c r="K645" s="513"/>
      <c r="L645" s="511"/>
      <c r="M645" s="513"/>
    </row>
    <row r="646" spans="1:13" x14ac:dyDescent="0.25">
      <c r="A646" s="511"/>
      <c r="B646" s="560"/>
      <c r="C646" s="511"/>
      <c r="D646" s="512"/>
      <c r="E646" s="513"/>
      <c r="F646" s="513"/>
      <c r="G646" s="511"/>
      <c r="H646" s="528"/>
      <c r="I646" s="512"/>
      <c r="J646" s="513"/>
      <c r="K646" s="513"/>
      <c r="L646" s="511"/>
      <c r="M646" s="513"/>
    </row>
    <row r="647" spans="1:13" x14ac:dyDescent="0.25">
      <c r="A647" s="511"/>
      <c r="B647" s="560"/>
      <c r="C647" s="511"/>
      <c r="D647" s="512"/>
      <c r="E647" s="513"/>
      <c r="F647" s="513"/>
      <c r="G647" s="511"/>
      <c r="H647" s="528"/>
      <c r="I647" s="512"/>
      <c r="J647" s="513"/>
      <c r="K647" s="513"/>
      <c r="L647" s="511"/>
      <c r="M647" s="513"/>
    </row>
    <row r="648" spans="1:13" x14ac:dyDescent="0.25">
      <c r="A648" s="511"/>
      <c r="B648" s="560"/>
      <c r="C648" s="511"/>
      <c r="D648" s="512"/>
      <c r="E648" s="513"/>
      <c r="F648" s="513"/>
      <c r="G648" s="511"/>
      <c r="H648" s="528"/>
      <c r="I648" s="512"/>
      <c r="J648" s="513"/>
      <c r="K648" s="513"/>
      <c r="L648" s="511"/>
      <c r="M648" s="513"/>
    </row>
    <row r="649" spans="1:13" x14ac:dyDescent="0.25">
      <c r="A649" s="511"/>
      <c r="B649" s="560"/>
      <c r="C649" s="511"/>
      <c r="D649" s="512"/>
      <c r="E649" s="513"/>
      <c r="F649" s="513"/>
      <c r="G649" s="511"/>
      <c r="H649" s="528"/>
      <c r="I649" s="512"/>
      <c r="J649" s="513"/>
      <c r="K649" s="513"/>
      <c r="L649" s="511"/>
      <c r="M649" s="513"/>
    </row>
    <row r="650" spans="1:13" x14ac:dyDescent="0.25">
      <c r="A650" s="511"/>
      <c r="B650" s="560"/>
      <c r="C650" s="511"/>
      <c r="D650" s="512"/>
      <c r="E650" s="513"/>
      <c r="F650" s="513"/>
      <c r="G650" s="511"/>
      <c r="H650" s="528"/>
      <c r="I650" s="512"/>
      <c r="J650" s="513"/>
      <c r="K650" s="513"/>
      <c r="L650" s="511"/>
      <c r="M650" s="513"/>
    </row>
    <row r="651" spans="1:13" x14ac:dyDescent="0.25">
      <c r="A651" s="511"/>
      <c r="B651" s="560"/>
      <c r="C651" s="511"/>
      <c r="D651" s="512"/>
      <c r="E651" s="513"/>
      <c r="F651" s="513"/>
      <c r="G651" s="511"/>
      <c r="H651" s="528"/>
      <c r="I651" s="512"/>
      <c r="J651" s="513"/>
      <c r="K651" s="513"/>
      <c r="L651" s="511"/>
      <c r="M651" s="513"/>
    </row>
    <row r="652" spans="1:13" x14ac:dyDescent="0.25">
      <c r="A652" s="511"/>
      <c r="B652" s="560"/>
      <c r="C652" s="511"/>
      <c r="D652" s="512"/>
      <c r="E652" s="513"/>
      <c r="F652" s="513"/>
      <c r="G652" s="511"/>
      <c r="H652" s="528"/>
      <c r="I652" s="512"/>
      <c r="J652" s="513"/>
      <c r="K652" s="513"/>
      <c r="L652" s="511"/>
      <c r="M652" s="513"/>
    </row>
    <row r="653" spans="1:13" x14ac:dyDescent="0.25">
      <c r="A653" s="511"/>
      <c r="B653" s="560"/>
      <c r="C653" s="511"/>
      <c r="D653" s="512"/>
      <c r="E653" s="513"/>
      <c r="F653" s="513"/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/>
      <c r="C654" s="511"/>
      <c r="D654" s="512"/>
      <c r="E654" s="513"/>
      <c r="F654" s="513"/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/>
      <c r="C655" s="511"/>
      <c r="D655" s="512"/>
      <c r="E655" s="513"/>
      <c r="F655" s="513"/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/>
      <c r="C656" s="511"/>
      <c r="D656" s="512"/>
      <c r="E656" s="513"/>
      <c r="F656" s="513"/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/>
      <c r="C657" s="511"/>
      <c r="D657" s="512"/>
      <c r="E657" s="513"/>
      <c r="F657" s="513"/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30" t="s">
        <v>81</v>
      </c>
      <c r="B658" s="619"/>
      <c r="C658" s="553">
        <f>SUM(C397:C657)</f>
        <v>133812</v>
      </c>
      <c r="D658" s="532"/>
      <c r="E658" s="532"/>
      <c r="F658" s="532">
        <f>SUM(F397:F657)</f>
        <v>1899450.8389999999</v>
      </c>
      <c r="G658" s="531"/>
      <c r="H658" s="553">
        <f>SUM(H397:H657)</f>
        <v>133812</v>
      </c>
      <c r="I658" s="620"/>
      <c r="J658" s="532"/>
      <c r="K658" s="532">
        <f>SUM(K397:K657)</f>
        <v>1911314.2100000016</v>
      </c>
      <c r="L658" s="531"/>
      <c r="M658" s="532">
        <f>SUM(M397:M407)</f>
        <v>2752.2000000000003</v>
      </c>
    </row>
    <row r="659" spans="1:13" ht="15.75" thickBot="1" x14ac:dyDescent="0.3">
      <c r="A659" s="533" t="s">
        <v>195</v>
      </c>
      <c r="B659" s="621"/>
      <c r="C659" s="535">
        <f>SumByColor($A$61, C397:C657)</f>
        <v>0</v>
      </c>
      <c r="D659" s="535"/>
      <c r="E659" s="535"/>
      <c r="F659" s="536">
        <f>SumByColor($A$61, F397:F657)</f>
        <v>0</v>
      </c>
      <c r="G659" s="535"/>
      <c r="H659" s="535">
        <f>SumByColor($A$61, H397:H657)</f>
        <v>0</v>
      </c>
      <c r="I659" s="535"/>
      <c r="J659" s="536"/>
      <c r="K659" s="536">
        <f>SumByColor($A$61, K397:K657)</f>
        <v>0</v>
      </c>
      <c r="L659" s="535"/>
      <c r="M659" s="536">
        <f>SumByColor($A$61, M397:M657)</f>
        <v>0</v>
      </c>
    </row>
    <row r="660" spans="1:13" x14ac:dyDescent="0.25">
      <c r="A660" s="511"/>
      <c r="B660" s="560"/>
      <c r="C660" s="511"/>
      <c r="D660" s="512"/>
      <c r="E660" s="513"/>
      <c r="F660" s="513"/>
      <c r="G660" s="511"/>
      <c r="H660" s="528"/>
      <c r="I660" s="512"/>
      <c r="J660" s="513"/>
      <c r="K660" s="513"/>
      <c r="L660" s="511"/>
      <c r="M660" s="513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1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0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1500</v>
      </c>
      <c r="T2" s="582" t="s">
        <v>360</v>
      </c>
      <c r="W2" s="134"/>
    </row>
    <row r="3" spans="1:23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30.66803333333333</v>
      </c>
      <c r="T3" s="1" t="s">
        <v>475</v>
      </c>
      <c r="W3" s="134"/>
    </row>
    <row r="4" spans="1:23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26.95</v>
      </c>
      <c r="R4" s="226">
        <v>0</v>
      </c>
      <c r="T4" s="159"/>
      <c r="W4" s="134"/>
    </row>
    <row r="5" spans="1:23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40425</v>
      </c>
      <c r="W5" s="134"/>
    </row>
    <row r="6" spans="1:23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46002.049999999996</v>
      </c>
      <c r="T6" t="s">
        <v>539</v>
      </c>
      <c r="W6" s="134"/>
    </row>
    <row r="7" spans="1:23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-3829.0800000000017</v>
      </c>
      <c r="R7">
        <v>1500</v>
      </c>
      <c r="W7" s="134"/>
    </row>
    <row r="8" spans="1:23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-5577.0499999999956</v>
      </c>
      <c r="W8" s="134"/>
    </row>
    <row r="9" spans="1:23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6">
        <f>IF(Q2=0, 0, Q8/Q6)</f>
        <v>-0.12123481453543909</v>
      </c>
      <c r="W9" s="134"/>
    </row>
    <row r="10" spans="1:23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8">
        <v>42796</v>
      </c>
      <c r="C11" s="4">
        <v>200</v>
      </c>
      <c r="D11" s="235">
        <v>30.38</v>
      </c>
      <c r="E11" s="3">
        <v>0</v>
      </c>
      <c r="F11" s="3">
        <f t="shared" si="0"/>
        <v>6076</v>
      </c>
      <c r="G11" s="72"/>
      <c r="H11" s="180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72"/>
      <c r="H12" s="180"/>
      <c r="I12" s="3"/>
      <c r="J12" s="3"/>
      <c r="K12" s="3"/>
      <c r="W12" s="134"/>
    </row>
    <row r="13" spans="1:23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0"/>
      <c r="I13" s="3"/>
      <c r="J13" s="3"/>
      <c r="K13" s="3"/>
      <c r="W13" s="134"/>
    </row>
    <row r="14" spans="1:23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0"/>
      <c r="I14" s="3"/>
      <c r="J14" s="3"/>
      <c r="K14" s="3"/>
      <c r="W14" s="134"/>
    </row>
    <row r="15" spans="1:23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23" x14ac:dyDescent="0.25">
      <c r="B16" s="48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695">
        <v>42901</v>
      </c>
      <c r="P16" s="691"/>
      <c r="Q16" s="691"/>
      <c r="R16" s="688">
        <v>0.57499999999999996</v>
      </c>
      <c r="S16" s="688">
        <v>0.57999999999999996</v>
      </c>
      <c r="T16" s="691">
        <v>35.6</v>
      </c>
      <c r="U16" s="691">
        <v>36.299999999999997</v>
      </c>
      <c r="V16" s="688"/>
      <c r="W16" s="689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695">
        <v>42986</v>
      </c>
      <c r="P17" s="691" t="s">
        <v>734</v>
      </c>
      <c r="Q17" s="691" t="s">
        <v>735</v>
      </c>
      <c r="R17" s="690">
        <v>0.39</v>
      </c>
      <c r="S17" s="688">
        <v>0.39</v>
      </c>
      <c r="T17" s="691">
        <v>27.5</v>
      </c>
      <c r="U17" s="691">
        <v>27.6</v>
      </c>
      <c r="V17" s="688" t="s">
        <v>788</v>
      </c>
      <c r="W17" s="689">
        <v>-7.4999999999999997E-2</v>
      </c>
    </row>
    <row r="18" spans="1:23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B22" s="489"/>
      <c r="C22" s="4"/>
      <c r="D22" s="235"/>
      <c r="E22" s="3"/>
      <c r="F22" s="3"/>
      <c r="G22" s="4"/>
      <c r="H22" s="4"/>
      <c r="I22" s="3"/>
      <c r="J22" s="3"/>
      <c r="K22" s="3"/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89"/>
      <c r="C23" s="4"/>
      <c r="D23" s="235"/>
      <c r="E23" s="3"/>
      <c r="F23" s="3"/>
      <c r="G23" s="4"/>
      <c r="H23" s="4"/>
      <c r="I23" s="3"/>
      <c r="J23" s="3"/>
      <c r="K23" s="3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489"/>
      <c r="C24" s="4"/>
      <c r="D24" s="235"/>
      <c r="E24" s="3"/>
      <c r="F24" s="3"/>
      <c r="G24" s="4"/>
      <c r="H24" s="4"/>
      <c r="I24" s="3"/>
      <c r="J24" s="3"/>
      <c r="K24" s="3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489"/>
      <c r="C25" s="4"/>
      <c r="D25" s="235"/>
      <c r="E25" s="3"/>
      <c r="F25" s="3"/>
      <c r="G25" s="4"/>
      <c r="H25" s="4"/>
      <c r="I25" s="3"/>
      <c r="J25" s="3"/>
      <c r="K25" s="3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29"/>
      <c r="D26" s="78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2200</v>
      </c>
      <c r="I28" s="18"/>
      <c r="J28" s="18"/>
      <c r="K28" s="18">
        <f>SUM(K2:K27)</f>
        <v>52890.790000000008</v>
      </c>
      <c r="L28" s="14"/>
      <c r="M28" s="18">
        <f>SUM(M2:M27)</f>
        <v>743.4</v>
      </c>
      <c r="W28" s="134"/>
    </row>
    <row r="29" spans="1:23" ht="15.75" thickBot="1" x14ac:dyDescent="0.3">
      <c r="A29" s="347" t="s">
        <v>195</v>
      </c>
      <c r="B29" s="348"/>
      <c r="C29" s="349">
        <f>SumByColor($A$29,C2:C27)</f>
        <v>2100</v>
      </c>
      <c r="D29" s="349"/>
      <c r="E29" s="349"/>
      <c r="F29" s="350">
        <f>SumByColor($A$29,F2:F27)</f>
        <v>48831</v>
      </c>
      <c r="G29" s="349"/>
      <c r="H29" s="349">
        <f>SumByColor($A$29,H2:H27)</f>
        <v>2100</v>
      </c>
      <c r="I29" s="349"/>
      <c r="J29" s="349"/>
      <c r="K29" s="350">
        <f>SumByColor($A$29,K2:K27)</f>
        <v>50187</v>
      </c>
      <c r="L29" s="349"/>
      <c r="M29" s="350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699"/>
      <c r="W32" s="134"/>
    </row>
    <row r="33" spans="1:23" x14ac:dyDescent="0.25">
      <c r="O33" s="700"/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517</v>
      </c>
      <c r="K34" s="224" t="s">
        <v>150</v>
      </c>
      <c r="L34" s="224" t="s">
        <v>789</v>
      </c>
      <c r="O34" s="700"/>
      <c r="W34" s="134"/>
    </row>
    <row r="35" spans="1:23" x14ac:dyDescent="0.25">
      <c r="A35" t="s">
        <v>348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6">
        <f t="shared" ref="H35:H41" si="4">(E35-D35)/D35</f>
        <v>-4.1421408327884717E-3</v>
      </c>
      <c r="I35" s="39">
        <v>34</v>
      </c>
      <c r="J35" s="39"/>
      <c r="K35" s="39"/>
      <c r="L35" s="39"/>
      <c r="O35" s="700"/>
      <c r="W35" s="134"/>
    </row>
    <row r="36" spans="1:23" x14ac:dyDescent="0.25">
      <c r="A36" t="s">
        <v>348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6">
        <f t="shared" si="4"/>
        <v>-2.7105588256667524E-2</v>
      </c>
      <c r="I36" s="39"/>
      <c r="J36" s="39"/>
      <c r="K36" s="39"/>
      <c r="L36" s="39"/>
      <c r="O36" s="700"/>
      <c r="W36" s="134"/>
    </row>
    <row r="37" spans="1:23" x14ac:dyDescent="0.25">
      <c r="A37" t="s">
        <v>379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6">
        <f t="shared" si="4"/>
        <v>-2.2904340694745579E-2</v>
      </c>
      <c r="I37" s="39">
        <v>33.75</v>
      </c>
      <c r="J37" s="39"/>
      <c r="K37" s="39"/>
      <c r="L37" s="39"/>
      <c r="O37" s="700"/>
      <c r="W37" s="134"/>
    </row>
    <row r="38" spans="1:23" x14ac:dyDescent="0.25">
      <c r="A38" t="s">
        <v>405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6">
        <f t="shared" si="4"/>
        <v>-3.5733114638861192E-3</v>
      </c>
      <c r="I38" s="39"/>
      <c r="J38" s="39"/>
      <c r="K38" s="39"/>
      <c r="L38" s="39"/>
      <c r="O38" s="700"/>
      <c r="W38" s="134"/>
    </row>
    <row r="39" spans="1:23" x14ac:dyDescent="0.25">
      <c r="A39" t="s">
        <v>421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6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380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6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445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6">
        <f t="shared" si="4"/>
        <v>2.7209959849797166E-3</v>
      </c>
      <c r="I41" s="39" t="s">
        <v>453</v>
      </c>
      <c r="J41" s="39"/>
      <c r="K41" s="39"/>
      <c r="L41" s="39"/>
      <c r="O41" s="81">
        <v>1.1000000000000001</v>
      </c>
      <c r="P41" s="81">
        <f>O41*$Q$4</f>
        <v>29.645000000000003</v>
      </c>
      <c r="Q41" s="2"/>
      <c r="W41" s="134"/>
    </row>
    <row r="42" spans="1:23" ht="20.25" thickBot="1" x14ac:dyDescent="0.35">
      <c r="A42" t="s">
        <v>349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6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29.375500000000002</v>
      </c>
      <c r="Q42" s="2"/>
      <c r="T42" s="89" t="s">
        <v>112</v>
      </c>
      <c r="W42" s="134"/>
    </row>
    <row r="43" spans="1:23" ht="15.75" thickTop="1" x14ac:dyDescent="0.25">
      <c r="A43" t="s">
        <v>478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6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29.106000000000002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483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6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28.836500000000001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6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28.567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6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28.297499999999999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6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28.027999999999999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6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27.758500000000002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6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27.489000000000001</v>
      </c>
      <c r="Q49" s="2"/>
      <c r="T49" s="91" t="s">
        <v>103</v>
      </c>
      <c r="U49" s="86" t="s">
        <v>527</v>
      </c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6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27.2195</v>
      </c>
      <c r="Q50" s="2"/>
      <c r="T50" s="91"/>
      <c r="U50" s="86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26.95</v>
      </c>
      <c r="Q51" s="2"/>
      <c r="T51" s="91" t="s">
        <v>104</v>
      </c>
      <c r="U51" s="86" t="s">
        <v>626</v>
      </c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6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26.680499999999999</v>
      </c>
      <c r="Q52" s="2"/>
      <c r="T52" s="91" t="s">
        <v>105</v>
      </c>
      <c r="U52" s="86" t="s">
        <v>627</v>
      </c>
      <c r="W52" s="134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6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26.410999999999998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6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26.141499999999997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6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25.872</v>
      </c>
      <c r="T55" s="91" t="s">
        <v>107</v>
      </c>
      <c r="U55" s="86" t="s">
        <v>628</v>
      </c>
      <c r="W55" s="134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6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25.602499999999999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6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25.332999999999998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6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25.063500000000001</v>
      </c>
      <c r="T58" s="91" t="s">
        <v>108</v>
      </c>
      <c r="U58" s="86" t="s">
        <v>565</v>
      </c>
      <c r="W58" s="134"/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6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24.794</v>
      </c>
      <c r="W59" s="134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6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24.5245</v>
      </c>
      <c r="W60" s="134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6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24.254999999999999</v>
      </c>
      <c r="W61" s="134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6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6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6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6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6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722</v>
      </c>
      <c r="S66" s="22" t="s">
        <v>721</v>
      </c>
      <c r="W66" s="134"/>
    </row>
    <row r="67" spans="1:2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6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6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6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4">C70*(E70-D70)</f>
        <v>-5426.9999999999982</v>
      </c>
      <c r="G70" s="39">
        <f t="shared" ref="G70" si="85">D70*C70</f>
        <v>46002</v>
      </c>
      <c r="H70" s="226">
        <f t="shared" ref="H70" si="86">(E70-D70)/D70</f>
        <v>-0.11797313160297374</v>
      </c>
      <c r="I70" s="197" t="s">
        <v>842</v>
      </c>
      <c r="J70" s="39"/>
      <c r="K70" s="39">
        <v>-3679</v>
      </c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87">C84*(E84-D84)</f>
        <v>-33.800000000000097</v>
      </c>
      <c r="G84" s="372">
        <f t="shared" ref="G84:G97" si="88">D84*C84</f>
        <v>3591.7999999999997</v>
      </c>
      <c r="H84" s="373">
        <f t="shared" ref="H84:H97" si="89">(E84-D84)/D84</f>
        <v>-9.410323514672336E-3</v>
      </c>
      <c r="I84" s="372"/>
    </row>
    <row r="85" spans="2:9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87"/>
        <v>85.200000000000387</v>
      </c>
      <c r="G85" s="372">
        <f t="shared" si="88"/>
        <v>3591.7999999999997</v>
      </c>
      <c r="H85" s="373">
        <f t="shared" si="89"/>
        <v>2.3720697143493622E-2</v>
      </c>
      <c r="I85" s="372"/>
    </row>
    <row r="86" spans="2:9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87"/>
        <v>-136.80000000000021</v>
      </c>
      <c r="G86" s="372">
        <f t="shared" si="88"/>
        <v>3591.7999999999997</v>
      </c>
      <c r="H86" s="373">
        <f t="shared" si="89"/>
        <v>-3.8086753159975562E-2</v>
      </c>
      <c r="I86" s="372"/>
    </row>
    <row r="87" spans="2:9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87"/>
        <v>-147.56000000000029</v>
      </c>
      <c r="G87" s="372">
        <f t="shared" si="88"/>
        <v>4959.3599999999997</v>
      </c>
      <c r="H87" s="373">
        <f t="shared" si="89"/>
        <v>-2.9753839205058776E-2</v>
      </c>
      <c r="I87" s="372"/>
    </row>
    <row r="88" spans="2:9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87"/>
        <v>-49.199999999999591</v>
      </c>
      <c r="G88" s="372">
        <f t="shared" si="88"/>
        <v>8408.4</v>
      </c>
      <c r="H88" s="373">
        <f t="shared" si="89"/>
        <v>-5.8512915655772315E-3</v>
      </c>
      <c r="I88" s="372"/>
    </row>
    <row r="89" spans="2:9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87"/>
        <v>109.60000000000036</v>
      </c>
      <c r="G89" s="372">
        <f t="shared" si="88"/>
        <v>6994.4000000000005</v>
      </c>
      <c r="H89" s="373">
        <f t="shared" si="89"/>
        <v>1.5669678600022927E-2</v>
      </c>
      <c r="I89" s="372"/>
    </row>
    <row r="90" spans="2:9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87"/>
        <v>-6.4000000000007162</v>
      </c>
      <c r="G90" s="372">
        <f t="shared" si="88"/>
        <v>6994.4000000000005</v>
      </c>
      <c r="H90" s="373">
        <f t="shared" si="89"/>
        <v>-9.150177284685914E-4</v>
      </c>
      <c r="I90" s="372"/>
    </row>
    <row r="91" spans="2:9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87"/>
        <v>166.71999999999912</v>
      </c>
      <c r="G91" s="372">
        <f t="shared" si="88"/>
        <v>5554.880000000001</v>
      </c>
      <c r="H91" s="373">
        <f t="shared" si="89"/>
        <v>3.0013249611152554E-2</v>
      </c>
      <c r="I91" s="372"/>
    </row>
    <row r="92" spans="2:9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87"/>
        <v>218.88000000000034</v>
      </c>
      <c r="G92" s="372">
        <f t="shared" si="88"/>
        <v>5544.32</v>
      </c>
      <c r="H92" s="373">
        <f t="shared" si="89"/>
        <v>3.9478240794182211E-2</v>
      </c>
      <c r="I92" s="372"/>
    </row>
    <row r="93" spans="2:9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87"/>
        <v>298.88000000000034</v>
      </c>
      <c r="G93" s="372">
        <f t="shared" si="88"/>
        <v>5544.32</v>
      </c>
      <c r="H93" s="373">
        <f t="shared" si="89"/>
        <v>5.3907422371003176E-2</v>
      </c>
      <c r="I93" s="372"/>
    </row>
    <row r="94" spans="2:9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87"/>
        <v>363.18000000000006</v>
      </c>
      <c r="G94" s="372">
        <f t="shared" si="88"/>
        <v>1845.42</v>
      </c>
      <c r="H94" s="373">
        <f t="shared" si="89"/>
        <v>0.1968007282894951</v>
      </c>
      <c r="I94" s="372"/>
    </row>
    <row r="95" spans="2:9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87"/>
        <v>329.12000000000035</v>
      </c>
      <c r="G95" s="372">
        <f t="shared" si="88"/>
        <v>5384.48</v>
      </c>
      <c r="H95" s="373">
        <f t="shared" si="89"/>
        <v>6.1123822541823976E-2</v>
      </c>
      <c r="I95" s="372"/>
    </row>
    <row r="96" spans="2:9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87"/>
        <v>169.60000000000036</v>
      </c>
      <c r="G96" s="372">
        <f t="shared" si="88"/>
        <v>5384</v>
      </c>
      <c r="H96" s="373">
        <f t="shared" si="89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87"/>
        <v>474.7199999999998</v>
      </c>
      <c r="G97" s="372">
        <f t="shared" si="88"/>
        <v>5384.48</v>
      </c>
      <c r="H97" s="373">
        <f t="shared" si="89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90">C98*(E98-D98)</f>
        <v>588.31999999999994</v>
      </c>
      <c r="G98" s="372">
        <f t="shared" ref="G98:G111" si="91">D98*C98</f>
        <v>5384.48</v>
      </c>
      <c r="H98" s="373">
        <f t="shared" ref="H98:H140" si="92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90"/>
        <v>673.12000000000012</v>
      </c>
      <c r="G99" s="372">
        <f t="shared" si="91"/>
        <v>5384.48</v>
      </c>
      <c r="H99" s="373">
        <f t="shared" si="92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90"/>
        <v>597.9200000000003</v>
      </c>
      <c r="G100" s="372">
        <f t="shared" si="91"/>
        <v>5384.48</v>
      </c>
      <c r="H100" s="373">
        <f t="shared" si="92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90"/>
        <v>489.12000000000035</v>
      </c>
      <c r="G101" s="372">
        <f t="shared" si="91"/>
        <v>5384.48</v>
      </c>
      <c r="H101" s="373">
        <f t="shared" si="92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90"/>
        <v>409.12000000000035</v>
      </c>
      <c r="G102" s="372">
        <f t="shared" si="91"/>
        <v>5384.48</v>
      </c>
      <c r="H102" s="373">
        <f t="shared" si="92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90"/>
        <v>439.52</v>
      </c>
      <c r="G103" s="372">
        <f t="shared" si="91"/>
        <v>5384.48</v>
      </c>
      <c r="H103" s="373">
        <f t="shared" si="92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90"/>
        <v>369.12000000000035</v>
      </c>
      <c r="G104" s="372">
        <f t="shared" si="91"/>
        <v>5384.48</v>
      </c>
      <c r="H104" s="373">
        <f t="shared" si="92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90"/>
        <v>341.92000000000007</v>
      </c>
      <c r="G105" s="372">
        <f t="shared" si="91"/>
        <v>5384.48</v>
      </c>
      <c r="H105" s="373">
        <f t="shared" si="92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90"/>
        <v>442.72000000000048</v>
      </c>
      <c r="G106" s="372">
        <f t="shared" si="91"/>
        <v>5384.48</v>
      </c>
      <c r="H106" s="373">
        <f t="shared" si="92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90"/>
        <v>90.619999999999621</v>
      </c>
      <c r="G107" s="372">
        <f t="shared" si="91"/>
        <v>7821.38</v>
      </c>
      <c r="H107" s="373">
        <f t="shared" si="92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90"/>
        <v>51.480000000000103</v>
      </c>
      <c r="G108" s="372">
        <f t="shared" si="91"/>
        <v>8837.92</v>
      </c>
      <c r="H108" s="373">
        <f t="shared" si="92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90"/>
        <v>-376.80000000000007</v>
      </c>
      <c r="G109" s="372">
        <f t="shared" si="91"/>
        <v>10159.799999999999</v>
      </c>
      <c r="H109" s="373">
        <f t="shared" si="92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90"/>
        <v>-388.00000000000239</v>
      </c>
      <c r="G110" s="372">
        <f t="shared" si="91"/>
        <v>13408.000000000002</v>
      </c>
      <c r="H110" s="373">
        <f t="shared" si="92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90"/>
        <v>-262.9400000000004</v>
      </c>
      <c r="G111" s="372">
        <f t="shared" si="91"/>
        <v>13354.939999999999</v>
      </c>
      <c r="H111" s="373">
        <f t="shared" si="92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90"/>
        <v>-514.93999999999858</v>
      </c>
      <c r="G112" s="372">
        <f t="shared" ref="G112:G117" si="93">D112*C112</f>
        <v>13354.939999999999</v>
      </c>
      <c r="H112" s="373">
        <f t="shared" si="92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90"/>
        <v>-582.93999999999892</v>
      </c>
      <c r="G113" s="372">
        <f t="shared" si="93"/>
        <v>16522.939999999999</v>
      </c>
      <c r="H113" s="373">
        <f t="shared" si="92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90"/>
        <v>-292.93999999999801</v>
      </c>
      <c r="G114" s="372">
        <f t="shared" si="93"/>
        <v>16522.939999999999</v>
      </c>
      <c r="H114" s="373">
        <f t="shared" si="92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90"/>
        <v>-217.93999999999869</v>
      </c>
      <c r="G115" s="372">
        <f t="shared" si="93"/>
        <v>16522.939999999999</v>
      </c>
      <c r="H115" s="373">
        <f t="shared" si="92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90"/>
        <v>-92.93999999999869</v>
      </c>
      <c r="G116" s="372">
        <f t="shared" si="93"/>
        <v>16522.939999999999</v>
      </c>
      <c r="H116" s="373">
        <f t="shared" si="92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90"/>
        <v>-397.93999999999841</v>
      </c>
      <c r="G117" s="372">
        <f t="shared" si="93"/>
        <v>16522.939999999999</v>
      </c>
      <c r="H117" s="373">
        <f t="shared" si="92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90"/>
        <v>-27.939999999997411</v>
      </c>
      <c r="G118" s="372">
        <f t="shared" ref="G118:G140" si="94">D118*C118</f>
        <v>16522.939999999999</v>
      </c>
      <c r="H118" s="373">
        <f t="shared" si="92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90"/>
        <v>-142.9399999999994</v>
      </c>
      <c r="G119" s="372">
        <f t="shared" si="94"/>
        <v>16522.939999999999</v>
      </c>
      <c r="H119" s="373">
        <f t="shared" si="92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90"/>
        <v>-357.93999999999926</v>
      </c>
      <c r="G120" s="372">
        <f t="shared" si="94"/>
        <v>16522.939999999999</v>
      </c>
      <c r="H120" s="373">
        <f t="shared" si="92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90"/>
        <v>-442.94000000000011</v>
      </c>
      <c r="G121" s="372">
        <f t="shared" si="94"/>
        <v>16522.939999999999</v>
      </c>
      <c r="H121" s="373">
        <f t="shared" si="92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90"/>
        <v>-542.93999999999801</v>
      </c>
      <c r="G122" s="372">
        <f t="shared" si="94"/>
        <v>16522.939999999999</v>
      </c>
      <c r="H122" s="373">
        <f t="shared" si="92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90"/>
        <v>-224.94000000000014</v>
      </c>
      <c r="G123" s="372">
        <f t="shared" si="94"/>
        <v>16474.939999999999</v>
      </c>
      <c r="H123" s="373">
        <f t="shared" si="92"/>
        <v>-1.3653463988336233E-2</v>
      </c>
      <c r="I123" s="372" t="s">
        <v>186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90"/>
        <v>-139.93999999999929</v>
      </c>
      <c r="G124" s="372">
        <f t="shared" si="94"/>
        <v>16474.939999999999</v>
      </c>
      <c r="H124" s="373">
        <f t="shared" si="92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90"/>
        <v>-847.93799999999919</v>
      </c>
      <c r="G125" s="372">
        <f t="shared" si="94"/>
        <v>19639.937999999998</v>
      </c>
      <c r="H125" s="373">
        <f t="shared" si="92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90"/>
        <v>-833.93799999999771</v>
      </c>
      <c r="G126" s="372">
        <f t="shared" si="94"/>
        <v>22757.937999999998</v>
      </c>
      <c r="H126" s="373">
        <f t="shared" si="92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90"/>
        <v>-840.93799999999885</v>
      </c>
      <c r="G127" s="372">
        <f t="shared" si="94"/>
        <v>22757.937999999998</v>
      </c>
      <c r="H127" s="373">
        <f t="shared" si="92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90"/>
        <v>-700.9379999999968</v>
      </c>
      <c r="G128" s="372">
        <f t="shared" si="94"/>
        <v>22757.937999999998</v>
      </c>
      <c r="H128" s="373">
        <f t="shared" si="92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90"/>
        <v>-1125.9439999999984</v>
      </c>
      <c r="G129" s="372">
        <f t="shared" si="94"/>
        <v>25837.944</v>
      </c>
      <c r="H129" s="373">
        <f t="shared" si="92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90"/>
        <v>-1205.9439999999995</v>
      </c>
      <c r="G130" s="372">
        <f t="shared" si="94"/>
        <v>25837.944</v>
      </c>
      <c r="H130" s="373">
        <f t="shared" si="92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90"/>
        <v>-965.94399999999894</v>
      </c>
      <c r="G131" s="372">
        <f t="shared" si="94"/>
        <v>25837.944</v>
      </c>
      <c r="H131" s="373">
        <f t="shared" si="92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90"/>
        <v>-1477.9439999999995</v>
      </c>
      <c r="G132" s="372">
        <f t="shared" si="94"/>
        <v>25837.944</v>
      </c>
      <c r="H132" s="373">
        <f t="shared" si="92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90"/>
        <v>-1773.936000000002</v>
      </c>
      <c r="G133" s="372">
        <f t="shared" si="94"/>
        <v>28845.936000000002</v>
      </c>
      <c r="H133" s="373">
        <f t="shared" si="92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90"/>
        <v>-1935.9360000000017</v>
      </c>
      <c r="G134" s="372">
        <f t="shared" si="94"/>
        <v>28845.936000000002</v>
      </c>
      <c r="H134" s="373">
        <f t="shared" si="92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90"/>
        <v>-1989.9360000000006</v>
      </c>
      <c r="G135" s="372">
        <f t="shared" si="94"/>
        <v>28845.936000000002</v>
      </c>
      <c r="H135" s="373">
        <f t="shared" si="92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90"/>
        <v>-2133.9360000000006</v>
      </c>
      <c r="G136" s="372">
        <f t="shared" si="94"/>
        <v>28845.936000000002</v>
      </c>
      <c r="H136" s="373">
        <f t="shared" si="92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90"/>
        <v>-2505.9399999999991</v>
      </c>
      <c r="G137" s="372">
        <f t="shared" si="94"/>
        <v>31785.94</v>
      </c>
      <c r="H137" s="373">
        <f t="shared" si="92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90"/>
        <v>-2945.94</v>
      </c>
      <c r="G138" s="372">
        <f t="shared" si="94"/>
        <v>31785.94</v>
      </c>
      <c r="H138" s="373">
        <f t="shared" si="92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90"/>
        <v>-2415.9399999999991</v>
      </c>
      <c r="G139" s="372">
        <f t="shared" si="94"/>
        <v>31785.94</v>
      </c>
      <c r="H139" s="373">
        <f t="shared" si="92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90"/>
        <v>-2785.94</v>
      </c>
      <c r="G140" s="372">
        <f t="shared" si="94"/>
        <v>31785.94</v>
      </c>
      <c r="H140" s="373">
        <f t="shared" si="92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95">C141*(E141-D141)</f>
        <v>-1145.9399999999996</v>
      </c>
      <c r="G141" s="372">
        <f t="shared" ref="G141:G146" si="96">D141*C141</f>
        <v>31785.94</v>
      </c>
      <c r="H141" s="373">
        <f t="shared" ref="H141:H146" si="97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95"/>
        <v>-520.01099999999701</v>
      </c>
      <c r="G142" s="372">
        <f t="shared" si="96"/>
        <v>28654.010999999999</v>
      </c>
      <c r="H142" s="373">
        <f t="shared" si="97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95"/>
        <v>-783.99999999999886</v>
      </c>
      <c r="G143" s="372">
        <f t="shared" si="96"/>
        <v>31764</v>
      </c>
      <c r="H143" s="373">
        <f t="shared" si="97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95"/>
        <v>350.64000000000027</v>
      </c>
      <c r="G144" s="372">
        <f t="shared" si="96"/>
        <v>15759.359999999999</v>
      </c>
      <c r="H144" s="373">
        <f t="shared" si="97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95"/>
        <v>-398.86400000000037</v>
      </c>
      <c r="G145" s="372">
        <f t="shared" si="96"/>
        <v>25214.864000000001</v>
      </c>
      <c r="H145" s="373">
        <f t="shared" si="97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95"/>
        <v>1280.8600000000013</v>
      </c>
      <c r="G146" s="372">
        <f t="shared" si="96"/>
        <v>12271.14</v>
      </c>
      <c r="H146" s="373">
        <f t="shared" si="97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98">C147*(E147-D147)</f>
        <v>648.8599999999991</v>
      </c>
      <c r="G147" s="372">
        <f t="shared" ref="G147:G153" si="99">D147*C147</f>
        <v>12271.14</v>
      </c>
      <c r="H147" s="373">
        <f t="shared" ref="H147:H153" si="100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98"/>
        <v>1108.8599999999985</v>
      </c>
      <c r="G148" s="372">
        <f t="shared" si="99"/>
        <v>12211.14</v>
      </c>
      <c r="H148" s="373">
        <f t="shared" si="100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98"/>
        <v>1467.7889999999991</v>
      </c>
      <c r="G149" s="372">
        <f t="shared" si="99"/>
        <v>8789.2109999999993</v>
      </c>
      <c r="H149" s="373">
        <f t="shared" si="100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98"/>
        <v>1645.7100000000005</v>
      </c>
      <c r="G150" s="372">
        <f t="shared" si="99"/>
        <v>5310.29</v>
      </c>
      <c r="H150" s="373">
        <f t="shared" si="100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98"/>
        <v>1537.7099999999996</v>
      </c>
      <c r="G151" s="372">
        <f t="shared" si="99"/>
        <v>8728.2900000000009</v>
      </c>
      <c r="H151" s="373">
        <f t="shared" si="100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98"/>
        <v>1754.0499999999997</v>
      </c>
      <c r="G152" s="372">
        <f t="shared" si="99"/>
        <v>1717.95</v>
      </c>
      <c r="H152" s="373">
        <f t="shared" si="100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98"/>
        <v>1742.0399999999997</v>
      </c>
      <c r="G153" s="372">
        <f t="shared" si="99"/>
        <v>8673.9599999999991</v>
      </c>
      <c r="H153" s="373">
        <f t="shared" si="100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197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01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01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01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02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01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02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01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02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01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02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01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02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01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02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01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02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01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02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01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02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01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02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01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02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01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02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01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02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01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02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01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02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01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02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01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01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01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70">
    <cfRule type="expression" dxfId="1155" priority="3">
      <formula>F61&gt;0</formula>
    </cfRule>
    <cfRule type="expression" dxfId="1154" priority="4">
      <formula>F61&lt;0</formula>
    </cfRule>
  </conditionalFormatting>
  <conditionalFormatting sqref="H61:H70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198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195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629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630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256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267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281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368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631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632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633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274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195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372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412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429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751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837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227.47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6824.1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1369.2700000000004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1144.5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0.20151066976547644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250.21700000000001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247.94230000000002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245.66760000000002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243.39290000000003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241.1182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238.84350000000001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236.56880000000001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234.29410000000001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232.01939999999999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229.74469999999999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227.47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225.1953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222.92060000000001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220.64589999999998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218.37119999999999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216.09649999999999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213.8218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211.5471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209.2724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206.99770000000001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204.72300000000001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751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195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720</v>
      </c>
      <c r="L88" s="224" t="s">
        <v>726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6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6">
        <f t="shared" si="9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730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97.801799999999986</v>
      </c>
      <c r="T3" s="1"/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99.73</v>
      </c>
      <c r="R4" s="509">
        <v>0</v>
      </c>
      <c r="T4" s="159"/>
      <c r="U4" s="1"/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9973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5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192.82000000000153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192.82000000000153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1.9715383561447905E-2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7" t="s">
        <v>195</v>
      </c>
      <c r="B19" s="348"/>
      <c r="C19" s="349">
        <f>SumByColor($A$19,C2:C17)</f>
        <v>150</v>
      </c>
      <c r="D19" s="349"/>
      <c r="E19" s="349"/>
      <c r="F19" s="350">
        <f>SumByColor($A$19,F2:F17)</f>
        <v>13898</v>
      </c>
      <c r="G19" s="349"/>
      <c r="H19" s="349">
        <f>SumByColor($A$19,H2:H17)</f>
        <v>150</v>
      </c>
      <c r="I19" s="349"/>
      <c r="J19" s="349"/>
      <c r="K19" s="350">
        <f>SumByColor($A$19,K3:K17)</f>
        <v>9564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517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6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6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6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6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6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6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6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6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6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6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6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6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6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6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6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6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109.70300000000002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6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108.70570000000001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6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107.70840000000001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3"/>
        <v>106.71110000000002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3"/>
        <v>105.71380000000001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3"/>
        <v>104.71650000000001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3"/>
        <v>103.7192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3"/>
        <v>102.72190000000001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3"/>
        <v>101.72460000000001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3"/>
        <v>100.7273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3"/>
        <v>99.73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3"/>
        <v>98.732700000000008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3"/>
        <v>97.735399999999998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3"/>
        <v>96.738100000000003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3"/>
        <v>95.740800000000007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3"/>
        <v>94.743499999999997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3"/>
        <v>93.746200000000002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3"/>
        <v>92.748900000000006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3"/>
        <v>91.75160000000001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3"/>
        <v>90.754300000000001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3"/>
        <v>89.757000000000005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188.33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3766.6000000000004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928.52000000000089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785.49000000000069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0.26348910305221906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2.6549142462698452E-3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742</v>
      </c>
      <c r="Q16" s="694" t="s">
        <v>743</v>
      </c>
      <c r="R16" s="692" t="s">
        <v>736</v>
      </c>
      <c r="S16" s="692" t="s">
        <v>737</v>
      </c>
      <c r="T16" s="694" t="s">
        <v>739</v>
      </c>
      <c r="U16" s="694" t="s">
        <v>740</v>
      </c>
      <c r="V16" s="692" t="s">
        <v>738</v>
      </c>
      <c r="W16" s="693" t="s">
        <v>741</v>
      </c>
    </row>
    <row r="17" spans="1:23" x14ac:dyDescent="0.25">
      <c r="O17" s="695">
        <v>43013</v>
      </c>
      <c r="P17" s="691" t="s">
        <v>816</v>
      </c>
      <c r="Q17" s="691" t="s">
        <v>817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195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207.16300000000004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205.27970000000002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203.39640000000003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201.51310000000004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199.62980000000002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197.74650000000003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195.86320000000001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193.97990000000001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192.09660000000002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190.2133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188.33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186.44670000000002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184.5634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182.68010000000001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180.79680000000002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178.9135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177.03020000000001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175.14690000000002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173.26360000000003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171.38030000000001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169.49700000000001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195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634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635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528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636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514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515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195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282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303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301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302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304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310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332</v>
      </c>
      <c r="J235" s="39"/>
      <c r="K235" s="39"/>
    </row>
    <row r="236" spans="1:11" x14ac:dyDescent="0.25">
      <c r="A236" t="s">
        <v>344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370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370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388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392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408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415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418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423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424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425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430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430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430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637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314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195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362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362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747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76.06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3042.4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294.82999999999947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168.90000000000009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5.8778493126848824E-2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6">
        <f>(E25-D25)/D25</f>
        <v>3.7422037422036869E-3</v>
      </c>
      <c r="I25" s="39"/>
    </row>
    <row r="26" spans="1:13" x14ac:dyDescent="0.25">
      <c r="B26" s="188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6">
        <f>(E26-D26)/D26</f>
        <v>4.8895075691665055E-2</v>
      </c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83.666000000000011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82.905400000000014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82.144800000000004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81.384200000000007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80.62360000000001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79.863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79.102400000000003</v>
      </c>
      <c r="Q47" s="2"/>
      <c r="T47" s="91"/>
      <c r="U47" s="127"/>
    </row>
    <row r="48" spans="1:21" x14ac:dyDescent="0.25">
      <c r="A48" s="258" t="s">
        <v>747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78.341800000000006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77.58120000000001</v>
      </c>
      <c r="Q49" s="2"/>
      <c r="T49" s="91"/>
      <c r="U49" s="127"/>
    </row>
    <row r="50" spans="1:2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0"/>
        <v>76.820599999999999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76.06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75.299400000000006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74.538799999999995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73.778199999999998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73.017600000000002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72.257000000000005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71.496399999999994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70.735800000000012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69.975200000000001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69.214600000000004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68.454000000000008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0" t="s">
        <v>195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370"/>
      <c r="C74" s="371"/>
      <c r="D74" s="372"/>
      <c r="E74" s="372"/>
      <c r="F74" s="372"/>
      <c r="G74" s="372"/>
      <c r="H74" s="373"/>
      <c r="I74" s="372"/>
    </row>
    <row r="75" spans="1:13" x14ac:dyDescent="0.25">
      <c r="B75" s="370"/>
      <c r="C75" s="371"/>
      <c r="D75" s="372"/>
      <c r="E75" s="372"/>
      <c r="F75" s="372"/>
      <c r="G75" s="372"/>
      <c r="H75" s="373"/>
      <c r="I75" s="372"/>
    </row>
    <row r="76" spans="1:13" x14ac:dyDescent="0.25">
      <c r="B76" s="370"/>
      <c r="C76" s="371"/>
      <c r="D76" s="372"/>
      <c r="E76" s="372"/>
      <c r="F76" s="372"/>
      <c r="G76" s="372"/>
      <c r="H76" s="373"/>
      <c r="I76" s="372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797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73.315466666666666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72.19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10828.5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10997.32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-168.81999999999971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-168.81999999999971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-1.5351012792207529E-2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200</v>
      </c>
      <c r="D19" s="349"/>
      <c r="E19" s="349"/>
      <c r="F19" s="350">
        <f>SumByColor($A$19,F2:F17)</f>
        <v>13726</v>
      </c>
      <c r="G19" s="349"/>
      <c r="H19" s="349">
        <f>SumByColor($A$19,H2:H17)</f>
        <v>200</v>
      </c>
      <c r="I19" s="349"/>
      <c r="J19" s="349"/>
      <c r="K19" s="350">
        <f>SumByColor($A$19,K3:K17)</f>
        <v>7288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517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37" si="16">C30*(E30-D30)</f>
        <v>-1534.0000000000005</v>
      </c>
      <c r="G30" s="39">
        <f t="shared" ref="G30:G37" si="17">D30*C30</f>
        <v>15046</v>
      </c>
      <c r="H30" s="226">
        <f t="shared" ref="H30:H37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828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830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835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841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79.409000000000006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78.687100000000001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77.965199999999996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77.243300000000005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76.5214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75.799499999999995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75.077600000000004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74.355699999999999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73.633799999999994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72.911900000000003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72.19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71.468099999999993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70.746200000000002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70.024299999999997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69.302399999999992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68.580500000000001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67.858599999999996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67.136700000000005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66.4148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65.692899999999995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64.971000000000004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517</v>
      </c>
      <c r="J22" s="224" t="s">
        <v>150</v>
      </c>
      <c r="K22" s="224" t="s">
        <v>720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277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196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546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639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640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195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641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823</v>
      </c>
      <c r="V1" s="748" t="s">
        <v>772</v>
      </c>
      <c r="W1" s="748" t="s">
        <v>822</v>
      </c>
      <c r="X1" s="723"/>
      <c r="Y1" s="723"/>
    </row>
    <row r="2" spans="1:25" x14ac:dyDescent="0.25">
      <c r="A2" s="6" t="s">
        <v>228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4" t="s">
        <v>824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23.481479999999998</v>
      </c>
      <c r="T3" s="725" t="s">
        <v>767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24.49</v>
      </c>
      <c r="R4" s="487">
        <v>0</v>
      </c>
      <c r="T4" s="726" t="s">
        <v>785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12245</v>
      </c>
      <c r="T5" s="727" t="s">
        <v>778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8" t="s">
        <v>770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1956.5200000000004</v>
      </c>
      <c r="R7">
        <v>500</v>
      </c>
      <c r="T7" s="728" t="s">
        <v>810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504.26000000000204</v>
      </c>
      <c r="T8" s="728" t="s">
        <v>779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0"/>
      <c r="I9" s="3"/>
      <c r="J9" s="3"/>
      <c r="K9" s="3"/>
      <c r="O9" s="11" t="s">
        <v>211</v>
      </c>
      <c r="Q9" s="134">
        <f>IF(Q2=0, 0, Q8/Q6)</f>
        <v>4.2949592615116432E-2</v>
      </c>
      <c r="T9" s="728" t="s">
        <v>780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0"/>
      <c r="I10" s="3"/>
      <c r="J10" s="3"/>
      <c r="K10" s="3"/>
      <c r="O10" s="11" t="s">
        <v>210</v>
      </c>
      <c r="P10" s="33"/>
      <c r="Q10" s="2">
        <f>M110</f>
        <v>1452.2599999999984</v>
      </c>
      <c r="T10" s="728" t="s">
        <v>799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445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2.4499795835034709E-2</v>
      </c>
      <c r="R11">
        <v>0.6</v>
      </c>
      <c r="T11" s="691"/>
      <c r="U11" s="730"/>
      <c r="V11" s="691"/>
      <c r="W11" s="691"/>
      <c r="X11" s="691"/>
      <c r="Y11" s="691"/>
    </row>
    <row r="12" spans="1:25" x14ac:dyDescent="0.25">
      <c r="B12" s="445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8" t="s">
        <v>773</v>
      </c>
      <c r="U12" s="730"/>
      <c r="V12" s="736">
        <v>7.0000000000000007E-2</v>
      </c>
      <c r="W12" s="736" t="s">
        <v>825</v>
      </c>
      <c r="X12" s="691"/>
      <c r="Y12" s="691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8" t="s">
        <v>781</v>
      </c>
      <c r="U13" s="730"/>
      <c r="V13" s="736">
        <v>0.09</v>
      </c>
      <c r="W13" s="736"/>
      <c r="X13" s="691"/>
      <c r="Y13" s="691"/>
    </row>
    <row r="14" spans="1:25" x14ac:dyDescent="0.25">
      <c r="C14" s="4"/>
      <c r="H14" s="70"/>
      <c r="T14" s="728" t="s">
        <v>808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774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775</v>
      </c>
      <c r="U16" s="730"/>
      <c r="V16" s="691"/>
      <c r="W16" s="691"/>
      <c r="X16" s="691"/>
      <c r="Y16" s="691"/>
    </row>
    <row r="17" spans="1:27" x14ac:dyDescent="0.25">
      <c r="T17" s="728" t="s">
        <v>791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195</v>
      </c>
      <c r="B19" s="348"/>
      <c r="C19" s="349">
        <f>SumByColor($A$19,C2:C17)</f>
        <v>1100</v>
      </c>
      <c r="D19" s="349"/>
      <c r="E19" s="349"/>
      <c r="F19" s="350">
        <f>SumByColor($A$19,F2:F17)</f>
        <v>25845</v>
      </c>
      <c r="G19" s="349"/>
      <c r="H19" s="349">
        <f>SumByColor($A$19,H2:H17)</f>
        <v>1100</v>
      </c>
      <c r="I19" s="349"/>
      <c r="J19" s="349"/>
      <c r="K19" s="350">
        <f>SumByColor($A$19,K2:K17)</f>
        <v>26912</v>
      </c>
      <c r="L19" s="349"/>
      <c r="M19" s="350">
        <f>SumByColor($A$19,M2:M17)</f>
        <v>253</v>
      </c>
      <c r="T19" s="728" t="s">
        <v>786</v>
      </c>
      <c r="U19" s="733" t="s">
        <v>790</v>
      </c>
      <c r="V19" s="728" t="s">
        <v>790</v>
      </c>
      <c r="W19" s="728" t="s">
        <v>790</v>
      </c>
      <c r="X19" s="691"/>
      <c r="Y19" s="691"/>
    </row>
    <row r="20" spans="1:27" x14ac:dyDescent="0.25">
      <c r="T20" s="728" t="s">
        <v>787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810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517</v>
      </c>
      <c r="K22" s="502" t="s">
        <v>150</v>
      </c>
      <c r="T22" s="735" t="s">
        <v>807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2">C23*(E23-D23)</f>
        <v>267.00000000000017</v>
      </c>
      <c r="G23" s="542">
        <f t="shared" ref="G23:G28" si="3">D23*C23</f>
        <v>2758</v>
      </c>
      <c r="H23" s="583">
        <f t="shared" ref="H23:H28" si="4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2"/>
        <v>436.92999999999989</v>
      </c>
      <c r="G24" s="542">
        <f t="shared" si="3"/>
        <v>2718.07</v>
      </c>
      <c r="H24" s="583">
        <f t="shared" si="4"/>
        <v>0.16075009105725749</v>
      </c>
      <c r="I24" s="542"/>
      <c r="J24" s="542"/>
      <c r="K24" s="542"/>
      <c r="T24" s="725" t="s">
        <v>768</v>
      </c>
      <c r="U24" s="730"/>
      <c r="V24" s="691"/>
      <c r="W24" s="691"/>
      <c r="X24" s="691"/>
      <c r="Y24" s="691"/>
    </row>
    <row r="25" spans="1:27" x14ac:dyDescent="0.25">
      <c r="A25" t="s">
        <v>361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6">
        <f t="shared" si="4"/>
        <v>1.1866581141757569E-2</v>
      </c>
      <c r="I25" s="39"/>
      <c r="J25" s="39"/>
      <c r="K25" s="39"/>
      <c r="T25" s="726" t="s">
        <v>782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361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6">
        <f t="shared" si="4"/>
        <v>6.6709429121231498E-2</v>
      </c>
      <c r="I26" s="39"/>
      <c r="J26" s="39"/>
      <c r="K26" s="39"/>
      <c r="T26" s="727" t="s">
        <v>783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350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6">
        <f t="shared" si="4"/>
        <v>7.8896728672225816E-2</v>
      </c>
      <c r="I27" s="39"/>
      <c r="J27" s="39"/>
      <c r="K27" s="39"/>
      <c r="T27" s="728" t="s">
        <v>770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6">
        <f t="shared" si="4"/>
        <v>-4.1233657391887259E-2</v>
      </c>
      <c r="I28" s="39"/>
      <c r="J28" s="39">
        <v>30.72</v>
      </c>
      <c r="K28" s="39">
        <v>1207</v>
      </c>
      <c r="T28" s="728" t="s">
        <v>810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6">
        <f t="shared" ref="H29" si="7">(E29-D29)/D29</f>
        <v>-5.2376213797454295E-2</v>
      </c>
      <c r="I29" s="39"/>
      <c r="J29" s="39"/>
      <c r="K29" s="39">
        <v>1291</v>
      </c>
      <c r="T29" s="728" t="s">
        <v>779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6">
        <f t="shared" ref="H30:H43" si="10">(E30-D30)/D30</f>
        <v>-4.2840830041081988E-2</v>
      </c>
      <c r="I30" s="39"/>
      <c r="J30" s="39">
        <v>30</v>
      </c>
      <c r="K30" s="39">
        <v>1321</v>
      </c>
      <c r="T30" s="728" t="s">
        <v>780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6">
        <f t="shared" si="10"/>
        <v>-2.4574334983408566E-2</v>
      </c>
      <c r="I31" s="39">
        <v>29</v>
      </c>
      <c r="J31" s="39"/>
      <c r="K31" s="39">
        <v>1308</v>
      </c>
      <c r="T31" s="728" t="s">
        <v>771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6">
        <f t="shared" si="10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6">
        <f t="shared" si="10"/>
        <v>-0.11033282753145186</v>
      </c>
      <c r="I33" s="39"/>
      <c r="J33" s="39"/>
      <c r="K33" s="39"/>
      <c r="T33" s="728" t="s">
        <v>773</v>
      </c>
      <c r="U33" s="730"/>
      <c r="V33" s="736">
        <v>0.15</v>
      </c>
      <c r="W33" s="749" t="s">
        <v>826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6">
        <f t="shared" si="10"/>
        <v>-0.12999603025907203</v>
      </c>
      <c r="I34" s="39"/>
      <c r="J34" s="39"/>
      <c r="K34" s="39">
        <v>50</v>
      </c>
      <c r="T34" s="728" t="s">
        <v>781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6">
        <f t="shared" si="10"/>
        <v>-0.10612563402262969</v>
      </c>
      <c r="I35" s="39"/>
      <c r="J35" s="39"/>
      <c r="K35" s="39">
        <v>-179</v>
      </c>
      <c r="T35" s="728" t="s">
        <v>808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6">
        <f t="shared" si="10"/>
        <v>-0.1064042922949662</v>
      </c>
      <c r="I36" s="39"/>
      <c r="J36" s="39"/>
      <c r="K36" s="39">
        <v>331</v>
      </c>
      <c r="T36" s="728" t="s">
        <v>774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6">
        <f t="shared" si="10"/>
        <v>-0.10104719699874687</v>
      </c>
      <c r="I37" s="39"/>
      <c r="J37" s="39"/>
      <c r="K37" s="39">
        <v>-81.41</v>
      </c>
      <c r="T37" s="728" t="s">
        <v>775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6">
        <f t="shared" si="10"/>
        <v>-9.6877845868743054E-2</v>
      </c>
      <c r="I38" s="39"/>
      <c r="J38" s="39"/>
      <c r="K38" s="39">
        <v>-9.41</v>
      </c>
      <c r="T38" s="728" t="s">
        <v>809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6">
        <f t="shared" si="10"/>
        <v>-5.9837392033379525E-2</v>
      </c>
      <c r="I39" s="39"/>
      <c r="J39" s="39"/>
      <c r="K39" s="39">
        <v>836</v>
      </c>
      <c r="T39" s="728" t="s">
        <v>786</v>
      </c>
      <c r="U39" s="733" t="s">
        <v>800</v>
      </c>
      <c r="V39" s="728" t="s">
        <v>790</v>
      </c>
      <c r="W39" s="728" t="s">
        <v>827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6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8" t="s">
        <v>787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6">
        <f t="shared" si="10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26.939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6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26.694099999999999</v>
      </c>
      <c r="Q42" s="2"/>
      <c r="T42" s="735" t="s">
        <v>807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6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26.449200000000001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6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26.2043</v>
      </c>
      <c r="Q44" s="2"/>
      <c r="T44" s="725" t="s">
        <v>769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6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25.959399999999999</v>
      </c>
      <c r="Q45" s="2"/>
      <c r="T45" s="728" t="s">
        <v>779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6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25.714500000000001</v>
      </c>
      <c r="Q46" s="2"/>
      <c r="T46" s="728" t="s">
        <v>780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6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25.4696</v>
      </c>
      <c r="Q47" s="2"/>
      <c r="T47" s="728" t="s">
        <v>771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6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25.224699999999999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6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24.979799999999997</v>
      </c>
      <c r="Q49" s="2"/>
      <c r="T49" s="728" t="s">
        <v>776</v>
      </c>
      <c r="U49" s="730">
        <v>20</v>
      </c>
      <c r="V49" s="728" t="s">
        <v>815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6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24.7349</v>
      </c>
      <c r="Q50" s="2"/>
      <c r="T50" s="728" t="s">
        <v>784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6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24.49</v>
      </c>
      <c r="Q51" s="2"/>
      <c r="T51" s="728" t="s">
        <v>811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" si="27">C52*(E52-D52)</f>
        <v>669.24999999999989</v>
      </c>
      <c r="G52" s="39">
        <f t="shared" ref="G52" si="28">D52*C52</f>
        <v>11740.75</v>
      </c>
      <c r="H52" s="226">
        <f t="shared" ref="H52" si="29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1"/>
        <v>24.245099999999997</v>
      </c>
      <c r="Q52" s="2"/>
      <c r="T52" s="725"/>
      <c r="U52" s="731"/>
      <c r="V52" s="691"/>
      <c r="W52" s="691"/>
      <c r="X52" s="691"/>
      <c r="Y52" s="691"/>
    </row>
    <row r="53" spans="1:25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1"/>
        <v>24.0002</v>
      </c>
      <c r="Q53" s="2"/>
      <c r="T53" s="728" t="s">
        <v>809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1"/>
        <v>23.755299999999998</v>
      </c>
      <c r="T54" s="728" t="s">
        <v>812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1"/>
        <v>23.510399999999997</v>
      </c>
      <c r="T55" s="728" t="s">
        <v>813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1"/>
        <v>23.265499999999996</v>
      </c>
      <c r="T56" s="739" t="s">
        <v>814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1"/>
        <v>23.020599999999998</v>
      </c>
      <c r="T57" s="735" t="s">
        <v>807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1"/>
        <v>22.775700000000001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1"/>
        <v>22.530799999999999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1"/>
        <v>22.285899999999998</v>
      </c>
      <c r="T60" s="729" t="s">
        <v>777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1"/>
        <v>22.041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804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802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801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803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0">C68*(E68-D68)</f>
        <v>-30.999999999999872</v>
      </c>
      <c r="G68" s="372">
        <f t="shared" ref="G68:G73" si="31">D68*C68</f>
        <v>2500</v>
      </c>
      <c r="H68" s="373">
        <f t="shared" ref="H68:H73" si="32">(E68-D68)/D68</f>
        <v>-1.2399999999999949E-2</v>
      </c>
      <c r="I68" s="372"/>
      <c r="T68" s="729" t="s">
        <v>805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0"/>
        <v>26.000000000000156</v>
      </c>
      <c r="G69" s="372">
        <f t="shared" si="31"/>
        <v>2500</v>
      </c>
      <c r="H69" s="373">
        <f t="shared" si="32"/>
        <v>1.0400000000000062E-2</v>
      </c>
      <c r="I69" s="372"/>
      <c r="T69" s="729" t="s">
        <v>806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0"/>
        <v>157.00000000000003</v>
      </c>
      <c r="G70" s="372">
        <f t="shared" si="31"/>
        <v>2500</v>
      </c>
      <c r="H70" s="373">
        <f t="shared" si="32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0"/>
        <v>46.999999999999886</v>
      </c>
      <c r="G71" s="372">
        <f t="shared" si="31"/>
        <v>2500</v>
      </c>
      <c r="H71" s="373">
        <f t="shared" si="32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0"/>
        <v>69.000000000000128</v>
      </c>
      <c r="G72" s="372">
        <f t="shared" si="31"/>
        <v>2500</v>
      </c>
      <c r="H72" s="373">
        <f t="shared" si="32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0"/>
        <v>148.00000000000006</v>
      </c>
      <c r="G73" s="372">
        <f t="shared" si="31"/>
        <v>2500</v>
      </c>
      <c r="H73" s="373">
        <f t="shared" si="32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3">C74*(E74-D74)</f>
        <v>428.00000000000011</v>
      </c>
      <c r="G74" s="372">
        <f t="shared" ref="G74:G80" si="34">D74*C74</f>
        <v>2500</v>
      </c>
      <c r="H74" s="373">
        <f t="shared" ref="H74:H80" si="35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3"/>
        <v>368</v>
      </c>
      <c r="G75" s="372">
        <f t="shared" si="34"/>
        <v>2500</v>
      </c>
      <c r="H75" s="373">
        <f t="shared" si="35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3"/>
        <v>401.00000000000017</v>
      </c>
      <c r="G76" s="372">
        <f t="shared" si="34"/>
        <v>2500</v>
      </c>
      <c r="H76" s="373">
        <f t="shared" si="35"/>
        <v>0.16040000000000007</v>
      </c>
      <c r="I76" s="372"/>
      <c r="R76" t="s">
        <v>793</v>
      </c>
      <c r="T76" s="22" t="s">
        <v>792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3"/>
        <v>389.00000000000006</v>
      </c>
      <c r="G77" s="372">
        <f t="shared" si="34"/>
        <v>2500</v>
      </c>
      <c r="H77" s="373">
        <f t="shared" si="35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3"/>
        <v>362.99999999999989</v>
      </c>
      <c r="G78" s="372">
        <f t="shared" si="34"/>
        <v>2500</v>
      </c>
      <c r="H78" s="373">
        <f t="shared" si="35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3"/>
        <v>434</v>
      </c>
      <c r="G79" s="372">
        <f t="shared" si="34"/>
        <v>2500</v>
      </c>
      <c r="H79" s="373">
        <f t="shared" si="35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3"/>
        <v>200</v>
      </c>
      <c r="G80" s="372">
        <f t="shared" si="34"/>
        <v>2500</v>
      </c>
      <c r="H80" s="373">
        <f t="shared" si="35"/>
        <v>0.08</v>
      </c>
      <c r="I80" s="372"/>
      <c r="T80" s="694" t="s">
        <v>113</v>
      </c>
      <c r="U80" s="694" t="s">
        <v>742</v>
      </c>
      <c r="V80" s="694" t="s">
        <v>743</v>
      </c>
      <c r="W80" s="692" t="s">
        <v>736</v>
      </c>
      <c r="X80" s="692" t="s">
        <v>737</v>
      </c>
      <c r="Y80" s="694" t="s">
        <v>739</v>
      </c>
      <c r="Z80" s="694" t="s">
        <v>740</v>
      </c>
      <c r="AA80" s="692" t="s">
        <v>738</v>
      </c>
      <c r="AB80" s="693" t="s">
        <v>741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6">C85*(E85-D85)</f>
        <v>-9.9999999999999645</v>
      </c>
      <c r="G85" s="255">
        <f t="shared" ref="G85:G90" si="37">D85*C85</f>
        <v>1287</v>
      </c>
      <c r="H85" s="269">
        <f t="shared" ref="H85:H90" si="38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6"/>
        <v>-45.999999999999908</v>
      </c>
      <c r="G86" s="255">
        <f t="shared" si="37"/>
        <v>1287</v>
      </c>
      <c r="H86" s="269">
        <f t="shared" si="38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6"/>
        <v>-82.000000000000028</v>
      </c>
      <c r="G87" s="255">
        <f t="shared" si="37"/>
        <v>2496</v>
      </c>
      <c r="H87" s="269">
        <f t="shared" si="38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6"/>
        <v>-99.000000000000028</v>
      </c>
      <c r="G88" s="255">
        <f t="shared" si="37"/>
        <v>3720</v>
      </c>
      <c r="H88" s="269">
        <f t="shared" si="38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6"/>
        <v>-121.50000000000034</v>
      </c>
      <c r="G89" s="255">
        <f t="shared" si="37"/>
        <v>3720</v>
      </c>
      <c r="H89" s="269">
        <f t="shared" si="38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6"/>
        <v>-50.999999999999979</v>
      </c>
      <c r="G90" s="255">
        <f t="shared" si="37"/>
        <v>3720</v>
      </c>
      <c r="H90" s="269">
        <f t="shared" si="38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39">C91*(E91-D91)</f>
        <v>13.499999999999979</v>
      </c>
      <c r="G91" s="255">
        <f t="shared" ref="G91:G102" si="40">D91*C91</f>
        <v>3720</v>
      </c>
      <c r="H91" s="269">
        <f t="shared" ref="H91:H102" si="41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39"/>
        <v>40.499999999999936</v>
      </c>
      <c r="G92" s="255">
        <f t="shared" si="40"/>
        <v>3720</v>
      </c>
      <c r="H92" s="269">
        <f t="shared" si="41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39"/>
        <v>7.5000000000001066</v>
      </c>
      <c r="G93" s="255">
        <f t="shared" si="40"/>
        <v>3720</v>
      </c>
      <c r="H93" s="269">
        <f t="shared" si="41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39"/>
        <v>-33.000000000000362</v>
      </c>
      <c r="G94" s="255">
        <f t="shared" si="40"/>
        <v>3720</v>
      </c>
      <c r="H94" s="269">
        <f t="shared" si="41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39"/>
        <v>-211.50000000000003</v>
      </c>
      <c r="G95" s="255">
        <f t="shared" si="40"/>
        <v>3720</v>
      </c>
      <c r="H95" s="269">
        <f t="shared" si="41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39"/>
        <v>-144.00000000000011</v>
      </c>
      <c r="G96" s="255">
        <f t="shared" si="40"/>
        <v>3720</v>
      </c>
      <c r="H96" s="269">
        <f t="shared" si="41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39"/>
        <v>-73.500000000000298</v>
      </c>
      <c r="G97" s="255">
        <f t="shared" si="40"/>
        <v>3720</v>
      </c>
      <c r="H97" s="269">
        <f t="shared" si="41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39"/>
        <v>-104.53499999999991</v>
      </c>
      <c r="G98" s="255">
        <f t="shared" si="40"/>
        <v>3694.0349999999999</v>
      </c>
      <c r="H98" s="269">
        <f t="shared" si="41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39"/>
        <v>-164.53499999999968</v>
      </c>
      <c r="G99" s="255">
        <f t="shared" si="40"/>
        <v>3694.0349999999999</v>
      </c>
      <c r="H99" s="269">
        <f t="shared" si="41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39"/>
        <v>8.2949999999998525</v>
      </c>
      <c r="G100" s="255">
        <f t="shared" si="40"/>
        <v>3639.7050000000004</v>
      </c>
      <c r="H100" s="269">
        <f t="shared" si="41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39"/>
        <v>69.794999999999874</v>
      </c>
      <c r="G101" s="255">
        <f t="shared" si="40"/>
        <v>3639.7050000000004</v>
      </c>
      <c r="H101" s="269">
        <f t="shared" si="41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39"/>
        <v>589.25999999999976</v>
      </c>
      <c r="G102" s="255">
        <f t="shared" si="40"/>
        <v>2250.7400000000002</v>
      </c>
      <c r="H102" s="269">
        <f t="shared" si="41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228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347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347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347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347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347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195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324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325</v>
      </c>
      <c r="U48" s="86" t="s">
        <v>518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326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642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226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238</v>
      </c>
      <c r="M55" s="254"/>
      <c r="O55" s="81">
        <v>0.96</v>
      </c>
      <c r="P55" s="81">
        <f t="shared" si="5"/>
        <v>0</v>
      </c>
      <c r="T55" s="91" t="s">
        <v>327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328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195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795</v>
      </c>
      <c r="B2" s="445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71.489999999999995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6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10723.5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-504.57999999999993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-504.57999999999993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-4.4939116928272682E-2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50</v>
      </c>
      <c r="D19" s="349"/>
      <c r="E19" s="349"/>
      <c r="F19" s="350">
        <f>SumByColor($A$19,F2:F17)</f>
        <v>4034</v>
      </c>
      <c r="G19" s="349"/>
      <c r="H19" s="349">
        <f>SumByColor($A$19,H2:H17)</f>
        <v>50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78.638999999999996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77.924099999999996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77.209199999999996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76.494299999999996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75.779399999999995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75.064499999999995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74.349599999999995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73.634699999999995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72.919799999999995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72.204899999999995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71.489999999999995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70.775099999999995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70.060199999999995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69.345299999999995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68.630399999999995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67.915499999999994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67.200599999999994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66.485699999999994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65.770799999999994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65.055899999999994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64.340999999999994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244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261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261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333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479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540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195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517</v>
      </c>
      <c r="K29" s="224" t="s">
        <v>481</v>
      </c>
      <c r="L29" s="224" t="s">
        <v>720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295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193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231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266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296</v>
      </c>
      <c r="J168" s="593" t="s">
        <v>294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306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306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306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306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517</v>
      </c>
      <c r="K200" s="224" t="s">
        <v>481</v>
      </c>
      <c r="L200" s="224" t="s">
        <v>720</v>
      </c>
      <c r="M200" s="4"/>
    </row>
    <row r="201" spans="1:17" x14ac:dyDescent="0.25">
      <c r="A201" s="371" t="s">
        <v>356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363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364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365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387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403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428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433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446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446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465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202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259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318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195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643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644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645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646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438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647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529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648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569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649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547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650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651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652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653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272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654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655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435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657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530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324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325</v>
      </c>
      <c r="U45" s="127" t="s">
        <v>491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326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658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497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327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328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249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10" t="s">
        <v>320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195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60.36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4828.8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179</v>
      </c>
      <c r="P7"/>
      <c r="Q7" s="2">
        <f>Q10+Q8</f>
        <v>2379.3300000000017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181</v>
      </c>
      <c r="Q8" s="2">
        <f>K18+M18-F18+Q2*Q4</f>
        <v>774.75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P9"/>
      <c r="Q9" s="134">
        <f>IF(Q2=0, 0, Q8/Q6)</f>
        <v>0.19110519110519109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195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720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66.396000000000001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65.792400000000001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65.188800000000001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64.5852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63.9816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63.378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62.7744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62.1708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61.5672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60.9636</v>
      </c>
      <c r="R49" s="81"/>
      <c r="T49" s="85" t="s">
        <v>103</v>
      </c>
      <c r="U49" s="87" t="s">
        <v>341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60.36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59.756399999999999</v>
      </c>
      <c r="R51" s="81"/>
      <c r="T51" s="85" t="s">
        <v>104</v>
      </c>
      <c r="U51" s="86" t="s">
        <v>667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59.152799999999999</v>
      </c>
      <c r="R52" s="81"/>
      <c r="T52" s="85" t="s">
        <v>105</v>
      </c>
      <c r="U52" s="86" t="s">
        <v>492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58.549199999999999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57.945599999999999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57.341999999999999</v>
      </c>
      <c r="R55" s="81"/>
      <c r="T55" s="85" t="s">
        <v>107</v>
      </c>
      <c r="U55" s="86" t="s">
        <v>668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56.738399999999999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56.134800000000006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55.531199999999998</v>
      </c>
      <c r="R58" s="81"/>
      <c r="T58" s="85" t="s">
        <v>108</v>
      </c>
      <c r="U58" s="86" t="s">
        <v>573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54.927599999999998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54.323999999999998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195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234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242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276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334</v>
      </c>
      <c r="U6" t="s">
        <v>470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469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471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524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225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436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671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488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672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574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228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195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524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186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289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290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290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315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524</v>
      </c>
    </row>
    <row r="167" spans="1:10" x14ac:dyDescent="0.25">
      <c r="A167" t="s">
        <v>350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350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441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455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460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371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482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724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352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64.06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3203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1613.5099999999984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390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0.13864201919658728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23" x14ac:dyDescent="0.25">
      <c r="G16" s="29"/>
      <c r="H16" s="70"/>
      <c r="O16" s="695">
        <v>42963</v>
      </c>
      <c r="P16" s="691" t="s">
        <v>744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748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70.466000000000008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69.825400000000002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69.18480000000001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68.544200000000004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67.903600000000012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67.263000000000005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66.622399999999999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65.981800000000007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65.341200000000001</v>
      </c>
      <c r="Q49" s="2"/>
      <c r="T49" s="91" t="s">
        <v>103</v>
      </c>
      <c r="U49" s="127" t="s">
        <v>499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64.700600000000009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64.06</v>
      </c>
      <c r="Q51" s="2"/>
      <c r="T51" s="91" t="s">
        <v>104</v>
      </c>
      <c r="U51" s="127" t="s">
        <v>673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63.419400000000003</v>
      </c>
      <c r="Q52" s="2"/>
      <c r="T52" s="91" t="s">
        <v>105</v>
      </c>
      <c r="U52" s="127" t="s">
        <v>674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62.778800000000004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62.138199999999998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61.497599999999998</v>
      </c>
      <c r="T55" s="91" t="s">
        <v>107</v>
      </c>
      <c r="U55" s="127" t="s">
        <v>675</v>
      </c>
    </row>
    <row r="56" spans="1:21" x14ac:dyDescent="0.25">
      <c r="O56" s="81">
        <v>0.95</v>
      </c>
      <c r="P56" s="81">
        <f t="shared" si="6"/>
        <v>60.856999999999999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60.2164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59.575800000000008</v>
      </c>
      <c r="T58" s="91" t="s">
        <v>108</v>
      </c>
      <c r="U58" s="127" t="s">
        <v>575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58.935200000000002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6"/>
        <v>58.294600000000003</v>
      </c>
    </row>
    <row r="61" spans="1:21" x14ac:dyDescent="0.25">
      <c r="A61" s="380" t="s">
        <v>352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7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6"/>
        <v>57.654000000000003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7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7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7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7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7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195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8">C84*(E84-D84)</f>
        <v>-17.400000000000375</v>
      </c>
      <c r="G84" s="372">
        <f t="shared" ref="G84:G103" si="9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8"/>
        <v>9.5999999999997954</v>
      </c>
      <c r="G85" s="372">
        <f t="shared" si="9"/>
        <v>1940.4</v>
      </c>
      <c r="H85" s="719">
        <f t="shared" ref="H85:H103" si="10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8"/>
        <v>-27.900000000000205</v>
      </c>
      <c r="G86" s="372">
        <f t="shared" si="9"/>
        <v>1940.4</v>
      </c>
      <c r="H86" s="719">
        <f t="shared" si="10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464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8"/>
        <v>54.899999999999949</v>
      </c>
      <c r="G87" s="372">
        <f t="shared" si="9"/>
        <v>1940.4</v>
      </c>
      <c r="H87" s="719">
        <f t="shared" si="10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464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8"/>
        <v>-205.50000000000026</v>
      </c>
      <c r="G88" s="372">
        <f t="shared" si="9"/>
        <v>1940.4</v>
      </c>
      <c r="H88" s="719">
        <f t="shared" si="10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490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8"/>
        <v>-221.39999999999986</v>
      </c>
      <c r="G89" s="372">
        <f t="shared" si="9"/>
        <v>4809.3999999999996</v>
      </c>
      <c r="H89" s="719">
        <f t="shared" si="10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8"/>
        <v>-321.39999999999986</v>
      </c>
      <c r="G90" s="372">
        <f t="shared" si="9"/>
        <v>4809.3999999999996</v>
      </c>
      <c r="H90" s="719">
        <f t="shared" si="10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8"/>
        <v>-362.59999999999991</v>
      </c>
      <c r="G91" s="372">
        <f t="shared" si="9"/>
        <v>4791.3999999999996</v>
      </c>
      <c r="H91" s="719">
        <f t="shared" si="10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8"/>
        <v>-411.39999999999986</v>
      </c>
      <c r="G92" s="372">
        <f t="shared" si="9"/>
        <v>4791.3999999999996</v>
      </c>
      <c r="H92" s="719">
        <f t="shared" si="10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8"/>
        <v>-416.29900000000015</v>
      </c>
      <c r="G93" s="372">
        <f t="shared" si="9"/>
        <v>7510.3990000000003</v>
      </c>
      <c r="H93" s="719">
        <f t="shared" si="10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8"/>
        <v>-58.500000000000369</v>
      </c>
      <c r="G94" s="372">
        <f t="shared" si="9"/>
        <v>7510.1</v>
      </c>
      <c r="H94" s="719">
        <f t="shared" si="10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8"/>
        <v>28.399999999999892</v>
      </c>
      <c r="G95" s="372">
        <f t="shared" si="9"/>
        <v>2872.1</v>
      </c>
      <c r="H95" s="719">
        <f t="shared" si="10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8"/>
        <v>-74.799999999999613</v>
      </c>
      <c r="G96" s="372">
        <f t="shared" si="9"/>
        <v>4559.5999999999995</v>
      </c>
      <c r="H96" s="719">
        <f t="shared" si="10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8"/>
        <v>-193.17999999999961</v>
      </c>
      <c r="G97" s="372">
        <f t="shared" si="9"/>
        <v>7282.08</v>
      </c>
      <c r="H97" s="719">
        <f t="shared" si="10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8"/>
        <v>225.30300000000005</v>
      </c>
      <c r="G98" s="372">
        <f t="shared" si="9"/>
        <v>7234.0970000000007</v>
      </c>
      <c r="H98" s="719">
        <f t="shared" si="10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8"/>
        <v>-214.19999999999959</v>
      </c>
      <c r="G99" s="372">
        <f t="shared" si="9"/>
        <v>9684</v>
      </c>
      <c r="H99" s="719">
        <f t="shared" si="10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8"/>
        <v>405</v>
      </c>
      <c r="G100" s="372">
        <f t="shared" si="9"/>
        <v>9684</v>
      </c>
      <c r="H100" s="719">
        <f t="shared" si="10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8"/>
        <v>892.95999999999992</v>
      </c>
      <c r="G101" s="372">
        <f t="shared" si="9"/>
        <v>3806.2400000000002</v>
      </c>
      <c r="H101" s="719">
        <f t="shared" si="10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8"/>
        <v>860.39999999999895</v>
      </c>
      <c r="G102" s="372">
        <f t="shared" si="9"/>
        <v>9556.2000000000007</v>
      </c>
      <c r="H102" s="719">
        <f t="shared" si="10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8"/>
        <v>928.05000000000041</v>
      </c>
      <c r="G103" s="372">
        <f t="shared" si="9"/>
        <v>4885.95</v>
      </c>
      <c r="H103" s="719">
        <f t="shared" si="10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4">
      <formula>Q7&gt;0</formula>
    </cfRule>
    <cfRule type="expression" dxfId="449" priority="65">
      <formula>Q7&lt;0</formula>
    </cfRule>
  </conditionalFormatting>
  <conditionalFormatting sqref="Q8">
    <cfRule type="expression" dxfId="448" priority="62">
      <formula>Q8&gt;0</formula>
    </cfRule>
    <cfRule type="expression" dxfId="447" priority="63">
      <formula>Q8&lt;0</formula>
    </cfRule>
  </conditionalFormatting>
  <conditionalFormatting sqref="F27:F43">
    <cfRule type="expression" dxfId="446" priority="46">
      <formula>F27&gt;0</formula>
    </cfRule>
    <cfRule type="expression" dxfId="445" priority="47">
      <formula>F27&lt;0</formula>
    </cfRule>
  </conditionalFormatting>
  <conditionalFormatting sqref="H45 H47:H48 H50:H51 H53 H27:H43">
    <cfRule type="expression" dxfId="444" priority="44">
      <formula>H27&gt;0</formula>
    </cfRule>
    <cfRule type="expression" dxfId="443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406" priority="1">
      <formula>J26&gt;0</formula>
    </cfRule>
    <cfRule type="expression" dxfId="405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7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35.048340909090903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29"/>
      <c r="AO3" s="229"/>
    </row>
    <row r="4" spans="1:41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30.81</v>
      </c>
      <c r="R4" s="487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13556.4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15421.269999999997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-1789.8499999999972</v>
      </c>
      <c r="R7">
        <v>440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-1864.8699999999972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-0.120928431964423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M46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C12" s="4"/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8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115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7" t="s">
        <v>195</v>
      </c>
      <c r="B19" s="348"/>
      <c r="C19" s="349">
        <f>SumByColor($A$19,C2:C17)</f>
        <v>280</v>
      </c>
      <c r="D19" s="349"/>
      <c r="E19" s="349"/>
      <c r="F19" s="350">
        <f>SumByColor($A$19,F2:F18)</f>
        <v>8463</v>
      </c>
      <c r="G19" s="349"/>
      <c r="H19" s="349">
        <f>SumByColor($A$19,H2:H17)</f>
        <v>280</v>
      </c>
      <c r="I19" s="349"/>
      <c r="J19" s="349"/>
      <c r="K19" s="350">
        <f>SumByColor($A$19,K2:K17)</f>
        <v>8569</v>
      </c>
      <c r="L19" s="349"/>
      <c r="M19" s="350">
        <f>SumByColor($A$19,M2:M17)</f>
        <v>115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3" si="4">C22*(E22-D22)</f>
        <v>-10.999999999999943</v>
      </c>
      <c r="G22" s="39">
        <f t="shared" ref="G22:G33" si="5">D22*C22</f>
        <v>2249</v>
      </c>
      <c r="H22" s="226">
        <f t="shared" ref="H22:H33" si="6">(E22-D22)/D22</f>
        <v>-4.891062694530878E-3</v>
      </c>
      <c r="I22" s="226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6">
        <f t="shared" si="6"/>
        <v>-1.3617557607474486E-2</v>
      </c>
      <c r="I23" s="226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6">
        <f t="shared" si="6"/>
        <v>-5.2890191887917763E-2</v>
      </c>
      <c r="I24" s="226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6">
        <f t="shared" si="6"/>
        <v>-5.0005883045064127E-2</v>
      </c>
      <c r="I25" s="226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7">
        <f t="shared" si="6"/>
        <v>-0.21726942263126708</v>
      </c>
      <c r="I26" s="227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7">
        <f t="shared" si="6"/>
        <v>-0.12551002457197663</v>
      </c>
      <c r="I27" s="227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7">
        <f t="shared" si="6"/>
        <v>-0.14185792828991003</v>
      </c>
      <c r="I28" s="227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7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7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7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7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4"/>
        <v>-1913.9999999999991</v>
      </c>
      <c r="G33" s="39">
        <f t="shared" si="5"/>
        <v>15421.999999999998</v>
      </c>
      <c r="H33" s="227">
        <f t="shared" si="6"/>
        <v>-0.12410841654778883</v>
      </c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7"/>
      <c r="I42" s="39"/>
      <c r="O42" s="240" t="s">
        <v>78</v>
      </c>
      <c r="P42" s="240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O43" s="81">
        <v>1.1000000000000001</v>
      </c>
      <c r="P43" s="81">
        <f>O43*$Q$4</f>
        <v>33.890999999999998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O44" s="81">
        <v>1.0900000000000001</v>
      </c>
      <c r="P44" s="81">
        <f t="shared" ref="P44:P63" si="7">O44*$Q$4</f>
        <v>33.582900000000002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O45" s="81">
        <v>1.08</v>
      </c>
      <c r="P45" s="81">
        <f t="shared" si="7"/>
        <v>33.274799999999999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L46" t="s">
        <v>212</v>
      </c>
      <c r="M46" s="2">
        <f>M60+K60-F60</f>
        <v>75.019999999999982</v>
      </c>
      <c r="O46" s="81">
        <v>1.07</v>
      </c>
      <c r="P46" s="81">
        <f t="shared" si="7"/>
        <v>32.966700000000003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7"/>
        <v>32.6586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7"/>
        <v>32.350499999999997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7"/>
        <v>32.042400000000001</v>
      </c>
      <c r="Q49" s="81"/>
      <c r="R49" s="33"/>
      <c r="T49" s="91" t="s">
        <v>103</v>
      </c>
      <c r="U49" s="86" t="s">
        <v>576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7"/>
        <v>31.734300000000001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7"/>
        <v>31.426199999999998</v>
      </c>
      <c r="Q51" s="81"/>
      <c r="R51" s="33"/>
      <c r="T51" s="91" t="s">
        <v>104</v>
      </c>
      <c r="U51" s="86" t="s">
        <v>676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7"/>
        <v>31.118099999999998</v>
      </c>
      <c r="Q52" s="81"/>
      <c r="R52" s="33"/>
      <c r="T52" s="91" t="s">
        <v>105</v>
      </c>
      <c r="U52" s="86" t="s">
        <v>550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7"/>
        <v>30.81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7"/>
        <v>30.501899999999999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7"/>
        <v>30.1938</v>
      </c>
      <c r="Q55" s="81"/>
      <c r="T55" s="91" t="s">
        <v>107</v>
      </c>
      <c r="U55" s="86" t="s">
        <v>677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7"/>
        <v>29.885699999999996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7"/>
        <v>29.577599999999997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7"/>
        <v>29.269499999999997</v>
      </c>
      <c r="Q58" s="81"/>
      <c r="T58" s="91" t="s">
        <v>108</v>
      </c>
      <c r="U58" s="86" t="s">
        <v>577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7"/>
        <v>28.961399999999998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7"/>
        <v>28.653300000000002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G61" s="2"/>
      <c r="O61" s="81">
        <v>0.92</v>
      </c>
      <c r="P61" s="81">
        <f t="shared" si="7"/>
        <v>28.345199999999998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O62" s="81">
        <v>0.91</v>
      </c>
      <c r="P62" s="81">
        <f t="shared" si="7"/>
        <v>28.037099999999999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7"/>
        <v>27.728999999999999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8">C67*(E67-D67)</f>
        <v>-94.799999999999898</v>
      </c>
      <c r="G67" s="255">
        <f t="shared" ref="G67:G73" si="9">D67*C67</f>
        <v>2401.8000000000002</v>
      </c>
      <c r="H67" s="269">
        <f t="shared" ref="H67:H73" si="10">(E67-D67)/D67</f>
        <v>-3.9470397202098384E-2</v>
      </c>
      <c r="I67" s="269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8"/>
        <v>-86.100000000000136</v>
      </c>
      <c r="G68" s="255">
        <f t="shared" si="9"/>
        <v>1239.3000000000002</v>
      </c>
      <c r="H68" s="267">
        <f t="shared" si="10"/>
        <v>-6.9474703461631676E-2</v>
      </c>
      <c r="I68" s="267"/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8"/>
        <v>-54.000000000000128</v>
      </c>
      <c r="G69" s="255">
        <f t="shared" si="9"/>
        <v>1239.3000000000002</v>
      </c>
      <c r="H69" s="267">
        <f t="shared" si="10"/>
        <v>-4.3572984749455437E-2</v>
      </c>
      <c r="I69" s="267"/>
      <c r="O69" s="33"/>
      <c r="W69" s="277" t="s">
        <v>120</v>
      </c>
      <c r="AB69" s="230"/>
    </row>
    <row r="70" spans="2:31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8"/>
        <v>-29.849999999999923</v>
      </c>
      <c r="G70" s="255">
        <f t="shared" si="9"/>
        <v>1239.1500000000001</v>
      </c>
      <c r="H70" s="267">
        <f t="shared" si="10"/>
        <v>-2.4089093330105251E-2</v>
      </c>
      <c r="I70" s="267"/>
    </row>
    <row r="71" spans="2:31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8"/>
        <v>-9.7500000000000853</v>
      </c>
      <c r="G71" s="255">
        <f t="shared" si="9"/>
        <v>1239.1500000000001</v>
      </c>
      <c r="H71" s="267">
        <f t="shared" si="10"/>
        <v>-7.8682968163661261E-3</v>
      </c>
      <c r="I71" s="267"/>
    </row>
    <row r="72" spans="2:31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8"/>
        <v>-51.449999999999889</v>
      </c>
      <c r="G72" s="255">
        <f t="shared" si="9"/>
        <v>1239.1500000000001</v>
      </c>
      <c r="H72" s="267">
        <f t="shared" si="10"/>
        <v>-4.1520397046362338E-2</v>
      </c>
      <c r="I72" s="267"/>
    </row>
    <row r="73" spans="2:31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8"/>
        <v>1.9499999999999318</v>
      </c>
      <c r="G73" s="255">
        <f t="shared" si="9"/>
        <v>1239.1500000000001</v>
      </c>
      <c r="H73" s="267">
        <f t="shared" si="10"/>
        <v>1.5736593632731564E-3</v>
      </c>
      <c r="I73" s="267"/>
    </row>
    <row r="74" spans="2:31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183</v>
      </c>
    </row>
    <row r="75" spans="2:31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31" x14ac:dyDescent="0.25">
      <c r="B76" s="254"/>
      <c r="C76" s="254"/>
      <c r="D76" s="255"/>
      <c r="E76" s="255"/>
      <c r="F76" s="255"/>
      <c r="G76" s="255"/>
      <c r="H76" s="267"/>
      <c r="I76" s="267"/>
    </row>
    <row r="77" spans="2:31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42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42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68:F72">
    <cfRule type="expression" dxfId="365" priority="27">
      <formula>F68&gt;0</formula>
    </cfRule>
    <cfRule type="expression" dxfId="364" priority="28">
      <formula>F68&lt;0</formula>
    </cfRule>
  </conditionalFormatting>
  <conditionalFormatting sqref="H68:H70">
    <cfRule type="expression" dxfId="363" priority="25">
      <formula>H68&gt;0</formula>
    </cfRule>
    <cfRule type="expression" dxfId="362" priority="26">
      <formula>H68&lt;0</formula>
    </cfRule>
  </conditionalFormatting>
  <conditionalFormatting sqref="H71">
    <cfRule type="expression" dxfId="361" priority="23">
      <formula>H71&gt;0</formula>
    </cfRule>
    <cfRule type="expression" dxfId="360" priority="24">
      <formula>H71&lt;0</formula>
    </cfRule>
  </conditionalFormatting>
  <conditionalFormatting sqref="H72">
    <cfRule type="expression" dxfId="359" priority="21">
      <formula>H72&gt;0</formula>
    </cfRule>
    <cfRule type="expression" dxfId="358" priority="22">
      <formula>H72&lt;0</formula>
    </cfRule>
  </conditionalFormatting>
  <conditionalFormatting sqref="H73:H77">
    <cfRule type="expression" dxfId="357" priority="19">
      <formula>H73&gt;0</formula>
    </cfRule>
    <cfRule type="expression" dxfId="356" priority="20">
      <formula>H73&lt;0</formula>
    </cfRule>
  </conditionalFormatting>
  <conditionalFormatting sqref="F64:F67">
    <cfRule type="expression" dxfId="355" priority="17">
      <formula>F64&gt;0</formula>
    </cfRule>
    <cfRule type="expression" dxfId="354" priority="18">
      <formula>F64&lt;0</formula>
    </cfRule>
  </conditionalFormatting>
  <conditionalFormatting sqref="H64:H67">
    <cfRule type="expression" dxfId="353" priority="15">
      <formula>H64&gt;0</formula>
    </cfRule>
    <cfRule type="expression" dxfId="352" priority="16">
      <formula>H64&lt;0</formula>
    </cfRule>
  </conditionalFormatting>
  <conditionalFormatting sqref="F73:F74">
    <cfRule type="expression" dxfId="351" priority="13">
      <formula>F73&gt;0</formula>
    </cfRule>
    <cfRule type="expression" dxfId="350" priority="14">
      <formula>F73&lt;0</formula>
    </cfRule>
  </conditionalFormatting>
  <conditionalFormatting sqref="I68:I70">
    <cfRule type="expression" dxfId="349" priority="11">
      <formula>I68&gt;0</formula>
    </cfRule>
    <cfRule type="expression" dxfId="348" priority="12">
      <formula>I68&lt;0</formula>
    </cfRule>
  </conditionalFormatting>
  <conditionalFormatting sqref="I71">
    <cfRule type="expression" dxfId="347" priority="9">
      <formula>I71&gt;0</formula>
    </cfRule>
    <cfRule type="expression" dxfId="346" priority="10">
      <formula>I71&lt;0</formula>
    </cfRule>
  </conditionalFormatting>
  <conditionalFormatting sqref="I72">
    <cfRule type="expression" dxfId="345" priority="7">
      <formula>I72&gt;0</formula>
    </cfRule>
    <cfRule type="expression" dxfId="344" priority="8">
      <formula>I72&lt;0</formula>
    </cfRule>
  </conditionalFormatting>
  <conditionalFormatting sqref="I73:I77">
    <cfRule type="expression" dxfId="343" priority="5">
      <formula>I73&gt;0</formula>
    </cfRule>
    <cfRule type="expression" dxfId="342" priority="6">
      <formula>I73&lt;0</formula>
    </cfRule>
  </conditionalFormatting>
  <conditionalFormatting sqref="I64:I67">
    <cfRule type="expression" dxfId="341" priority="3">
      <formula>I64&gt;0</formula>
    </cfRule>
    <cfRule type="expression" dxfId="340" priority="4">
      <formula>I64&lt;0</formula>
    </cfRule>
  </conditionalFormatting>
  <conditionalFormatting sqref="F75">
    <cfRule type="expression" dxfId="339" priority="1">
      <formula>F75&gt;0</formula>
    </cfRule>
    <cfRule type="expression" dxfId="33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350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651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652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653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329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195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580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195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345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376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411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416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451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264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268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195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461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340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330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614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581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265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210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195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339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838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17.899999999999999</v>
      </c>
      <c r="R4" s="487">
        <v>0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3579.9999999999995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-524.02999999999929</v>
      </c>
      <c r="R7">
        <v>200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-524.02999999999929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211</v>
      </c>
      <c r="Q9" s="134">
        <f>IF(Q2=0, 0, Q8/Q6)</f>
        <v>-0.12768668845013306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1.6089385474860336E-2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195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373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829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186</v>
      </c>
      <c r="O42" s="574" t="s">
        <v>78</v>
      </c>
      <c r="P42" s="574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19.690000000000001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1">O44*$Q$4</f>
        <v>19.510999999999999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1"/>
        <v>19.332000000000001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19.152999999999999</v>
      </c>
      <c r="Q46" s="81"/>
      <c r="R46" s="33"/>
    </row>
    <row r="47" spans="1:18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18.974</v>
      </c>
      <c r="Q47" s="81"/>
      <c r="R47" s="33"/>
    </row>
    <row r="48" spans="1:18" x14ac:dyDescent="0.25">
      <c r="A48" s="380" t="s">
        <v>339</v>
      </c>
      <c r="B48" s="370"/>
      <c r="C48" s="371"/>
      <c r="D48" s="372"/>
      <c r="E48" s="372"/>
      <c r="F48" s="372"/>
      <c r="G48" s="370"/>
      <c r="H48" s="375"/>
      <c r="I48" s="372"/>
      <c r="J48" s="372"/>
      <c r="K48" s="372"/>
      <c r="L48" s="370"/>
      <c r="M48" s="372"/>
      <c r="O48" s="81">
        <v>1.05</v>
      </c>
      <c r="P48" s="81">
        <f t="shared" si="11"/>
        <v>18.794999999999998</v>
      </c>
      <c r="Q48" s="81"/>
      <c r="R48" s="33"/>
    </row>
    <row r="49" spans="1:18" x14ac:dyDescent="0.25">
      <c r="A49" s="381" t="s">
        <v>71</v>
      </c>
      <c r="B49" s="370"/>
      <c r="C49" s="371"/>
      <c r="D49" s="372"/>
      <c r="E49" s="372"/>
      <c r="F49" s="372"/>
      <c r="G49" s="370"/>
      <c r="H49" s="375"/>
      <c r="I49" s="372"/>
      <c r="J49" s="372"/>
      <c r="K49" s="372"/>
      <c r="L49" s="371"/>
      <c r="M49" s="371"/>
      <c r="O49" s="81">
        <v>1.04</v>
      </c>
      <c r="P49" s="81">
        <f t="shared" si="11"/>
        <v>18.616</v>
      </c>
      <c r="Q49" s="81"/>
      <c r="R49" s="33"/>
    </row>
    <row r="50" spans="1:18" x14ac:dyDescent="0.25">
      <c r="A50" s="371"/>
      <c r="B50" s="371"/>
      <c r="C50" s="371"/>
      <c r="D50" s="372"/>
      <c r="E50" s="372"/>
      <c r="F50" s="372"/>
      <c r="G50" s="370"/>
      <c r="H50" s="375"/>
      <c r="I50" s="372"/>
      <c r="J50" s="372"/>
      <c r="K50" s="372"/>
      <c r="L50" s="371"/>
      <c r="M50" s="371"/>
      <c r="O50" s="81">
        <v>1.03</v>
      </c>
      <c r="P50" s="81">
        <f t="shared" si="11"/>
        <v>18.436999999999998</v>
      </c>
      <c r="Q50" s="81"/>
      <c r="R50" s="33"/>
    </row>
    <row r="51" spans="1:18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18.257999999999999</v>
      </c>
      <c r="Q51" s="81"/>
      <c r="R51" s="33"/>
    </row>
    <row r="52" spans="1:18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18.078999999999997</v>
      </c>
      <c r="Q52" s="81"/>
      <c r="R52" s="33"/>
    </row>
    <row r="53" spans="1:18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17.899999999999999</v>
      </c>
      <c r="Q53" s="81"/>
      <c r="R53" s="33"/>
    </row>
    <row r="54" spans="1:18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17.721</v>
      </c>
      <c r="Q54" s="81"/>
      <c r="R54" s="33"/>
    </row>
    <row r="55" spans="1:18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17.541999999999998</v>
      </c>
      <c r="Q55" s="81"/>
    </row>
    <row r="56" spans="1:18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17.363</v>
      </c>
      <c r="Q56" s="81"/>
    </row>
    <row r="57" spans="1:18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17.183999999999997</v>
      </c>
      <c r="Q57" s="81"/>
    </row>
    <row r="58" spans="1:18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17.004999999999999</v>
      </c>
      <c r="Q58" s="81"/>
    </row>
    <row r="59" spans="1:18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16.825999999999997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8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16.646999999999998</v>
      </c>
      <c r="Q60" s="81"/>
    </row>
    <row r="61" spans="1:18" x14ac:dyDescent="0.25">
      <c r="G61" s="2"/>
      <c r="O61" s="81">
        <v>0.92</v>
      </c>
      <c r="P61" s="81">
        <f t="shared" si="11"/>
        <v>16.468</v>
      </c>
      <c r="Q61" s="81"/>
    </row>
    <row r="62" spans="1:18" x14ac:dyDescent="0.25">
      <c r="O62" s="81">
        <v>0.91</v>
      </c>
      <c r="P62" s="81">
        <f t="shared" si="11"/>
        <v>16.288999999999998</v>
      </c>
      <c r="Q62" s="81"/>
    </row>
    <row r="63" spans="1:18" x14ac:dyDescent="0.25">
      <c r="O63" s="81">
        <v>0.9</v>
      </c>
      <c r="P63" s="81">
        <f t="shared" si="11"/>
        <v>16.11</v>
      </c>
      <c r="Q63" s="81"/>
    </row>
    <row r="64" spans="1:18" x14ac:dyDescent="0.25">
      <c r="O64" s="33"/>
    </row>
    <row r="65" spans="1:15" x14ac:dyDescent="0.25">
      <c r="A65" s="262" t="s">
        <v>232</v>
      </c>
      <c r="B65" s="262" t="s">
        <v>113</v>
      </c>
      <c r="C65" s="262" t="s">
        <v>146</v>
      </c>
      <c r="D65" s="263" t="s">
        <v>145</v>
      </c>
      <c r="E65" s="264" t="s">
        <v>147</v>
      </c>
      <c r="F65" s="265" t="s">
        <v>65</v>
      </c>
      <c r="G65" s="266" t="s">
        <v>151</v>
      </c>
      <c r="H65" s="265" t="s">
        <v>88</v>
      </c>
      <c r="I65" s="265" t="s">
        <v>154</v>
      </c>
    </row>
    <row r="66" spans="1:15" x14ac:dyDescent="0.25">
      <c r="A66" s="254"/>
      <c r="B66" s="259"/>
      <c r="C66" s="254"/>
      <c r="D66" s="255"/>
      <c r="E66" s="255"/>
      <c r="F66" s="255"/>
      <c r="G66" s="255"/>
      <c r="H66" s="269"/>
      <c r="I66" s="269"/>
    </row>
    <row r="67" spans="1:15" x14ac:dyDescent="0.25">
      <c r="A67" s="254"/>
      <c r="B67" s="259"/>
      <c r="C67" s="254"/>
      <c r="D67" s="255"/>
      <c r="E67" s="255"/>
      <c r="F67" s="255"/>
      <c r="G67" s="255"/>
      <c r="H67" s="269"/>
      <c r="I67" s="269"/>
    </row>
    <row r="68" spans="1:15" x14ac:dyDescent="0.25">
      <c r="A68" s="254"/>
      <c r="B68" s="259"/>
      <c r="C68" s="254"/>
      <c r="D68" s="255"/>
      <c r="E68" s="255"/>
      <c r="F68" s="255"/>
      <c r="G68" s="255"/>
      <c r="H68" s="269"/>
      <c r="I68" s="269"/>
    </row>
    <row r="69" spans="1:15" x14ac:dyDescent="0.25">
      <c r="A69" s="254"/>
      <c r="B69" s="259"/>
      <c r="C69" s="254"/>
      <c r="D69" s="255"/>
      <c r="E69" s="255"/>
      <c r="F69" s="255"/>
      <c r="G69" s="255"/>
      <c r="H69" s="269"/>
      <c r="I69" s="269"/>
      <c r="O69" s="33"/>
    </row>
    <row r="70" spans="1:15" x14ac:dyDescent="0.25">
      <c r="A70" s="254"/>
      <c r="B70" s="259"/>
      <c r="C70" s="254"/>
      <c r="D70" s="255"/>
      <c r="E70" s="255"/>
      <c r="F70" s="255"/>
      <c r="G70" s="255"/>
      <c r="H70" s="267"/>
      <c r="I70" s="267"/>
    </row>
    <row r="71" spans="1:15" x14ac:dyDescent="0.25">
      <c r="A71" s="254"/>
      <c r="B71" s="259"/>
      <c r="C71" s="254"/>
      <c r="D71" s="255"/>
      <c r="E71" s="255"/>
      <c r="F71" s="255"/>
      <c r="G71" s="255"/>
      <c r="H71" s="267"/>
      <c r="I71" s="267"/>
    </row>
    <row r="72" spans="1:15" x14ac:dyDescent="0.25">
      <c r="A72" s="254"/>
      <c r="B72" s="259"/>
      <c r="C72" s="254"/>
      <c r="D72" s="255"/>
      <c r="E72" s="255"/>
      <c r="F72" s="255"/>
      <c r="G72" s="255"/>
      <c r="H72" s="267"/>
      <c r="I72" s="267"/>
    </row>
    <row r="73" spans="1:15" x14ac:dyDescent="0.25">
      <c r="A73" s="254"/>
      <c r="B73" s="259"/>
      <c r="C73" s="254"/>
      <c r="D73" s="255"/>
      <c r="E73" s="255"/>
      <c r="F73" s="255"/>
      <c r="G73" s="255"/>
      <c r="H73" s="267"/>
      <c r="I73" s="267"/>
    </row>
    <row r="74" spans="1:15" x14ac:dyDescent="0.25">
      <c r="A74" s="254"/>
      <c r="B74" s="259"/>
      <c r="C74" s="254"/>
      <c r="D74" s="255"/>
      <c r="E74" s="255"/>
      <c r="F74" s="255"/>
      <c r="G74" s="255"/>
      <c r="H74" s="267"/>
      <c r="I74" s="267"/>
    </row>
    <row r="75" spans="1:15" x14ac:dyDescent="0.25">
      <c r="A75" s="254"/>
      <c r="B75" s="259"/>
      <c r="C75" s="254"/>
      <c r="D75" s="255"/>
      <c r="E75" s="255"/>
      <c r="F75" s="255"/>
      <c r="G75" s="255"/>
      <c r="H75" s="267"/>
      <c r="I75" s="267"/>
    </row>
    <row r="76" spans="1:15" x14ac:dyDescent="0.25">
      <c r="A76" s="254"/>
      <c r="B76" s="259"/>
      <c r="C76" s="254"/>
      <c r="D76" s="255"/>
      <c r="E76" s="255"/>
      <c r="F76" s="255"/>
      <c r="G76" s="255"/>
      <c r="H76" s="267"/>
      <c r="I76" s="267"/>
    </row>
    <row r="77" spans="1:15" x14ac:dyDescent="0.25">
      <c r="A77" s="254"/>
      <c r="B77" s="259"/>
      <c r="C77" s="254"/>
      <c r="D77" s="255"/>
      <c r="E77" s="255"/>
      <c r="F77" s="255"/>
      <c r="G77" s="255"/>
      <c r="H77" s="267"/>
      <c r="I77" s="267"/>
    </row>
    <row r="78" spans="1:15" x14ac:dyDescent="0.25">
      <c r="A78" s="254"/>
      <c r="B78" s="254"/>
      <c r="C78" s="254"/>
      <c r="D78" s="255"/>
      <c r="E78" s="255"/>
      <c r="F78" s="255"/>
      <c r="G78" s="255"/>
      <c r="H78" s="267"/>
      <c r="I78" s="267"/>
    </row>
    <row r="79" spans="1:15" x14ac:dyDescent="0.25">
      <c r="A79" s="254"/>
      <c r="B79" s="254"/>
      <c r="C79" s="254"/>
      <c r="D79" s="255"/>
      <c r="E79" s="255"/>
      <c r="F79" s="255"/>
      <c r="G79" s="255"/>
      <c r="H79" s="267"/>
      <c r="I79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195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732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732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195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517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300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693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694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307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437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359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366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367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410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413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459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463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476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477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0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5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29"/>
    </row>
    <row r="4" spans="1:40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74.349999999999994</v>
      </c>
      <c r="R4" s="487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7434.9999999999991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29"/>
      <c r="AN5" s="229"/>
    </row>
    <row r="6" spans="1:40" x14ac:dyDescent="0.25">
      <c r="B6" s="72">
        <v>43053</v>
      </c>
      <c r="C6" s="7">
        <v>50</v>
      </c>
      <c r="D6" s="43">
        <v>71.58</v>
      </c>
      <c r="E6" s="43">
        <v>0</v>
      </c>
      <c r="F6" s="43">
        <f>C6*D6 + E6</f>
        <v>3579</v>
      </c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2"/>
      <c r="B7" s="622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254.38999999999669</v>
      </c>
      <c r="R7">
        <v>100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2"/>
      <c r="B8" s="622"/>
      <c r="C8" s="4"/>
      <c r="D8" s="3"/>
      <c r="E8" s="3"/>
      <c r="F8" s="3"/>
      <c r="G8" s="4"/>
      <c r="H8" s="180"/>
      <c r="I8" s="4"/>
      <c r="J8" s="4"/>
      <c r="K8" s="4"/>
      <c r="L8" s="72"/>
      <c r="M8" s="3"/>
      <c r="O8" s="11" t="s">
        <v>181</v>
      </c>
      <c r="P8" s="33"/>
      <c r="Q8" s="2">
        <f>K24+M24-F24+Q2*Q4</f>
        <v>-404.28000000000156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-5.1571062648610784E-2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W19" s="130">
        <v>42808</v>
      </c>
      <c r="X19" s="10" t="s">
        <v>521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7" t="s">
        <v>195</v>
      </c>
      <c r="B25" s="348"/>
      <c r="C25" s="349">
        <f>SumByColor($A$25,C2:C23)</f>
        <v>150</v>
      </c>
      <c r="D25" s="349"/>
      <c r="E25" s="349"/>
      <c r="F25" s="350">
        <f>SumByColor($A$25,F2:F23)</f>
        <v>11367</v>
      </c>
      <c r="G25" s="349"/>
      <c r="H25" s="349">
        <f>SumByColor($A$25,H2:H23)</f>
        <v>150</v>
      </c>
      <c r="I25" s="349"/>
      <c r="J25" s="349"/>
      <c r="K25" s="350">
        <f>SumByColor($A$25,K2:K23)</f>
        <v>11676</v>
      </c>
      <c r="L25" s="349"/>
      <c r="M25" s="350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517</v>
      </c>
      <c r="K29" s="661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6">
        <f t="shared" ref="H30:H39" si="4">(E30-D30)/D30</f>
        <v>9.5261358085002579E-3</v>
      </c>
      <c r="I30" s="344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821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832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7"/>
      <c r="I40" s="345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7"/>
      <c r="I41" s="345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6"/>
      <c r="C42" s="186"/>
      <c r="D42" s="187"/>
      <c r="E42" s="189"/>
      <c r="F42" s="190"/>
      <c r="G42" s="224"/>
      <c r="H42" s="190"/>
      <c r="I42" s="190"/>
      <c r="J42" s="661"/>
      <c r="K42" s="661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44"/>
      <c r="J43" s="10"/>
      <c r="K43" s="10"/>
      <c r="O43" s="81">
        <v>1.1000000000000001</v>
      </c>
      <c r="P43" s="81">
        <f>O43*$Q$4</f>
        <v>81.784999999999997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7"/>
      <c r="I44" s="345"/>
      <c r="J44" s="10"/>
      <c r="K44" s="10"/>
      <c r="O44" s="81">
        <v>1.0900000000000001</v>
      </c>
      <c r="P44" s="81">
        <f t="shared" ref="P44:P63" si="5">O44*$Q$4</f>
        <v>81.041499999999999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10"/>
      <c r="O45" s="81">
        <v>1.08</v>
      </c>
      <c r="P45" s="81">
        <f t="shared" si="5"/>
        <v>80.298000000000002</v>
      </c>
      <c r="Q45" s="2"/>
      <c r="T45" s="91" t="s">
        <v>99</v>
      </c>
      <c r="U45" s="86" t="s">
        <v>697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661"/>
      <c r="O46" s="81">
        <v>1.07</v>
      </c>
      <c r="P46" s="81">
        <f t="shared" si="5"/>
        <v>79.554500000000004</v>
      </c>
      <c r="Q46" s="2"/>
      <c r="T46" s="91" t="s">
        <v>100</v>
      </c>
      <c r="U46" s="86" t="s">
        <v>698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10"/>
      <c r="O47" s="81">
        <v>1.06</v>
      </c>
      <c r="P47" s="81">
        <f t="shared" si="5"/>
        <v>78.810999999999993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10"/>
      <c r="O48" s="81">
        <v>1.05</v>
      </c>
      <c r="P48" s="81">
        <f t="shared" si="5"/>
        <v>78.067499999999995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10"/>
      <c r="O49" s="81">
        <v>1.04</v>
      </c>
      <c r="P49" s="81">
        <f t="shared" si="5"/>
        <v>77.323999999999998</v>
      </c>
      <c r="Q49" s="2"/>
      <c r="T49" s="91" t="s">
        <v>103</v>
      </c>
      <c r="U49" s="86" t="s">
        <v>583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5"/>
        <v>76.580500000000001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5"/>
        <v>75.836999999999989</v>
      </c>
      <c r="Q51" s="2"/>
      <c r="T51" s="91" t="s">
        <v>104</v>
      </c>
      <c r="U51" s="86" t="s">
        <v>699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5"/>
        <v>75.093499999999992</v>
      </c>
      <c r="Q52" s="2"/>
      <c r="T52" s="91" t="s">
        <v>105</v>
      </c>
      <c r="U52" s="86" t="s">
        <v>427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74.349999999999994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73.606499999999997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5"/>
        <v>72.863</v>
      </c>
      <c r="Q55" s="2"/>
      <c r="T55" s="91" t="s">
        <v>107</v>
      </c>
      <c r="U55" s="86" t="s">
        <v>700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5"/>
        <v>72.119499999999988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5"/>
        <v>71.375999999999991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5"/>
        <v>70.632499999999993</v>
      </c>
      <c r="T58" s="91" t="s">
        <v>108</v>
      </c>
      <c r="U58" s="86" t="s">
        <v>584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5"/>
        <v>69.888999999999996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5"/>
        <v>69.145499999999998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5"/>
        <v>68.402000000000001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5"/>
        <v>67.658500000000004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5"/>
        <v>66.914999999999992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3" t="s">
        <v>213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6"/>
        <v>1806.8000000000002</v>
      </c>
      <c r="G64" s="371"/>
      <c r="H64" s="371"/>
      <c r="I64" s="371"/>
      <c r="J64" s="371"/>
      <c r="K64" s="371"/>
      <c r="L64" s="371"/>
      <c r="M64" s="371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7">I65*H65-J65</f>
        <v>8373.82</v>
      </c>
      <c r="L65" s="371"/>
      <c r="M65" s="371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7"/>
        <v>3884.92</v>
      </c>
      <c r="L66" s="371"/>
      <c r="M66" s="371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7"/>
        <v>3948.91</v>
      </c>
      <c r="L67" s="371"/>
      <c r="M67" s="371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7"/>
        <v>3822.42</v>
      </c>
      <c r="L68" s="371"/>
      <c r="M68" s="371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7"/>
        <v>3764.92</v>
      </c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7"/>
        <v>3738.92</v>
      </c>
      <c r="L70" s="371"/>
      <c r="M70" s="371"/>
    </row>
    <row r="71" spans="1:31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7"/>
        <v>3786.42</v>
      </c>
      <c r="L71" s="371"/>
      <c r="M71" s="371"/>
    </row>
    <row r="72" spans="1:31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7"/>
        <v>3678.92</v>
      </c>
      <c r="L72" s="371"/>
      <c r="M72" s="371"/>
    </row>
    <row r="73" spans="1:31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7"/>
        <v>3588.92</v>
      </c>
      <c r="L73" s="371"/>
      <c r="M73" s="371"/>
    </row>
    <row r="74" spans="1:31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7"/>
        <v>3448.92</v>
      </c>
      <c r="L74" s="371"/>
      <c r="M74" s="371"/>
    </row>
    <row r="75" spans="1:31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7"/>
        <v>3487.42</v>
      </c>
      <c r="L75" s="371"/>
      <c r="M75" s="371"/>
    </row>
    <row r="76" spans="1:31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7"/>
        <v>3703.91</v>
      </c>
      <c r="L76" s="371"/>
      <c r="M76" s="371"/>
    </row>
    <row r="77" spans="1:31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7"/>
        <v>4003.91</v>
      </c>
      <c r="L77" s="371"/>
      <c r="M77" s="371"/>
    </row>
    <row r="78" spans="1:31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7"/>
        <v>4053.91</v>
      </c>
      <c r="L78" s="371"/>
      <c r="M78" s="371"/>
    </row>
    <row r="79" spans="1:31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7"/>
        <v>4158.8999999999996</v>
      </c>
      <c r="L79" s="371"/>
      <c r="M79" s="371"/>
    </row>
    <row r="80" spans="1:31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195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517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8">C106*(E106-D106)</f>
        <v>103.99999999999991</v>
      </c>
      <c r="G106" s="372">
        <f t="shared" ref="G106:G169" si="9">D106*C106</f>
        <v>2555</v>
      </c>
      <c r="H106" s="373">
        <f t="shared" ref="H106:H169" si="10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8"/>
        <v>-54.250000000000043</v>
      </c>
      <c r="G107" s="372">
        <f t="shared" si="9"/>
        <v>2555</v>
      </c>
      <c r="H107" s="373">
        <f t="shared" si="10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8"/>
        <v>16.499999999999915</v>
      </c>
      <c r="G108" s="372">
        <f t="shared" si="9"/>
        <v>2555</v>
      </c>
      <c r="H108" s="373">
        <f t="shared" si="10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8"/>
        <v>-143.99999999999977</v>
      </c>
      <c r="G109" s="372">
        <f t="shared" si="9"/>
        <v>4956.5</v>
      </c>
      <c r="H109" s="373">
        <f t="shared" si="10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8"/>
        <v>-819.60000000000059</v>
      </c>
      <c r="G110" s="372">
        <f t="shared" si="9"/>
        <v>5782.2000000000007</v>
      </c>
      <c r="H110" s="373">
        <f t="shared" si="10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8"/>
        <v>-539</v>
      </c>
      <c r="G111" s="372">
        <f t="shared" si="9"/>
        <v>4901.5</v>
      </c>
      <c r="H111" s="373">
        <f t="shared" si="10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8"/>
        <v>-500.5000000000004</v>
      </c>
      <c r="G112" s="372">
        <f t="shared" si="9"/>
        <v>6662.6</v>
      </c>
      <c r="H112" s="374">
        <f t="shared" si="10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8"/>
        <v>-384.30000000000064</v>
      </c>
      <c r="G113" s="372">
        <f t="shared" si="9"/>
        <v>6662.6</v>
      </c>
      <c r="H113" s="374">
        <f t="shared" si="10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8"/>
        <v>-446.6000000000007</v>
      </c>
      <c r="G114" s="372">
        <f t="shared" si="9"/>
        <v>6662.6</v>
      </c>
      <c r="H114" s="374">
        <f t="shared" si="10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9"/>
        <v>6662.32</v>
      </c>
      <c r="H115" s="374">
        <f t="shared" si="10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9"/>
        <v>4850.55</v>
      </c>
      <c r="H116" s="374">
        <f t="shared" si="10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9"/>
        <v>4850.55</v>
      </c>
      <c r="H117" s="374">
        <f t="shared" si="10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1">C118*(E118-D118)</f>
        <v>-221.95000000000036</v>
      </c>
      <c r="G118" s="372">
        <f t="shared" si="9"/>
        <v>4820.4500000000007</v>
      </c>
      <c r="H118" s="374">
        <f t="shared" si="10"/>
        <v>-4.604341918285644E-2</v>
      </c>
      <c r="I118" s="717" t="s">
        <v>186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1"/>
        <v>-15.950000000000131</v>
      </c>
      <c r="G119" s="372">
        <f t="shared" si="9"/>
        <v>4820.4500000000007</v>
      </c>
      <c r="H119" s="374">
        <f t="shared" si="10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1"/>
        <v>94.050000000000011</v>
      </c>
      <c r="G120" s="372">
        <f t="shared" si="9"/>
        <v>4820.4500000000007</v>
      </c>
      <c r="H120" s="374">
        <f t="shared" si="10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1"/>
        <v>145.74999999999994</v>
      </c>
      <c r="G121" s="372">
        <f t="shared" si="9"/>
        <v>2334.25</v>
      </c>
      <c r="H121" s="374">
        <f t="shared" si="10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1"/>
        <v>59.499999999999886</v>
      </c>
      <c r="G122" s="372">
        <f t="shared" si="9"/>
        <v>4790.5</v>
      </c>
      <c r="H122" s="374">
        <f t="shared" si="10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1"/>
        <v>-422.59000000000043</v>
      </c>
      <c r="G123" s="372">
        <f t="shared" si="9"/>
        <v>6597.29</v>
      </c>
      <c r="H123" s="374">
        <f t="shared" si="10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1"/>
        <v>-461.29999999999995</v>
      </c>
      <c r="G124" s="372">
        <f t="shared" si="9"/>
        <v>9282.2999999999993</v>
      </c>
      <c r="H124" s="374">
        <f t="shared" si="10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1"/>
        <v>-814.29999999999859</v>
      </c>
      <c r="G125" s="372">
        <f t="shared" si="9"/>
        <v>9282.2999999999993</v>
      </c>
      <c r="H125" s="374">
        <f t="shared" si="10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1"/>
        <v>-1005.2999999999997</v>
      </c>
      <c r="G126" s="372">
        <f t="shared" si="9"/>
        <v>9282.2999999999993</v>
      </c>
      <c r="H126" s="374">
        <f t="shared" si="10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1"/>
        <v>-659.99999999999943</v>
      </c>
      <c r="G127" s="372">
        <f t="shared" si="9"/>
        <v>9282</v>
      </c>
      <c r="H127" s="374">
        <f t="shared" si="10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1"/>
        <v>-522.29999999999995</v>
      </c>
      <c r="G128" s="372">
        <f t="shared" si="9"/>
        <v>9282.2999999999993</v>
      </c>
      <c r="H128" s="374">
        <f t="shared" si="10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1"/>
        <v>-925</v>
      </c>
      <c r="G129" s="372">
        <f t="shared" si="9"/>
        <v>9282</v>
      </c>
      <c r="H129" s="374">
        <f t="shared" si="10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1"/>
        <v>-1102.9999999999986</v>
      </c>
      <c r="G130" s="372">
        <f t="shared" si="9"/>
        <v>9282</v>
      </c>
      <c r="H130" s="374">
        <f t="shared" si="10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1"/>
        <v>-1235.4000000000015</v>
      </c>
      <c r="G131" s="372">
        <f t="shared" si="9"/>
        <v>17329.400000000001</v>
      </c>
      <c r="H131" s="374">
        <f t="shared" si="10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1"/>
        <v>-1679.400000000001</v>
      </c>
      <c r="G132" s="372">
        <f t="shared" si="9"/>
        <v>17329.400000000001</v>
      </c>
      <c r="H132" s="374">
        <f t="shared" si="10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1"/>
        <v>-867.40000000000066</v>
      </c>
      <c r="G133" s="372">
        <f t="shared" si="9"/>
        <v>17329.400000000001</v>
      </c>
      <c r="H133" s="374">
        <f t="shared" si="10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1"/>
        <v>-828.30000000000155</v>
      </c>
      <c r="G134" s="372">
        <f t="shared" si="9"/>
        <v>17282.3</v>
      </c>
      <c r="H134" s="374">
        <f t="shared" si="10"/>
        <v>-4.7927648519005078E-2</v>
      </c>
      <c r="I134" s="717" t="s">
        <v>186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1"/>
        <v>-422.48000000000019</v>
      </c>
      <c r="G135" s="372">
        <f t="shared" si="9"/>
        <v>8908.48</v>
      </c>
      <c r="H135" s="374">
        <f t="shared" si="10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1"/>
        <v>-519.48</v>
      </c>
      <c r="G136" s="372">
        <f t="shared" si="9"/>
        <v>8908.48</v>
      </c>
      <c r="H136" s="374">
        <f t="shared" si="10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1"/>
        <v>-253.48000000000042</v>
      </c>
      <c r="G137" s="372">
        <f t="shared" si="9"/>
        <v>8908.48</v>
      </c>
      <c r="H137" s="374">
        <f t="shared" si="10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1"/>
        <v>-215.47999999999945</v>
      </c>
      <c r="G138" s="372">
        <f t="shared" si="9"/>
        <v>8908.48</v>
      </c>
      <c r="H138" s="374">
        <f t="shared" si="10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1"/>
        <v>-364.48000000000036</v>
      </c>
      <c r="G139" s="372">
        <f t="shared" si="9"/>
        <v>8908.48</v>
      </c>
      <c r="H139" s="374">
        <f t="shared" si="10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1"/>
        <v>-242.48000000000047</v>
      </c>
      <c r="G140" s="372">
        <f t="shared" si="9"/>
        <v>8908.48</v>
      </c>
      <c r="H140" s="374">
        <f t="shared" si="10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1"/>
        <v>-184.48000000000064</v>
      </c>
      <c r="G141" s="372">
        <f t="shared" si="9"/>
        <v>8908.48</v>
      </c>
      <c r="H141" s="374">
        <f t="shared" si="10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1"/>
        <v>-253.48000000000042</v>
      </c>
      <c r="G142" s="372">
        <f t="shared" si="9"/>
        <v>8908.48</v>
      </c>
      <c r="H142" s="374">
        <f t="shared" si="10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1"/>
        <v>-53.480000000000416</v>
      </c>
      <c r="G143" s="372">
        <f t="shared" si="9"/>
        <v>8908.48</v>
      </c>
      <c r="H143" s="374">
        <f t="shared" si="10"/>
        <v>-6.0032687955746001E-3</v>
      </c>
      <c r="I143" s="717" t="s">
        <v>250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1"/>
        <v>-795.27600000000064</v>
      </c>
      <c r="G144" s="372">
        <f t="shared" si="9"/>
        <v>10521.276</v>
      </c>
      <c r="H144" s="374">
        <f t="shared" si="10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1"/>
        <v>-982.18499999999972</v>
      </c>
      <c r="G145" s="372">
        <f t="shared" si="9"/>
        <v>12902.684999999999</v>
      </c>
      <c r="H145" s="374">
        <f t="shared" si="10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1"/>
        <v>-1067.6849999999988</v>
      </c>
      <c r="G146" s="372">
        <f t="shared" si="9"/>
        <v>12902.684999999999</v>
      </c>
      <c r="H146" s="374">
        <f t="shared" si="10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1"/>
        <v>-955.18499999999881</v>
      </c>
      <c r="G147" s="372">
        <f t="shared" si="9"/>
        <v>12902.684999999999</v>
      </c>
      <c r="H147" s="374">
        <f t="shared" si="10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1"/>
        <v>-797.68499999999915</v>
      </c>
      <c r="G148" s="372">
        <f t="shared" si="9"/>
        <v>12902.684999999999</v>
      </c>
      <c r="H148" s="374">
        <f t="shared" si="10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1"/>
        <v>-814.18499999999904</v>
      </c>
      <c r="G149" s="372">
        <f t="shared" si="9"/>
        <v>12902.684999999999</v>
      </c>
      <c r="H149" s="374">
        <f t="shared" si="10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1"/>
        <v>-752.6849999999996</v>
      </c>
      <c r="G150" s="372">
        <f t="shared" si="9"/>
        <v>12902.684999999999</v>
      </c>
      <c r="H150" s="374">
        <f t="shared" si="10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1"/>
        <v>-682.18499999999972</v>
      </c>
      <c r="G151" s="372">
        <f t="shared" si="9"/>
        <v>12902.684999999999</v>
      </c>
      <c r="H151" s="374">
        <f t="shared" si="10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1"/>
        <v>-827.6849999999996</v>
      </c>
      <c r="G152" s="372">
        <f t="shared" si="9"/>
        <v>12902.684999999999</v>
      </c>
      <c r="H152" s="374">
        <f t="shared" si="10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1"/>
        <v>-890.68499999999983</v>
      </c>
      <c r="G153" s="372">
        <f t="shared" si="9"/>
        <v>12902.684999999999</v>
      </c>
      <c r="H153" s="374">
        <f t="shared" si="10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1"/>
        <v>-927.38400000000081</v>
      </c>
      <c r="G154" s="372">
        <f t="shared" si="9"/>
        <v>14488.284</v>
      </c>
      <c r="H154" s="374">
        <f t="shared" si="10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1"/>
        <v>-1241.8839999999998</v>
      </c>
      <c r="G155" s="372">
        <f t="shared" si="9"/>
        <v>14488.284</v>
      </c>
      <c r="H155" s="374">
        <f t="shared" si="10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1"/>
        <v>-1334.6800000000003</v>
      </c>
      <c r="G156" s="372">
        <f t="shared" si="9"/>
        <v>16818.68</v>
      </c>
      <c r="H156" s="374">
        <f t="shared" si="10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1"/>
        <v>-1440.6800000000003</v>
      </c>
      <c r="G157" s="372">
        <f t="shared" si="9"/>
        <v>16818.68</v>
      </c>
      <c r="H157" s="374">
        <f t="shared" si="10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1"/>
        <v>-1242.6800000000014</v>
      </c>
      <c r="G158" s="372">
        <f t="shared" si="9"/>
        <v>16818.68</v>
      </c>
      <c r="H158" s="374">
        <f t="shared" si="10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1"/>
        <v>-1020.6800000000015</v>
      </c>
      <c r="G159" s="372">
        <f t="shared" si="9"/>
        <v>16818.68</v>
      </c>
      <c r="H159" s="374">
        <f t="shared" si="10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1"/>
        <v>-462.68000000000029</v>
      </c>
      <c r="G160" s="372">
        <f t="shared" si="9"/>
        <v>16818.68</v>
      </c>
      <c r="H160" s="374">
        <f t="shared" si="10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1"/>
        <v>-514.68000000000131</v>
      </c>
      <c r="G161" s="372">
        <f t="shared" si="9"/>
        <v>16818.68</v>
      </c>
      <c r="H161" s="374">
        <f t="shared" si="10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1"/>
        <v>-968.68000000000052</v>
      </c>
      <c r="G162" s="372">
        <f t="shared" si="9"/>
        <v>16818.68</v>
      </c>
      <c r="H162" s="374">
        <f t="shared" si="10"/>
        <v>-5.7595483117581198E-2</v>
      </c>
      <c r="I162" s="717" t="s">
        <v>186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1"/>
        <v>-900.67999999999984</v>
      </c>
      <c r="G163" s="372">
        <f t="shared" si="9"/>
        <v>16724.68</v>
      </c>
      <c r="H163" s="374">
        <f t="shared" si="10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1"/>
        <v>-1097.7599999999995</v>
      </c>
      <c r="G164" s="372">
        <f t="shared" si="9"/>
        <v>16703.759999999998</v>
      </c>
      <c r="H164" s="374">
        <f t="shared" si="10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1"/>
        <v>-1470.25</v>
      </c>
      <c r="G165" s="372">
        <f t="shared" si="9"/>
        <v>20522.75</v>
      </c>
      <c r="H165" s="374">
        <f t="shared" si="10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1"/>
        <v>-1712.7499999999998</v>
      </c>
      <c r="G166" s="372">
        <f t="shared" si="9"/>
        <v>20522.75</v>
      </c>
      <c r="H166" s="374">
        <f t="shared" si="10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1"/>
        <v>-2170.2499999999995</v>
      </c>
      <c r="G167" s="372">
        <f t="shared" si="9"/>
        <v>20522.75</v>
      </c>
      <c r="H167" s="374">
        <f t="shared" si="10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1"/>
        <v>-2395.2499999999973</v>
      </c>
      <c r="G168" s="372">
        <f t="shared" si="9"/>
        <v>20522.75</v>
      </c>
      <c r="H168" s="374">
        <f t="shared" si="10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1"/>
        <v>-1409.9999999999995</v>
      </c>
      <c r="G169" s="372">
        <f t="shared" si="9"/>
        <v>16498</v>
      </c>
      <c r="H169" s="374">
        <f t="shared" si="10"/>
        <v>-8.5464904836949906E-2</v>
      </c>
      <c r="I169" s="503" t="s">
        <v>309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1"/>
        <v>-1757.9999999999984</v>
      </c>
      <c r="G170" s="372">
        <f t="shared" ref="G170:G202" si="12">D170*C170</f>
        <v>16498</v>
      </c>
      <c r="H170" s="374">
        <f t="shared" ref="H170:H204" si="13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1"/>
        <v>-1954.0000000000007</v>
      </c>
      <c r="G171" s="372">
        <f t="shared" si="12"/>
        <v>20164</v>
      </c>
      <c r="H171" s="374">
        <f t="shared" si="13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1"/>
        <v>-1457.1799999999996</v>
      </c>
      <c r="G172" s="372">
        <f t="shared" si="12"/>
        <v>16425.18</v>
      </c>
      <c r="H172" s="374">
        <f t="shared" si="13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1"/>
        <v>-1412.67</v>
      </c>
      <c r="G173" s="372">
        <f t="shared" si="12"/>
        <v>12638.67</v>
      </c>
      <c r="H173" s="374">
        <f t="shared" si="13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1"/>
        <v>-1429.6799999999989</v>
      </c>
      <c r="G174" s="372">
        <f t="shared" si="12"/>
        <v>16397.68</v>
      </c>
      <c r="H174" s="374">
        <f t="shared" si="13"/>
        <v>-8.718794366032262E-2</v>
      </c>
      <c r="I174" s="503" t="s">
        <v>321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1"/>
        <v>-2201.6750000000015</v>
      </c>
      <c r="G175" s="372">
        <f t="shared" si="12"/>
        <v>20221.675000000003</v>
      </c>
      <c r="H175" s="374">
        <f t="shared" si="13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1"/>
        <v>-1864.1749999999995</v>
      </c>
      <c r="G176" s="372">
        <f t="shared" si="12"/>
        <v>19884.174999999999</v>
      </c>
      <c r="H176" s="374">
        <f t="shared" si="13"/>
        <v>-9.3751689471652688E-2</v>
      </c>
      <c r="I176" s="717" t="s">
        <v>186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1"/>
        <v>-1373.260000000002</v>
      </c>
      <c r="G177" s="372">
        <f t="shared" si="12"/>
        <v>16205.260000000002</v>
      </c>
      <c r="H177" s="374">
        <f t="shared" si="13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1"/>
        <v>-929.26000000000215</v>
      </c>
      <c r="G178" s="372">
        <f t="shared" si="12"/>
        <v>16205.260000000002</v>
      </c>
      <c r="H178" s="374">
        <f t="shared" si="13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1"/>
        <v>-1451.260000000002</v>
      </c>
      <c r="G179" s="372">
        <f t="shared" si="12"/>
        <v>16205.260000000002</v>
      </c>
      <c r="H179" s="374">
        <f t="shared" si="13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1"/>
        <v>-1821.7500000000016</v>
      </c>
      <c r="G180" s="372">
        <f t="shared" si="12"/>
        <v>19799.25</v>
      </c>
      <c r="H180" s="374">
        <f t="shared" si="13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351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1"/>
        <v>-2035.2599999999995</v>
      </c>
      <c r="G181" s="372">
        <f t="shared" si="12"/>
        <v>23338.260000000002</v>
      </c>
      <c r="H181" s="374">
        <f t="shared" si="13"/>
        <v>-8.7207015433027113E-2</v>
      </c>
      <c r="I181" s="717"/>
      <c r="J181" s="371"/>
      <c r="K181" s="371"/>
      <c r="L181" s="371"/>
    </row>
    <row r="182" spans="1:12" x14ac:dyDescent="0.25">
      <c r="A182" s="371" t="s">
        <v>371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14">C182*(E182-D182)</f>
        <v>-1804.4750000000001</v>
      </c>
      <c r="G182" s="372">
        <f t="shared" si="12"/>
        <v>19749.474999999999</v>
      </c>
      <c r="H182" s="374">
        <f t="shared" si="13"/>
        <v>-9.1368251561117442E-2</v>
      </c>
      <c r="I182" s="503" t="s">
        <v>386</v>
      </c>
      <c r="J182" s="371"/>
      <c r="K182" s="371"/>
      <c r="L182" s="371"/>
    </row>
    <row r="183" spans="1:12" x14ac:dyDescent="0.25">
      <c r="A183" s="371" t="s">
        <v>371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14"/>
        <v>-1934.474999999999</v>
      </c>
      <c r="G183" s="372">
        <f t="shared" si="12"/>
        <v>19749.474999999999</v>
      </c>
      <c r="H183" s="374">
        <f t="shared" si="13"/>
        <v>-9.7950705018740952E-2</v>
      </c>
      <c r="I183" s="717"/>
      <c r="J183" s="371"/>
      <c r="K183" s="371"/>
      <c r="L183" s="371"/>
    </row>
    <row r="184" spans="1:12" x14ac:dyDescent="0.25">
      <c r="A184" s="371" t="s">
        <v>409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14"/>
        <v>-1664.4749999999995</v>
      </c>
      <c r="G184" s="372">
        <f t="shared" si="12"/>
        <v>19749.474999999999</v>
      </c>
      <c r="H184" s="374">
        <f t="shared" si="13"/>
        <v>-8.4279455529830516E-2</v>
      </c>
      <c r="I184" s="717"/>
      <c r="J184" s="371"/>
      <c r="K184" s="371"/>
      <c r="L184" s="371"/>
    </row>
    <row r="185" spans="1:12" x14ac:dyDescent="0.25">
      <c r="A185" s="371" t="s">
        <v>351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14"/>
        <v>-1284.3300000000027</v>
      </c>
      <c r="G185" s="372">
        <f t="shared" si="12"/>
        <v>23223.33</v>
      </c>
      <c r="H185" s="374">
        <f t="shared" si="13"/>
        <v>-5.5303438395785734E-2</v>
      </c>
      <c r="I185" s="717"/>
      <c r="J185" s="371"/>
      <c r="K185" s="371"/>
      <c r="L185" s="371"/>
    </row>
    <row r="186" spans="1:12" x14ac:dyDescent="0.25">
      <c r="A186" s="371" t="s">
        <v>422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14"/>
        <v>-3507.3149999999991</v>
      </c>
      <c r="G186" s="372">
        <f t="shared" si="12"/>
        <v>26607.314999999999</v>
      </c>
      <c r="H186" s="374">
        <f t="shared" si="13"/>
        <v>-0.13181769750160807</v>
      </c>
      <c r="I186" s="717"/>
      <c r="J186" s="371"/>
      <c r="K186" s="371"/>
      <c r="L186" s="371"/>
    </row>
    <row r="187" spans="1:12" x14ac:dyDescent="0.25">
      <c r="A187" s="371" t="s">
        <v>440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14"/>
        <v>-2464.409999999998</v>
      </c>
      <c r="G187" s="372">
        <f t="shared" si="12"/>
        <v>23158.41</v>
      </c>
      <c r="H187" s="374">
        <f t="shared" si="13"/>
        <v>-0.10641533680421057</v>
      </c>
      <c r="I187" s="717"/>
      <c r="J187" s="371"/>
      <c r="K187" s="371"/>
      <c r="L187" s="371"/>
    </row>
    <row r="188" spans="1:12" x14ac:dyDescent="0.25">
      <c r="A188" s="371" t="s">
        <v>443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14"/>
        <v>-2221</v>
      </c>
      <c r="G188" s="372">
        <f t="shared" si="12"/>
        <v>19671</v>
      </c>
      <c r="H188" s="374">
        <f t="shared" si="13"/>
        <v>-0.11290732550454985</v>
      </c>
      <c r="I188" s="717"/>
      <c r="J188" s="371"/>
      <c r="K188" s="371"/>
      <c r="L188" s="371"/>
    </row>
    <row r="189" spans="1:12" x14ac:dyDescent="0.25">
      <c r="A189" s="371" t="s">
        <v>457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14"/>
        <v>-2463.5</v>
      </c>
      <c r="G189" s="372">
        <f t="shared" si="12"/>
        <v>19671</v>
      </c>
      <c r="H189" s="374">
        <f t="shared" si="13"/>
        <v>-0.12523511768593359</v>
      </c>
      <c r="I189" s="717"/>
      <c r="J189" s="371"/>
      <c r="K189" s="371"/>
      <c r="L189" s="371"/>
    </row>
    <row r="190" spans="1:12" x14ac:dyDescent="0.25">
      <c r="A190" s="371" t="s">
        <v>409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14"/>
        <v>-2186</v>
      </c>
      <c r="G190" s="372">
        <f t="shared" si="12"/>
        <v>19671</v>
      </c>
      <c r="H190" s="374">
        <f t="shared" si="13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14"/>
        <v>-2728.5000000000005</v>
      </c>
      <c r="G191" s="372">
        <f t="shared" si="12"/>
        <v>19671</v>
      </c>
      <c r="H191" s="374">
        <f t="shared" si="13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14"/>
        <v>-2553.4999999999995</v>
      </c>
      <c r="G192" s="372">
        <f t="shared" si="12"/>
        <v>19671</v>
      </c>
      <c r="H192" s="374">
        <f t="shared" si="13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14"/>
        <v>-2793.4999999999982</v>
      </c>
      <c r="G193" s="372">
        <f t="shared" si="12"/>
        <v>19671</v>
      </c>
      <c r="H193" s="374">
        <f t="shared" si="13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14"/>
        <v>-2561</v>
      </c>
      <c r="G194" s="372">
        <f t="shared" si="12"/>
        <v>19541</v>
      </c>
      <c r="H194" s="374">
        <f t="shared" si="13"/>
        <v>-0.13105777595824164</v>
      </c>
      <c r="I194" s="717" t="s">
        <v>186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14"/>
        <v>-3036.0000000000014</v>
      </c>
      <c r="G195" s="372">
        <f t="shared" si="12"/>
        <v>19541</v>
      </c>
      <c r="H195" s="374">
        <f t="shared" si="13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14"/>
        <v>-2591.0000000000009</v>
      </c>
      <c r="G196" s="372">
        <f t="shared" si="12"/>
        <v>19541</v>
      </c>
      <c r="H196" s="374">
        <f t="shared" si="13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14"/>
        <v>-1716.0000000000011</v>
      </c>
      <c r="G197" s="372">
        <f t="shared" si="12"/>
        <v>19411</v>
      </c>
      <c r="H197" s="374">
        <f t="shared" si="13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14"/>
        <v>-829.07999999999902</v>
      </c>
      <c r="G198" s="372">
        <f t="shared" si="12"/>
        <v>15707.08</v>
      </c>
      <c r="H198" s="374">
        <f t="shared" si="13"/>
        <v>-5.2783840153612198E-2</v>
      </c>
      <c r="I198" s="717" t="s">
        <v>765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14"/>
        <v>-490.00000000000057</v>
      </c>
      <c r="G199" s="372">
        <f t="shared" si="12"/>
        <v>15708.000000000002</v>
      </c>
      <c r="H199" s="374">
        <f t="shared" si="13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14"/>
        <v>-1076.0000000000018</v>
      </c>
      <c r="G200" s="372">
        <f t="shared" si="12"/>
        <v>15708.000000000002</v>
      </c>
      <c r="H200" s="374">
        <f t="shared" si="13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14"/>
        <v>474.00000000000091</v>
      </c>
      <c r="G201" s="372">
        <f t="shared" si="12"/>
        <v>7648.9999999999991</v>
      </c>
      <c r="H201" s="374">
        <f t="shared" si="13"/>
        <v>6.1968884821545424E-2</v>
      </c>
      <c r="I201" s="717" t="s">
        <v>752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14"/>
        <v>696.99999999999989</v>
      </c>
      <c r="G202" s="372">
        <f t="shared" si="12"/>
        <v>3490.5</v>
      </c>
      <c r="H202" s="374">
        <f t="shared" si="13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14"/>
        <v>671.99999999999989</v>
      </c>
      <c r="G203" s="372"/>
      <c r="H203" s="374">
        <f t="shared" si="13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14"/>
        <v>713.65000000000055</v>
      </c>
      <c r="G204" s="372">
        <f t="shared" ref="G204" si="15">D204*C204</f>
        <v>3435.3499999999995</v>
      </c>
      <c r="H204" s="374">
        <f t="shared" si="13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701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75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54.278533333333328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9" si="3">H4*I4-J4</f>
        <v>5204.88</v>
      </c>
      <c r="L4" s="72">
        <v>42856</v>
      </c>
      <c r="M4" s="43">
        <v>36</v>
      </c>
      <c r="O4" s="11" t="s">
        <v>66</v>
      </c>
      <c r="Q4" s="54">
        <v>57.63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4322.25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4070.8899999999994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301.3100000000004</v>
      </c>
      <c r="R7">
        <v>75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251.36000000000058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211</v>
      </c>
      <c r="Q9" s="134">
        <f>IF(Q2=0, 0, Q8/Q6)</f>
        <v>6.1745711625713448E-2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180"/>
      <c r="I10" s="4"/>
      <c r="J10" s="4"/>
      <c r="K10" s="4"/>
      <c r="L10" s="4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1">
        <v>43045</v>
      </c>
      <c r="C13" s="7">
        <v>75</v>
      </c>
      <c r="D13" s="43">
        <v>50.2</v>
      </c>
      <c r="E13" s="43">
        <v>0</v>
      </c>
      <c r="F13" s="43">
        <f>C13*D13+E13</f>
        <v>3765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475</v>
      </c>
      <c r="I18" s="12"/>
      <c r="J18" s="12"/>
      <c r="K18" s="13">
        <f>SUM(K2:K17)</f>
        <v>26084.400000000001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517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6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6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6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6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6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6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6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6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6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6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6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6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358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6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447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6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6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6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6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6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6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6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6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63.393000000000008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6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62.816700000000004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6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62.240400000000008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6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61.664100000000005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6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61.087800000000009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6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60.511500000000005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4" si="20">C48*(E48-D48)</f>
        <v>-1145.4900000000002</v>
      </c>
      <c r="G48" s="39">
        <f t="shared" ref="G48:G53" si="21">D48*C48</f>
        <v>16604.490000000002</v>
      </c>
      <c r="H48" s="226">
        <f t="shared" ref="H48:H54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59.935200000000002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6">
        <f t="shared" si="22"/>
        <v>-8.7160953015895229E-2</v>
      </c>
      <c r="I49" s="197" t="s">
        <v>819</v>
      </c>
      <c r="J49" s="39">
        <v>-948</v>
      </c>
      <c r="K49" s="39">
        <v>46.9</v>
      </c>
      <c r="O49" s="81">
        <v>1.03</v>
      </c>
      <c r="P49" s="81">
        <f t="shared" si="16"/>
        <v>59.358900000000006</v>
      </c>
      <c r="Q49" s="2"/>
      <c r="T49" s="91" t="s">
        <v>121</v>
      </c>
      <c r="U49" s="127" t="s">
        <v>548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6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58.782600000000002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6">
        <f t="shared" si="22"/>
        <v>-7.8606495198019086E-2</v>
      </c>
      <c r="I51" s="197" t="s">
        <v>834</v>
      </c>
      <c r="J51" s="39">
        <v>-829</v>
      </c>
      <c r="K51" s="39"/>
      <c r="O51" s="81">
        <v>1.01</v>
      </c>
      <c r="P51" s="81">
        <f t="shared" si="16"/>
        <v>58.206300000000006</v>
      </c>
      <c r="Q51" s="2"/>
      <c r="T51" s="91" t="s">
        <v>104</v>
      </c>
      <c r="U51" s="127" t="s">
        <v>705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6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57.63</v>
      </c>
      <c r="Q52" s="2"/>
      <c r="T52" s="91" t="s">
        <v>105</v>
      </c>
      <c r="U52" s="127" t="s">
        <v>706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6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57.053699999999999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0"/>
        <v>278.99999999999989</v>
      </c>
      <c r="G54" s="39"/>
      <c r="H54" s="226">
        <f t="shared" si="22"/>
        <v>6.8533529845246841E-2</v>
      </c>
      <c r="I54" s="39"/>
      <c r="J54" s="39">
        <v>329</v>
      </c>
      <c r="K54" s="39"/>
      <c r="O54" s="81">
        <v>0.98</v>
      </c>
      <c r="P54" s="81">
        <f t="shared" si="16"/>
        <v>56.477400000000003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0.97</v>
      </c>
      <c r="P55" s="81">
        <f t="shared" si="16"/>
        <v>55.9011</v>
      </c>
      <c r="T55" s="91" t="s">
        <v>107</v>
      </c>
      <c r="U55" s="127" t="s">
        <v>707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6"/>
        <v>55.324800000000003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6"/>
        <v>54.7485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6"/>
        <v>54.172199999999997</v>
      </c>
      <c r="T58" s="91" t="s">
        <v>108</v>
      </c>
      <c r="U58" s="127" t="s">
        <v>585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6"/>
        <v>53.595900000000007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6"/>
        <v>53.019600000000004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6"/>
        <v>52.443300000000001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6"/>
        <v>51.867000000000004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62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62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55" t="s">
        <v>78</v>
      </c>
      <c r="P45" s="755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710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711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561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2017-12-20T01:04:59Z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