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98" l="1"/>
  <c r="F74" i="58"/>
  <c r="G74" i="58"/>
  <c r="H74" i="58"/>
  <c r="F18" i="8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/>
  <c r="P598" i="38" s="1"/>
  <c r="Q598" i="38" s="1"/>
  <c r="M598" i="38"/>
  <c r="N598" i="38" s="1"/>
  <c r="S598" i="38"/>
  <c r="V598" i="38"/>
  <c r="W598" i="38" l="1"/>
  <c r="X598" i="38"/>
  <c r="O598" i="38"/>
  <c r="Y598" i="38" s="1"/>
  <c r="Z598" i="38"/>
  <c r="U598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26" i="38"/>
  <c r="A597" i="38"/>
  <c r="D597" i="38"/>
  <c r="E597" i="38"/>
  <c r="G597" i="38"/>
  <c r="H597" i="38"/>
  <c r="K597" i="38"/>
  <c r="L597" i="38" s="1"/>
  <c r="M597" i="38"/>
  <c r="U597" i="38" s="1"/>
  <c r="N597" i="38"/>
  <c r="O597" i="38" s="1"/>
  <c r="S597" i="38"/>
  <c r="V597" i="38"/>
  <c r="Z597" i="38" l="1"/>
  <c r="W597" i="38"/>
  <c r="P597" i="38"/>
  <c r="Q597" i="38" s="1"/>
  <c r="Y597" i="38"/>
  <c r="F42" i="82"/>
  <c r="H42" i="82"/>
  <c r="G42" i="82"/>
  <c r="F50" i="57" l="1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P596" i="38" s="1"/>
  <c r="M596" i="38"/>
  <c r="N596" i="38" s="1"/>
  <c r="S596" i="38"/>
  <c r="C19" i="81"/>
  <c r="O596" i="38" l="1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3" i="81"/>
  <c r="C18" i="81"/>
  <c r="H19" i="98"/>
  <c r="C85" i="97"/>
  <c r="F85" i="98"/>
  <c r="K19" i="97"/>
  <c r="F19" i="97"/>
  <c r="K85" i="98"/>
  <c r="C85" i="98"/>
  <c r="K19" i="98"/>
  <c r="C19" i="97"/>
  <c r="H85" i="98"/>
  <c r="F19" i="98"/>
  <c r="H19" i="97"/>
  <c r="C19" i="98"/>
  <c r="M85" i="98"/>
  <c r="H85" i="97"/>
  <c r="M19" i="98"/>
  <c r="F85" i="97"/>
  <c r="K85" i="97"/>
  <c r="M19" i="97"/>
  <c r="M85" i="97"/>
  <c r="Q2" i="97" l="1"/>
  <c r="M66" i="97"/>
  <c r="Q10" i="97" s="1"/>
  <c r="M66" i="98"/>
  <c r="Q10" i="98" s="1"/>
  <c r="Q8" i="98"/>
  <c r="Q7" i="98" s="1"/>
  <c r="Q3" i="98"/>
  <c r="Q6" i="98" s="1"/>
  <c r="Q5" i="98"/>
  <c r="Q8" i="97"/>
  <c r="Q5" i="97"/>
  <c r="Q3" i="97"/>
  <c r="Q6" i="97" s="1"/>
  <c r="C18" i="70"/>
  <c r="Q9" i="98" l="1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O594" i="38" s="1"/>
  <c r="S594" i="38"/>
  <c r="P594" i="38" l="1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O593" i="38" s="1"/>
  <c r="Z593" i="38"/>
  <c r="P593" i="38"/>
  <c r="F42" i="81"/>
  <c r="H42" i="81"/>
  <c r="G42" i="81"/>
  <c r="F12" i="81"/>
  <c r="A592" i="38"/>
  <c r="D592" i="38"/>
  <c r="E592" i="38"/>
  <c r="G592" i="38"/>
  <c r="H592" i="38"/>
  <c r="K592" i="38"/>
  <c r="L592" i="38" s="1"/>
  <c r="M592" i="38"/>
  <c r="N592" i="38" s="1"/>
  <c r="S592" i="38"/>
  <c r="O592" i="38" l="1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F171" i="25"/>
  <c r="H171" i="25"/>
  <c r="G171" i="25"/>
  <c r="F66" i="25"/>
  <c r="F52" i="77"/>
  <c r="H52" i="77"/>
  <c r="G52" i="77"/>
  <c r="K8" i="77"/>
  <c r="P589" i="38" l="1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 s="1"/>
  <c r="Q5" i="96" s="1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M19" i="96"/>
  <c r="F85" i="96"/>
  <c r="C85" i="96"/>
  <c r="K19" i="96"/>
  <c r="K85" i="96"/>
  <c r="H19" i="96"/>
  <c r="M85" i="96"/>
  <c r="F19" i="96"/>
  <c r="H85" i="96"/>
  <c r="C19" i="96"/>
  <c r="Q8" i="96" l="1"/>
  <c r="M66" i="96"/>
  <c r="Q10" i="96" s="1"/>
  <c r="Q7" i="96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 s="1"/>
  <c r="P587" i="38" s="1"/>
  <c r="M587" i="38"/>
  <c r="N587" i="38" s="1"/>
  <c r="O587" i="38" s="1"/>
  <c r="S587" i="38"/>
  <c r="F168" i="25"/>
  <c r="H168" i="25"/>
  <c r="G168" i="25"/>
  <c r="F64" i="25"/>
  <c r="F26" i="90"/>
  <c r="G26" i="90"/>
  <c r="H26" i="90"/>
  <c r="Z587" i="38" l="1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Z584" i="38"/>
  <c r="Z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Z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19" i="95"/>
  <c r="M85" i="95"/>
  <c r="F19" i="95"/>
  <c r="M19" i="95"/>
  <c r="K19" i="95"/>
  <c r="H85" i="95"/>
  <c r="C19" i="95"/>
  <c r="F85" i="95"/>
  <c r="K85" i="95"/>
  <c r="C85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Z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Z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19" i="94"/>
  <c r="C85" i="94"/>
  <c r="F85" i="94"/>
  <c r="C19" i="94"/>
  <c r="K85" i="94"/>
  <c r="K19" i="94"/>
  <c r="H85" i="94"/>
  <c r="F19" i="94"/>
  <c r="M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H19" i="93"/>
  <c r="M19" i="93"/>
  <c r="M85" i="93"/>
  <c r="K85" i="93"/>
  <c r="C85" i="93"/>
  <c r="H85" i="93"/>
  <c r="F19" i="93"/>
  <c r="K19" i="93"/>
  <c r="F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85" i="91"/>
  <c r="M85" i="92"/>
  <c r="C19" i="92"/>
  <c r="F19" i="91"/>
  <c r="C85" i="92"/>
  <c r="F85" i="92"/>
  <c r="H19" i="91"/>
  <c r="F85" i="91"/>
  <c r="M19" i="92"/>
  <c r="K85" i="92"/>
  <c r="K19" i="91"/>
  <c r="C19" i="91"/>
  <c r="H85" i="92"/>
  <c r="M85" i="91"/>
  <c r="F19" i="92"/>
  <c r="H19" i="92"/>
  <c r="H85" i="91"/>
  <c r="K19" i="92"/>
  <c r="M19" i="91"/>
  <c r="K85" i="91"/>
  <c r="Q5" i="93" l="1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Z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Z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Z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Z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Z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19" i="90"/>
  <c r="C19" i="90"/>
  <c r="H19" i="90"/>
  <c r="M85" i="90"/>
  <c r="F19" i="90"/>
  <c r="F85" i="90"/>
  <c r="M19" i="90"/>
  <c r="C85" i="90"/>
  <c r="K85" i="90"/>
  <c r="Z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Z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H85" i="89"/>
  <c r="H42" i="51"/>
  <c r="K19" i="89"/>
  <c r="K85" i="89"/>
  <c r="C19" i="89"/>
  <c r="F85" i="89"/>
  <c r="C85" i="89"/>
  <c r="M85" i="89"/>
  <c r="H19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8"/>
  <c r="F85" i="87"/>
  <c r="C19" i="87"/>
  <c r="F19" i="87"/>
  <c r="K19" i="88"/>
  <c r="M85" i="87"/>
  <c r="K19" i="87"/>
  <c r="C85" i="88"/>
  <c r="M19" i="87"/>
  <c r="H19" i="87"/>
  <c r="F85" i="88"/>
  <c r="H19" i="88"/>
  <c r="C85" i="87"/>
  <c r="K85" i="88"/>
  <c r="H85" i="88"/>
  <c r="K85" i="87"/>
  <c r="H85" i="87"/>
  <c r="M19" i="88"/>
  <c r="F19" i="88"/>
  <c r="C19" i="88"/>
  <c r="Z554" i="38" l="1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Z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M85" i="86"/>
  <c r="C19" i="86"/>
  <c r="K85" i="86"/>
  <c r="H19" i="86"/>
  <c r="F85" i="86"/>
  <c r="H85" i="86"/>
  <c r="K19" i="86"/>
  <c r="F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Z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Z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Z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Z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Z542" i="38" l="1"/>
  <c r="P541" i="38"/>
  <c r="N541" i="38"/>
  <c r="O541" i="38" s="1"/>
  <c r="Z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Z539" i="38" l="1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Z536" i="38" s="1"/>
  <c r="G536" i="38"/>
  <c r="H536" i="38"/>
  <c r="K536" i="38"/>
  <c r="L536" i="38" s="1"/>
  <c r="M536" i="38"/>
  <c r="N536" i="38" s="1"/>
  <c r="O536" i="38" s="1"/>
  <c r="S536" i="38"/>
  <c r="Z538" i="38" l="1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Z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Z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Z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Z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Z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Z529" i="38" l="1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Z528" i="38" l="1"/>
  <c r="L527" i="38"/>
  <c r="P527" i="38" s="1"/>
  <c r="N527" i="38"/>
  <c r="O527" i="38" s="1"/>
  <c r="F42" i="77"/>
  <c r="G42" i="77"/>
  <c r="H42" i="77"/>
  <c r="Z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Z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Z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Z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Z523" i="38" l="1"/>
  <c r="N522" i="38"/>
  <c r="O522" i="38" s="1"/>
  <c r="P522" i="38"/>
  <c r="F77" i="51"/>
  <c r="G77" i="51"/>
  <c r="H77" i="51"/>
  <c r="F54" i="58"/>
  <c r="G54" i="58"/>
  <c r="H54" i="58"/>
  <c r="Z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Z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H19" i="46"/>
  <c r="C19" i="46"/>
  <c r="K19" i="46"/>
  <c r="Z520" i="38" l="1"/>
  <c r="P519" i="38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Z518" i="38" l="1"/>
  <c r="Z519" i="38"/>
  <c r="U518" i="38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Z517" i="38" l="1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Z515" i="38" l="1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Z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Z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Z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Z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Z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Z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Z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Z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Z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Z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Z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Z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Z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Z501" i="38" l="1"/>
  <c r="P500" i="38"/>
  <c r="N500" i="38"/>
  <c r="O500" i="38" s="1"/>
  <c r="F34" i="31"/>
  <c r="H34" i="31"/>
  <c r="G34" i="31"/>
  <c r="Z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Z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Z497" i="38" l="1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Z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Z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Z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Z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Z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Z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Z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Z489" i="38" l="1"/>
  <c r="P488" i="38"/>
  <c r="N488" i="38"/>
  <c r="O488" i="38" s="1"/>
  <c r="D487" i="38"/>
  <c r="E487" i="38"/>
  <c r="Z487" i="38" s="1"/>
  <c r="G487" i="38"/>
  <c r="H487" i="38"/>
  <c r="K487" i="38"/>
  <c r="L487" i="38" s="1"/>
  <c r="M487" i="38"/>
  <c r="N487" i="38" s="1"/>
  <c r="O487" i="38" s="1"/>
  <c r="S487" i="38"/>
  <c r="Z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Z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85" i="85"/>
  <c r="H85" i="85"/>
  <c r="M19" i="85"/>
  <c r="C19" i="85"/>
  <c r="C85" i="85"/>
  <c r="K85" i="85"/>
  <c r="F85" i="85"/>
  <c r="F19" i="85"/>
  <c r="H19" i="85"/>
  <c r="Z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H85" i="83"/>
  <c r="F85" i="84"/>
  <c r="K85" i="84"/>
  <c r="H19" i="83"/>
  <c r="M85" i="83"/>
  <c r="M19" i="83"/>
  <c r="M19" i="84"/>
  <c r="K85" i="83"/>
  <c r="F85" i="83"/>
  <c r="C19" i="83"/>
  <c r="C85" i="83"/>
  <c r="F19" i="83"/>
  <c r="M85" i="84"/>
  <c r="C85" i="84"/>
  <c r="K19" i="83"/>
  <c r="H19" i="84"/>
  <c r="F19" i="84"/>
  <c r="C19" i="84"/>
  <c r="Z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Z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85" i="82"/>
  <c r="F85" i="82"/>
  <c r="H18" i="74"/>
  <c r="M19" i="82"/>
  <c r="C18" i="74"/>
  <c r="M18" i="74"/>
  <c r="C19" i="82"/>
  <c r="M85" i="82"/>
  <c r="H19" i="82"/>
  <c r="F19" i="82"/>
  <c r="C85" i="82"/>
  <c r="Q2" i="82" l="1"/>
  <c r="Q5" i="82" s="1"/>
  <c r="Q9" i="83"/>
  <c r="N482" i="38"/>
  <c r="O482" i="38" s="1"/>
  <c r="M66" i="82"/>
  <c r="Q10" i="82" s="1"/>
  <c r="P482" i="38"/>
  <c r="Z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Z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Z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Z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Z478" i="38" l="1"/>
  <c r="N477" i="38"/>
  <c r="O477" i="38" s="1"/>
  <c r="P477" i="38"/>
  <c r="F31" i="31"/>
  <c r="G31" i="31"/>
  <c r="H31" i="31"/>
  <c r="F32" i="77"/>
  <c r="H32" i="77"/>
  <c r="G32" i="77"/>
  <c r="Z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Z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Z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M78" i="75"/>
  <c r="K78" i="75"/>
  <c r="H78" i="75"/>
  <c r="F78" i="75"/>
  <c r="M96" i="31"/>
  <c r="H96" i="31"/>
  <c r="K96" i="31"/>
  <c r="C96" i="31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85" i="64"/>
  <c r="K19" i="64"/>
  <c r="M85" i="64"/>
  <c r="H19" i="64"/>
  <c r="Z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Z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Z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Z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Z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Z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M85" i="81"/>
  <c r="K85" i="81"/>
  <c r="H85" i="81"/>
  <c r="F85" i="81"/>
  <c r="M19" i="81"/>
  <c r="F19" i="81"/>
  <c r="H19" i="81"/>
  <c r="Z468" i="38" l="1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Z467" i="38" l="1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K85" i="80"/>
  <c r="F19" i="80"/>
  <c r="K19" i="80"/>
  <c r="H85" i="80"/>
  <c r="M85" i="80"/>
  <c r="H19" i="80"/>
  <c r="C19" i="80"/>
  <c r="Z466" i="38" l="1"/>
  <c r="Q9" i="81"/>
  <c r="P466" i="38"/>
  <c r="Q7" i="81"/>
  <c r="Q2" i="80"/>
  <c r="Q5" i="80" s="1"/>
  <c r="M66" i="80"/>
  <c r="Q10" i="80" s="1"/>
  <c r="D465" i="38"/>
  <c r="E465" i="38"/>
  <c r="Z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H19" i="79"/>
  <c r="F19" i="79"/>
  <c r="M65" i="79"/>
  <c r="H65" i="79"/>
  <c r="C19" i="79"/>
  <c r="F65" i="79"/>
  <c r="K19" i="79"/>
  <c r="C65" i="79"/>
  <c r="K65" i="79"/>
  <c r="Z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Z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Z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Z460" i="38" l="1"/>
  <c r="N459" i="38"/>
  <c r="O459" i="38" s="1"/>
  <c r="P459" i="38"/>
  <c r="F111" i="25"/>
  <c r="G111" i="25"/>
  <c r="H111" i="25"/>
  <c r="Z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Z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Z456" i="38" l="1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Z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Z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Z453" i="38" l="1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Z452" i="38" l="1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Z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Z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Z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Z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Z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C19" i="78"/>
  <c r="M19" i="78"/>
  <c r="H85" i="78"/>
  <c r="K85" i="78"/>
  <c r="F19" i="78"/>
  <c r="C85" i="78"/>
  <c r="M85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Z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Z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Z444" i="38" l="1"/>
  <c r="P443" i="38"/>
  <c r="N443" i="38"/>
  <c r="O443" i="38" s="1"/>
  <c r="D442" i="38"/>
  <c r="E442" i="38"/>
  <c r="Z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Z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Z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Z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Z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Z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C85" i="77"/>
  <c r="K85" i="77"/>
  <c r="M19" i="77"/>
  <c r="H85" i="77"/>
  <c r="M85" i="77"/>
  <c r="F85" i="77"/>
  <c r="C19" i="77"/>
  <c r="Z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Z435" i="38" l="1"/>
  <c r="Z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Z433" i="38" l="1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Z432" i="38" l="1"/>
  <c r="N431" i="38"/>
  <c r="O431" i="38" s="1"/>
  <c r="P431" i="38"/>
  <c r="D430" i="38"/>
  <c r="E430" i="38"/>
  <c r="H430" i="38"/>
  <c r="K430" i="38"/>
  <c r="M430" i="38"/>
  <c r="U430" i="38" s="1"/>
  <c r="S430" i="38"/>
  <c r="Z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Z430" i="38" l="1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Z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Z426" i="38" l="1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Z424" i="38" l="1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Z423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Z422" i="38" l="1"/>
  <c r="Z421" i="38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Z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Z419" i="38" l="1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Z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Z416" i="38" l="1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Z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Z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Z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Z412" i="38" l="1"/>
  <c r="N411" i="38"/>
  <c r="O411" i="38" s="1"/>
  <c r="P411" i="38"/>
  <c r="F96" i="25"/>
  <c r="H96" i="25"/>
  <c r="G96" i="25"/>
  <c r="Z411" i="38" l="1"/>
  <c r="E410" i="38"/>
  <c r="H410" i="38"/>
  <c r="K410" i="38"/>
  <c r="L410" i="38" s="1"/>
  <c r="P410" i="38" s="1"/>
  <c r="M410" i="38"/>
  <c r="N410" i="38" s="1"/>
  <c r="O410" i="38" s="1"/>
  <c r="S410" i="38"/>
  <c r="Z410" i="38" l="1"/>
  <c r="U410" i="38"/>
  <c r="D409" i="38"/>
  <c r="E409" i="38"/>
  <c r="H409" i="38"/>
  <c r="K409" i="38"/>
  <c r="M409" i="38"/>
  <c r="N409" i="38" s="1"/>
  <c r="O409" i="38" s="1"/>
  <c r="S409" i="38"/>
  <c r="Z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Z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Z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Z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Z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Z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Z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Z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Z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Z400" i="38" l="1"/>
  <c r="N399" i="38"/>
  <c r="O399" i="38" s="1"/>
  <c r="P399" i="38"/>
  <c r="Z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Z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Z397" i="38" l="1"/>
  <c r="N396" i="38"/>
  <c r="O396" i="38" s="1"/>
  <c r="P396" i="38"/>
  <c r="Z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Z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Z393" i="38" l="1"/>
  <c r="Z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Z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Z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Z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Z388" i="38" l="1"/>
  <c r="Z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Z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Z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Z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Z384" i="38" l="1"/>
  <c r="Z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Z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Z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Z379" i="38" l="1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Z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Z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Z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Z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Z373" i="38" l="1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Z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K93" i="68"/>
  <c r="H93" i="68"/>
  <c r="C93" i="68"/>
  <c r="F93" i="68"/>
  <c r="Z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Z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Z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Z368" i="38" l="1"/>
  <c r="P367" i="38"/>
  <c r="N367" i="38"/>
  <c r="O367" i="38" s="1"/>
  <c r="Z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Z366" i="38" l="1"/>
  <c r="P365" i="38"/>
  <c r="N365" i="38"/>
  <c r="O365" i="38" s="1"/>
  <c r="F66" i="40"/>
  <c r="G66" i="40"/>
  <c r="H66" i="40"/>
  <c r="K418" i="17"/>
  <c r="F418" i="17"/>
  <c r="K417" i="17"/>
  <c r="F417" i="17"/>
  <c r="Z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5" i="25"/>
  <c r="C705" i="25"/>
  <c r="F705" i="25"/>
  <c r="M705" i="25"/>
  <c r="H705" i="25"/>
  <c r="Z364" i="38" l="1"/>
  <c r="N363" i="38"/>
  <c r="O363" i="38" s="1"/>
  <c r="F704" i="25"/>
  <c r="K704" i="25"/>
  <c r="P363" i="38"/>
  <c r="Z363" i="38" l="1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72" i="59"/>
  <c r="C100" i="34"/>
  <c r="F19" i="62"/>
  <c r="F19" i="60"/>
  <c r="C30" i="49"/>
  <c r="F19" i="63"/>
  <c r="M100" i="34"/>
  <c r="C19" i="64"/>
  <c r="K92" i="45"/>
  <c r="K19" i="52"/>
  <c r="M86" i="53"/>
  <c r="H19" i="52"/>
  <c r="M63" i="66"/>
  <c r="F75" i="41"/>
  <c r="M90" i="72"/>
  <c r="M77" i="70"/>
  <c r="H19" i="66"/>
  <c r="M23" i="58"/>
  <c r="C213" i="57"/>
  <c r="H19" i="53"/>
  <c r="C19" i="34"/>
  <c r="H146" i="58"/>
  <c r="C146" i="58"/>
  <c r="F19" i="50"/>
  <c r="M146" i="58"/>
  <c r="F451" i="17"/>
  <c r="K19" i="72"/>
  <c r="F19" i="59"/>
  <c r="F81" i="61"/>
  <c r="H86" i="53"/>
  <c r="M23" i="57"/>
  <c r="C81" i="61"/>
  <c r="K19" i="71"/>
  <c r="M19" i="63"/>
  <c r="C72" i="59"/>
  <c r="M19" i="61"/>
  <c r="C63" i="66"/>
  <c r="C19" i="61"/>
  <c r="C119" i="7"/>
  <c r="M119" i="7"/>
  <c r="K213" i="57"/>
  <c r="C65" i="71"/>
  <c r="F23" i="17"/>
  <c r="H19" i="34"/>
  <c r="M19" i="72"/>
  <c r="F19" i="66"/>
  <c r="F30" i="49"/>
  <c r="F19" i="71"/>
  <c r="H19" i="54"/>
  <c r="M30" i="49"/>
  <c r="F30" i="40"/>
  <c r="K19" i="68"/>
  <c r="K23" i="57"/>
  <c r="K25" i="31"/>
  <c r="C55" i="50"/>
  <c r="F19" i="70"/>
  <c r="K30" i="49"/>
  <c r="H19" i="50"/>
  <c r="M451" i="17"/>
  <c r="C19" i="70"/>
  <c r="H156" i="49"/>
  <c r="K19" i="70"/>
  <c r="H19" i="55"/>
  <c r="H65" i="71"/>
  <c r="F19" i="41"/>
  <c r="H23" i="17"/>
  <c r="C19" i="41"/>
  <c r="C19" i="69"/>
  <c r="K100" i="34"/>
  <c r="H451" i="17"/>
  <c r="F19" i="72"/>
  <c r="K19" i="73"/>
  <c r="M72" i="59"/>
  <c r="M156" i="49"/>
  <c r="C75" i="41"/>
  <c r="H65" i="63"/>
  <c r="K19" i="60"/>
  <c r="M19" i="41"/>
  <c r="C85" i="64"/>
  <c r="K65" i="71"/>
  <c r="H19" i="73"/>
  <c r="M19" i="70"/>
  <c r="K23" i="58"/>
  <c r="H19" i="41"/>
  <c r="H81" i="61"/>
  <c r="M19" i="34"/>
  <c r="C67" i="60"/>
  <c r="F156" i="49"/>
  <c r="M19" i="71"/>
  <c r="C156" i="49"/>
  <c r="H19" i="69"/>
  <c r="K67" i="60"/>
  <c r="H119" i="7"/>
  <c r="C19" i="54"/>
  <c r="F63" i="66"/>
  <c r="F90" i="72"/>
  <c r="M19" i="45"/>
  <c r="C51" i="54"/>
  <c r="F19" i="61"/>
  <c r="C19" i="60"/>
  <c r="H92" i="45"/>
  <c r="C19" i="55"/>
  <c r="F19" i="53"/>
  <c r="M19" i="62"/>
  <c r="H25" i="31"/>
  <c r="F72" i="59"/>
  <c r="F19" i="64"/>
  <c r="M19" i="68"/>
  <c r="H77" i="70"/>
  <c r="K19" i="3"/>
  <c r="F19" i="54"/>
  <c r="M19" i="59"/>
  <c r="M42" i="51"/>
  <c r="H55" i="50"/>
  <c r="K90" i="72"/>
  <c r="F65" i="63"/>
  <c r="K55" i="50"/>
  <c r="H19" i="72"/>
  <c r="H75" i="41"/>
  <c r="C19" i="72"/>
  <c r="K19" i="55"/>
  <c r="H19" i="71"/>
  <c r="F100" i="34"/>
  <c r="H19" i="63"/>
  <c r="H100" i="34"/>
  <c r="K63" i="66"/>
  <c r="F18" i="74"/>
  <c r="C19" i="68"/>
  <c r="K119" i="7"/>
  <c r="M55" i="50"/>
  <c r="F92" i="45"/>
  <c r="F55" i="50"/>
  <c r="M67" i="60"/>
  <c r="F119" i="7"/>
  <c r="C451" i="17"/>
  <c r="K65" i="63"/>
  <c r="C19" i="73"/>
  <c r="K51" i="54"/>
  <c r="M65" i="71"/>
  <c r="M75" i="41"/>
  <c r="C19" i="50"/>
  <c r="F19" i="3"/>
  <c r="K19" i="63"/>
  <c r="H63" i="66"/>
  <c r="C25" i="31"/>
  <c r="F19" i="69"/>
  <c r="F77" i="70"/>
  <c r="F146" i="58"/>
  <c r="F23" i="58"/>
  <c r="H19" i="62"/>
  <c r="C19" i="3"/>
  <c r="K19" i="66"/>
  <c r="C19" i="52"/>
  <c r="F67" i="60"/>
  <c r="C19" i="63"/>
  <c r="H19" i="68"/>
  <c r="M81" i="61"/>
  <c r="K156" i="49"/>
  <c r="F19" i="73"/>
  <c r="F25" i="31"/>
  <c r="H19" i="61"/>
  <c r="K18" i="74"/>
  <c r="M19" i="75"/>
  <c r="H90" i="72"/>
  <c r="H19" i="60"/>
  <c r="K23" i="17"/>
  <c r="M19" i="69"/>
  <c r="M19" i="60"/>
  <c r="C86" i="53"/>
  <c r="M19" i="66"/>
  <c r="F42" i="51"/>
  <c r="F65" i="71"/>
  <c r="M19" i="54"/>
  <c r="K19" i="45"/>
  <c r="K86" i="53"/>
  <c r="M19" i="55"/>
  <c r="K81" i="61"/>
  <c r="H23" i="58"/>
  <c r="C23" i="17"/>
  <c r="K94" i="52"/>
  <c r="F51" i="54"/>
  <c r="H19" i="75"/>
  <c r="K19" i="50"/>
  <c r="C19" i="53"/>
  <c r="K30" i="40"/>
  <c r="M19" i="50"/>
  <c r="C77" i="70"/>
  <c r="M19" i="52"/>
  <c r="C19" i="66"/>
  <c r="H213" i="57"/>
  <c r="C94" i="52"/>
  <c r="C23" i="58"/>
  <c r="H30" i="49"/>
  <c r="C72" i="25"/>
  <c r="K19" i="61"/>
  <c r="C65" i="63"/>
  <c r="H67" i="60"/>
  <c r="H19" i="59"/>
  <c r="M92" i="45"/>
  <c r="H72" i="59"/>
  <c r="K77" i="70"/>
  <c r="H30" i="40"/>
  <c r="F94" i="52"/>
  <c r="H51" i="54"/>
  <c r="M25" i="31"/>
  <c r="H19" i="45"/>
  <c r="F85" i="64"/>
  <c r="M19" i="73"/>
  <c r="F19" i="68"/>
  <c r="C90" i="72"/>
  <c r="K75" i="41"/>
  <c r="H19" i="70"/>
  <c r="M23" i="17"/>
  <c r="F19" i="55"/>
  <c r="H94" i="52"/>
  <c r="M19" i="3"/>
  <c r="C19" i="71"/>
  <c r="K451" i="17"/>
  <c r="K19" i="62"/>
  <c r="F86" i="53"/>
  <c r="M213" i="57"/>
  <c r="K19" i="54"/>
  <c r="K19" i="53"/>
  <c r="F72" i="25"/>
  <c r="M65" i="63"/>
  <c r="K19" i="59"/>
  <c r="M51" i="54"/>
  <c r="M94" i="52"/>
  <c r="F19" i="52"/>
  <c r="F19" i="34"/>
  <c r="K19" i="34"/>
  <c r="H19" i="3"/>
  <c r="F213" i="57"/>
  <c r="M30" i="40"/>
  <c r="C92" i="45"/>
  <c r="K19" i="41"/>
  <c r="C19" i="59"/>
  <c r="K19" i="75"/>
  <c r="C19" i="62"/>
  <c r="M19" i="53"/>
  <c r="C30" i="40"/>
  <c r="K146" i="58"/>
  <c r="K19" i="69"/>
  <c r="K42" i="51"/>
  <c r="H72" i="25"/>
  <c r="F19" i="43"/>
  <c r="F19" i="45"/>
  <c r="C19" i="45"/>
  <c r="F23" i="57"/>
  <c r="C23" i="57"/>
  <c r="F19" i="75"/>
  <c r="C19" i="75"/>
  <c r="Z28" i="38" l="1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Z208" i="38"/>
  <c r="V586" i="38"/>
  <c r="V584" i="38"/>
  <c r="V585" i="38"/>
  <c r="Z263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07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91" i="38" s="1"/>
  <c r="Y591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Y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Y62" i="38" s="1"/>
  <c r="W64" i="38"/>
  <c r="Y64" i="38" s="1"/>
  <c r="W81" i="38"/>
  <c r="Y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Y36" i="38" s="1"/>
  <c r="W49" i="38"/>
  <c r="Y49" i="38" s="1"/>
  <c r="W56" i="38"/>
  <c r="Y56" i="38" s="1"/>
  <c r="V65" i="38"/>
  <c r="W69" i="38"/>
  <c r="Y69" i="38" s="1"/>
  <c r="P151" i="38"/>
  <c r="V174" i="38"/>
  <c r="V206" i="38"/>
  <c r="V222" i="38"/>
  <c r="V324" i="38"/>
  <c r="V329" i="38"/>
  <c r="W52" i="38"/>
  <c r="Y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Y41" i="38" s="1"/>
  <c r="V61" i="38"/>
  <c r="V81" i="38"/>
  <c r="V57" i="38"/>
  <c r="W76" i="38"/>
  <c r="Y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Y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Y79" i="38" s="1"/>
  <c r="W71" i="38"/>
  <c r="Y71" i="38" s="1"/>
  <c r="W63" i="38"/>
  <c r="Y63" i="38" s="1"/>
  <c r="W55" i="38"/>
  <c r="Y55" i="38" s="1"/>
  <c r="W47" i="38"/>
  <c r="Y47" i="38" s="1"/>
  <c r="W39" i="38"/>
  <c r="Y39" i="38" s="1"/>
  <c r="W31" i="38"/>
  <c r="Y31" i="38" s="1"/>
  <c r="W82" i="38"/>
  <c r="Y82" i="38" s="1"/>
  <c r="W74" i="38"/>
  <c r="Y74" i="38" s="1"/>
  <c r="W66" i="38"/>
  <c r="Y66" i="38" s="1"/>
  <c r="W58" i="38"/>
  <c r="Y58" i="38" s="1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Y78" i="38" s="1"/>
  <c r="W60" i="38"/>
  <c r="Y60" i="38" s="1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Y84" i="38" s="1"/>
  <c r="W72" i="38"/>
  <c r="Y72" i="38" s="1"/>
  <c r="W57" i="38"/>
  <c r="Y57" i="38" s="1"/>
  <c r="W17" i="38"/>
  <c r="W80" i="38"/>
  <c r="Y80" i="38" s="1"/>
  <c r="W65" i="38"/>
  <c r="Y65" i="38" s="1"/>
  <c r="W61" i="38"/>
  <c r="Y61" i="38" s="1"/>
  <c r="W46" i="38"/>
  <c r="Y46" i="38" s="1"/>
  <c r="W28" i="38"/>
  <c r="Y28" i="38" s="1"/>
  <c r="W22" i="38"/>
  <c r="W20" i="38"/>
  <c r="W6" i="38"/>
  <c r="W9" i="38"/>
  <c r="V14" i="38"/>
  <c r="W24" i="38"/>
  <c r="W32" i="38"/>
  <c r="Y32" i="38" s="1"/>
  <c r="W37" i="38"/>
  <c r="Y37" i="38" s="1"/>
  <c r="V59" i="38"/>
  <c r="P64" i="38"/>
  <c r="W73" i="38"/>
  <c r="Y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Y45" i="38" s="1"/>
  <c r="V180" i="38"/>
  <c r="V225" i="38"/>
  <c r="V27" i="38"/>
  <c r="W54" i="38"/>
  <c r="Y54" i="38" s="1"/>
  <c r="V62" i="38"/>
  <c r="W68" i="38"/>
  <c r="Y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Y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Y44" i="38" s="1"/>
  <c r="V45" i="38"/>
  <c r="P47" i="38"/>
  <c r="V67" i="38"/>
  <c r="W77" i="38"/>
  <c r="Y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W593" i="38" l="1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58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588" i="38" s="1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Y310" i="38" s="1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Y216" i="38" s="1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Y211" i="38" s="1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Y307" i="38" s="1"/>
  <c r="W90" i="38"/>
  <c r="Y90" i="38" s="1"/>
  <c r="W164" i="38"/>
  <c r="Y164" i="38" s="1"/>
  <c r="W329" i="38"/>
  <c r="Y329" i="38" s="1"/>
  <c r="W197" i="38"/>
  <c r="Y197" i="38" s="1"/>
  <c r="W330" i="38"/>
  <c r="Y330" i="38" s="1"/>
  <c r="W212" i="38"/>
  <c r="Y212" i="38" s="1"/>
  <c r="W293" i="38"/>
  <c r="Y293" i="38" s="1"/>
  <c r="W187" i="38"/>
  <c r="Y187" i="38" s="1"/>
  <c r="W288" i="38"/>
  <c r="Y288" i="38" s="1"/>
  <c r="W319" i="38"/>
  <c r="Y319" i="38" s="1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Y326" i="38" s="1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Y220" i="38" s="1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Y231" i="38" s="1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Y209" i="38" s="1"/>
  <c r="W130" i="38"/>
  <c r="Y130" i="38" s="1"/>
  <c r="W193" i="38"/>
  <c r="Y193" i="38" s="1"/>
  <c r="W309" i="38"/>
  <c r="Y309" i="38" s="1"/>
  <c r="W200" i="38"/>
  <c r="Y200" i="38" s="1"/>
  <c r="W341" i="38"/>
  <c r="Y341" i="38" s="1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Y342" i="38" s="1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Y213" i="38" s="1"/>
  <c r="W138" i="38"/>
  <c r="Y138" i="38" s="1"/>
  <c r="W228" i="38"/>
  <c r="Y228" i="38" s="1"/>
  <c r="W304" i="38"/>
  <c r="Y304" i="38" s="1"/>
  <c r="W208" i="38"/>
  <c r="Y208" i="38" s="1"/>
  <c r="W353" i="38"/>
  <c r="Y353" i="38" s="1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Y253" i="38" s="1"/>
  <c r="W247" i="38"/>
  <c r="Y247" i="38" s="1"/>
  <c r="W245" i="38"/>
  <c r="Y245" i="38" s="1"/>
  <c r="W333" i="38"/>
  <c r="Y333" i="38" s="1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Y344" i="38" s="1"/>
  <c r="W236" i="38"/>
  <c r="W259" i="38"/>
  <c r="Y259" i="38" s="1"/>
  <c r="W334" i="38"/>
  <c r="Y334" i="38" s="1"/>
  <c r="W296" i="38"/>
  <c r="Y296" i="38" s="1"/>
  <c r="W233" i="38"/>
  <c r="W246" i="38"/>
  <c r="Y246" i="38" s="1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Y357" i="38" s="1"/>
  <c r="W347" i="38"/>
  <c r="Y347" i="38" s="1"/>
  <c r="W351" i="38"/>
  <c r="Y351" i="38" s="1"/>
  <c r="W343" i="38"/>
  <c r="Y343" i="38" s="1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Y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Y266" i="38" s="1"/>
  <c r="W249" i="38"/>
  <c r="Y249" i="38" s="1"/>
  <c r="W258" i="38"/>
  <c r="W321" i="38"/>
  <c r="Y321" i="38" s="1"/>
  <c r="W273" i="38"/>
  <c r="Y273" i="38" s="1"/>
  <c r="W280" i="38"/>
  <c r="Y280" i="38" s="1"/>
  <c r="W262" i="38"/>
  <c r="Y262" i="38" s="1"/>
  <c r="W284" i="38"/>
  <c r="Y284" i="38" s="1"/>
  <c r="W244" i="38"/>
  <c r="Y244" i="38" s="1"/>
  <c r="W306" i="38"/>
  <c r="Y306" i="38" s="1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Y316" i="38" s="1"/>
  <c r="W283" i="38"/>
  <c r="Y283" i="38" s="1"/>
  <c r="W229" i="38"/>
  <c r="Y229" i="38" s="1"/>
  <c r="W255" i="38"/>
  <c r="Y255" i="38" s="1"/>
  <c r="W336" i="38"/>
  <c r="Y336" i="38" s="1"/>
  <c r="W282" i="38"/>
  <c r="Y282" i="38" s="1"/>
  <c r="W275" i="38"/>
  <c r="Y275" i="38" s="1"/>
  <c r="W269" i="38"/>
  <c r="Y269" i="38" s="1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Y292" i="38" s="1"/>
  <c r="W260" i="38"/>
  <c r="Y260" i="38" s="1"/>
  <c r="W317" i="38"/>
  <c r="Y317" i="38" s="1"/>
  <c r="W323" i="38"/>
  <c r="Y323" i="38" s="1"/>
  <c r="W359" i="38"/>
  <c r="Y359" i="38" s="1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Y318" i="38" s="1"/>
  <c r="W349" i="38"/>
  <c r="Y349" i="38" s="1"/>
  <c r="W327" i="38"/>
  <c r="Y327" i="38" s="1"/>
  <c r="W287" i="38"/>
  <c r="Y287" i="38" s="1"/>
  <c r="W291" i="38"/>
  <c r="Y291" i="38" s="1"/>
  <c r="W250" i="38"/>
  <c r="Y250" i="38" s="1"/>
  <c r="W339" i="38"/>
  <c r="Y339" i="38" s="1"/>
  <c r="Q77" i="38"/>
  <c r="Q8" i="17"/>
  <c r="Q44" i="38"/>
  <c r="Q53" i="38"/>
  <c r="N236" i="38"/>
  <c r="U236" i="38"/>
  <c r="W252" i="38"/>
  <c r="Y252" i="38" s="1"/>
  <c r="W230" i="38"/>
  <c r="Y230" i="38" s="1"/>
  <c r="W322" i="38"/>
  <c r="Y322" i="38" s="1"/>
  <c r="W294" i="38"/>
  <c r="Y294" i="38" s="1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Y325" i="38" s="1"/>
  <c r="W337" i="38"/>
  <c r="Y337" i="38" s="1"/>
  <c r="W360" i="38"/>
  <c r="Y360" i="38" s="1"/>
  <c r="W303" i="38"/>
  <c r="Y303" i="38" s="1"/>
  <c r="W361" i="38"/>
  <c r="Y361" i="38" s="1"/>
  <c r="Q24" i="38"/>
  <c r="Q29" i="38"/>
  <c r="Q70" i="38"/>
  <c r="Q593" i="38" l="1"/>
  <c r="Q589" i="38"/>
  <c r="Q586" i="38"/>
  <c r="Q590" i="38"/>
  <c r="Q592" i="38"/>
  <c r="Q595" i="38"/>
  <c r="Q596" i="38"/>
  <c r="Q594" i="38"/>
  <c r="O258" i="38"/>
  <c r="Z258" i="38"/>
  <c r="Q584" i="38"/>
  <c r="Q585" i="38"/>
  <c r="O233" i="38"/>
  <c r="Z233" i="38"/>
  <c r="O236" i="38"/>
  <c r="Y236" i="38" s="1"/>
  <c r="Z236" i="38"/>
  <c r="O227" i="38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Y227" i="38"/>
  <c r="Q562" i="38"/>
  <c r="Q567" i="38"/>
  <c r="Q560" i="38"/>
  <c r="Q565" i="38"/>
  <c r="Q564" i="38"/>
  <c r="Y233" i="38"/>
  <c r="Y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<sst xmlns="http://schemas.openxmlformats.org/spreadsheetml/2006/main" count="7126" uniqueCount="1004">
  <si>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</si>
  <si>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</si>
  <si>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</si>
  <si>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</si>
  <si>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</si>
  <si>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</si>
  <si>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</si>
  <si>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</si>
  <si>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</si>
  <si>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</si>
  <si>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</si>
  <si>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</si>
  <si>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</si>
  <si>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</si>
  <si>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</si>
  <si>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</si>
  <si>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</si>
  <si>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</si>
  <si>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</si>
  <si>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</si>
  <si>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</si>
  <si>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</si>
  <si>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</si>
  <si>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</si>
  <si>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</si>
  <si>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</si>
  <si>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</si>
  <si>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</si>
  <si>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</si>
  <si>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</si>
  <si>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</si>
  <si>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</si>
  <si>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</si>
  <si>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</si>
  <si>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</si>
  <si>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</si>
  <si>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</si>
  <si>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</si>
  <si>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</si>
  <si>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</si>
  <si>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</si>
  <si>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</si>
  <si>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</si>
  <si>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</si>
  <si>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</si>
  <si>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</si>
  <si>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</si>
  <si>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</si>
  <si>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</si>
  <si>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</si>
  <si>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</si>
  <si>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</si>
  <si>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</si>
  <si>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</si>
  <si>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</si>
  <si>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</si>
  <si>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</si>
  <si>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</si>
  <si>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</si>
  <si>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</si>
  <si>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</si>
  <si>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</si>
  <si>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</si>
  <si>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</si>
  <si>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</si>
  <si>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</si>
  <si>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</si>
  <si>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</si>
  <si>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</si>
  <si>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</si>
  <si>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</si>
  <si>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</si>
  <si>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</si>
  <si>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</si>
  <si>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</si>
  <si>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</si>
  <si>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</si>
  <si>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</si>
  <si>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</si>
  <si>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</si>
  <si>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</si>
  <si>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</si>
  <si>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</si>
  <si>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</si>
  <si>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</si>
  <si>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</si>
  <si>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</si>
  <si>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</si>
  <si>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</si>
  <si>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</si>
  <si>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</si>
  <si>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</si>
  <si>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</si>
  <si>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</si>
  <si>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</si>
  <si>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</si>
  <si>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</si>
  <si>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</si>
  <si>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</si>
  <si>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</si>
  <si>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</si>
  <si>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</si>
  <si>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</si>
  <si>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</si>
  <si>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</si>
  <si>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</si>
  <si>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</si>
  <si>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</si>
  <si>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</si>
  <si>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</si>
  <si>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</si>
  <si>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</si>
  <si>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</si>
  <si>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</si>
  <si>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</si>
  <si>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</si>
  <si>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</si>
  <si>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</si>
  <si>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</si>
  <si>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</si>
  <si>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</si>
  <si>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</si>
  <si>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</si>
  <si>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</si>
  <si>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</si>
  <si>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</si>
  <si>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</si>
  <si>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</si>
  <si>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</si>
  <si>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</si>
  <si>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</si>
  <si>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</si>
  <si>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</si>
  <si>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</si>
  <si>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</si>
  <si>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</si>
  <si>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</si>
  <si>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</si>
  <si>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</si>
  <si>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</si>
  <si>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</si>
  <si>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</si>
  <si>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</si>
  <si>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</si>
  <si>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</si>
  <si>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</si>
  <si>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</si>
  <si>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</si>
  <si>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</si>
  <si>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</si>
  <si>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</si>
  <si>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</si>
  <si>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</si>
  <si>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</si>
  <si>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</si>
  <si>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</si>
  <si>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</si>
  <si>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</si>
  <si>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</si>
  <si>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</si>
  <si>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</si>
  <si>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</si>
  <si>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</si>
  <si>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</si>
  <si>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</si>
  <si>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</si>
  <si>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</si>
  <si>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</si>
  <si>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</si>
  <si>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</si>
  <si>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</si>
  <si>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</si>
  <si>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</si>
  <si>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</si>
  <si>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</si>
  <si>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</si>
  <si>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</si>
  <si>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</si>
  <si>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</si>
  <si>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</si>
  <si>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</si>
  <si>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</si>
  <si>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</si>
  <si>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</si>
  <si>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</si>
  <si>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</si>
  <si>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</si>
  <si>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</si>
  <si>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</si>
  <si>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</si>
  <si>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</si>
  <si>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</si>
  <si>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</si>
  <si>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</si>
  <si>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</si>
  <si>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</si>
  <si>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</si>
  <si>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</si>
  <si>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</si>
  <si>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</si>
  <si>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</si>
  <si>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</si>
  <si>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</si>
  <si>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</si>
  <si>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</si>
  <si>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</si>
  <si>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</si>
  <si>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</si>
  <si>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</si>
  <si>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</si>
  <si>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</si>
  <si>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</si>
  <si>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</si>
  <si>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</si>
  <si>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</si>
  <si>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</si>
  <si>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</si>
  <si>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</si>
  <si>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</si>
  <si>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</si>
  <si>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</si>
  <si>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</si>
  <si>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</si>
  <si>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</si>
  <si>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</si>
  <si>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</si>
  <si>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</si>
  <si>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</si>
  <si>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</si>
  <si>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</si>
  <si>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</si>
  <si>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</si>
  <si>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</si>
  <si>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</si>
  <si>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</si>
  <si>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</si>
  <si>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</si>
  <si>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</si>
  <si>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</si>
  <si>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</si>
  <si>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</si>
  <si>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</si>
  <si>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</si>
  <si>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</si>
  <si>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</si>
  <si>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</si>
  <si>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</si>
  <si>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</si>
  <si>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</si>
  <si>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</si>
  <si>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</si>
  <si>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</si>
  <si>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</si>
  <si>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</si>
  <si>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</si>
  <si>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</si>
  <si>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</si>
  <si>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</si>
  <si>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</si>
  <si>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</si>
  <si>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</si>
  <si>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</si>
  <si>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</si>
  <si>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</si>
  <si>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</si>
  <si>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</si>
  <si>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</si>
  <si>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</si>
  <si>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</si>
  <si>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</si>
  <si>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</si>
  <si>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</si>
  <si>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</si>
  <si>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</si>
  <si>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</si>
  <si>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</si>
  <si>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</si>
  <si>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</si>
  <si>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</si>
  <si>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</si>
  <si>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</si>
  <si>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</si>
  <si>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</si>
  <si>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</si>
  <si>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</si>
  <si>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</si>
  <si>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</si>
  <si>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</si>
  <si>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</si>
  <si>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</si>
  <si>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</si>
  <si>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</si>
  <si>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</si>
  <si>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</si>
  <si>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</si>
  <si>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</si>
  <si>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</si>
  <si>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</si>
  <si>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</si>
  <si>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</si>
  <si>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</si>
  <si>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</si>
  <si>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</si>
  <si>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</si>
  <si>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</si>
  <si>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</si>
  <si>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</si>
  <si>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</si>
  <si>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</si>
  <si>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</si>
  <si>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</si>
  <si>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</si>
  <si>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</si>
  <si>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</si>
  <si>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</si>
  <si>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</si>
  <si>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</si>
  <si>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</si>
  <si>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</si>
  <si>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</si>
  <si>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</si>
  <si>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</si>
  <si>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</si>
  <si>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</si>
  <si>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</si>
  <si>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</si>
  <si>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</si>
  <si>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</si>
  <si>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</si>
  <si>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</si>
  <si>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</si>
  <si>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</si>
  <si>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</si>
  <si>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</si>
  <si>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</si>
  <si>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</si>
  <si>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</si>
  <si>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</si>
  <si>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</si>
  <si>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</si>
  <si>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</si>
  <si>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</si>
  <si>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</si>
  <si>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</si>
  <si>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</si>
  <si>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</si>
  <si>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</si>
  <si>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</si>
  <si>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</si>
  <si>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</si>
  <si>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</si>
  <si>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</si>
  <si>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</si>
  <si>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</si>
  <si>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</si>
  <si>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</si>
  <si>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</si>
  <si>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</si>
  <si>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</si>
  <si>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</si>
  <si>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</si>
  <si>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</si>
  <si>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</si>
  <si>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</si>
  <si>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</si>
  <si>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</si>
  <si>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</si>
  <si>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</si>
  <si>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</si>
  <si>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</si>
  <si>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</si>
  <si>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</si>
  <si>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</si>
  <si>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</si>
  <si>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</si>
  <si>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</si>
  <si>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</si>
  <si>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</si>
  <si>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</si>
  <si>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</si>
  <si>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</si>
  <si>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</si>
  <si>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</si>
  <si>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</si>
  <si>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</si>
  <si>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</si>
  <si>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</si>
  <si>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</si>
  <si>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</si>
  <si>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</si>
  <si>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</si>
  <si>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</si>
  <si>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</si>
  <si>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</si>
  <si>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</si>
  <si>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</si>
  <si>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</si>
  <si>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</si>
  <si>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</si>
  <si>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</si>
  <si>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</si>
  <si>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</si>
  <si>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</si>
  <si>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</si>
  <si>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</si>
  <si>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</si>
  <si>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</si>
  <si>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</si>
  <si>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</si>
  <si>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</si>
  <si>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</si>
  <si>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</si>
  <si>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</si>
  <si>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</si>
  <si>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</si>
  <si>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</si>
  <si>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</si>
  <si>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</si>
  <si>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</si>
  <si>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</si>
  <si>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</si>
  <si>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</si>
  <si>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</si>
  <si>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</si>
  <si>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</si>
  <si>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</si>
  <si>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</si>
  <si>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</si>
  <si>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</si>
  <si>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</si>
  <si>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</si>
  <si>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</si>
  <si>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</si>
  <si>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</si>
  <si>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</si>
  <si>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</si>
  <si>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</si>
  <si>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</si>
  <si>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</si>
  <si>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</si>
  <si>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</si>
  <si>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</si>
  <si>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</si>
  <si>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</si>
  <si>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</si>
  <si>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</si>
  <si>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</si>
  <si>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</si>
  <si>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</si>
  <si>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</si>
  <si>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</si>
  <si>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</si>
  <si>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</si>
  <si>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</si>
  <si>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</si>
  <si>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</si>
  <si>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</si>
  <si>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</si>
  <si>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</si>
  <si>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</si>
  <si>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</si>
  <si>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</si>
  <si>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</si>
  <si>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</si>
  <si>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</si>
  <si>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</si>
  <si>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</si>
  <si>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</si>
  <si>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</si>
  <si>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</si>
  <si>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</si>
  <si>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</si>
  <si>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</si>
  <si>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</si>
  <si>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</si>
  <si>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</si>
  <si>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</si>
  <si>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</si>
  <si>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</si>
  <si>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</si>
  <si>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</si>
  <si>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</si>
  <si>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</si>
  <si>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</si>
  <si>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</si>
  <si>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</si>
  <si>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</si>
  <si>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</si>
  <si>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</si>
  <si>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</si>
  <si>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</si>
  <si>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</si>
  <si>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</si>
  <si>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</si>
  <si>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</si>
  <si>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</si>
  <si>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</si>
  <si>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</si>
  <si>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</si>
  <si>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</si>
  <si>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</si>
  <si>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</si>
  <si>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</si>
  <si>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</si>
  <si>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</si>
  <si>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</si>
  <si>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</si>
  <si>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</si>
  <si>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</si>
  <si>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</si>
  <si>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</si>
  <si>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</si>
  <si>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</si>
  <si>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</si>
  <si>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</si>
  <si>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</si>
  <si>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</si>
  <si>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</si>
  <si>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</si>
  <si>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</si>
  <si>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</si>
  <si>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</si>
  <si>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</si>
  <si>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</si>
  <si>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</si>
  <si>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</si>
  <si>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</si>
  <si>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</si>
  <si>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</si>
  <si>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</si>
  <si>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</si>
  <si>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</si>
  <si>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</si>
  <si>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</si>
  <si>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</si>
  <si>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</si>
  <si>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</si>
  <si>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</si>
  <si>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</si>
  <si>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</si>
  <si>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</si>
  <si>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</si>
  <si>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</si>
  <si>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</si>
  <si>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</si>
  <si>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</si>
  <si>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</si>
  <si>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</si>
  <si>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</si>
  <si>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</si>
  <si>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</si>
  <si>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</si>
  <si>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</si>
  <si>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</si>
  <si>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</si>
  <si>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</si>
  <si>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</si>
  <si>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</si>
  <si>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</si>
  <si>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</si>
  <si>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</si>
  <si>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</si>
  <si>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</si>
  <si>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</si>
  <si>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</si>
  <si>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</si>
  <si>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</si>
  <si>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</si>
  <si>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</si>
  <si>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</si>
  <si>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</si>
  <si>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</si>
  <si>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</si>
  <si>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</si>
  <si>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</si>
  <si>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</si>
  <si>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</si>
  <si>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</si>
  <si>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</si>
  <si>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</si>
  <si>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</si>
  <si>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</si>
  <si>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</si>
  <si>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</si>
  <si>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</si>
  <si>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</si>
  <si>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</si>
  <si>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</si>
  <si>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</si>
  <si>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</si>
  <si>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</si>
  <si>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</si>
  <si>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</si>
  <si>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</si>
  <si>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</si>
  <si>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</si>
  <si>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</si>
  <si>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</si>
  <si>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</si>
  <si>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</si>
  <si>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</si>
  <si>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</si>
  <si>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</si>
  <si>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</si>
  <si>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</si>
  <si>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</si>
  <si>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</si>
  <si>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</si>
  <si>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</si>
  <si>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</si>
  <si>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</si>
  <si>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</si>
  <si>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</si>
  <si>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</si>
  <si>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</si>
  <si>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</si>
  <si>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</si>
  <si>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</si>
  <si>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</si>
  <si>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</si>
  <si>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</si>
  <si>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</si>
  <si>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</si>
  <si>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</si>
  <si>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</si>
  <si>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</si>
  <si>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</si>
  <si>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</si>
  <si>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</si>
  <si>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</si>
  <si>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</si>
  <si>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</si>
  <si>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</si>
  <si>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</si>
  <si>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</si>
  <si>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</si>
  <si>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</si>
  <si>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</si>
  <si>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</si>
  <si>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</si>
  <si>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</si>
  <si>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</si>
  <si>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</si>
  <si>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</si>
  <si>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</si>
  <si>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</si>
  <si>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</si>
  <si>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</si>
  <si>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</si>
  <si>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</si>
  <si>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</si>
  <si>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</si>
  <si>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</si>
  <si>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</si>
  <si>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</si>
  <si>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</si>
  <si>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</si>
  <si>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</si>
  <si>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</si>
  <si>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</si>
  <si>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</si>
  <si>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</si>
  <si>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</si>
  <si>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</si>
  <si>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</si>
  <si>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</si>
  <si>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</si>
  <si>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</si>
  <si>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</si>
  <si>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</si>
  <si>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</si>
  <si>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</si>
  <si>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</si>
  <si>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</si>
  <si>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</si>
  <si>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</si>
  <si>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</si>
  <si>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</si>
  <si>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</si>
  <si>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</si>
  <si>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</si>
  <si>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</si>
  <si>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</si>
  <si>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</si>
  <si>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</si>
  <si>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</si>
  <si>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</si>
  <si>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</si>
  <si>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</si>
  <si>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</si>
  <si>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</si>
  <si>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</si>
  <si>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</si>
  <si>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</si>
  <si>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</si>
  <si>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</si>
  <si>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</si>
  <si>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</si>
  <si>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</si>
  <si>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</si>
  <si>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</si>
  <si>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</si>
  <si>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</si>
  <si>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</si>
  <si>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</si>
  <si>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</si>
  <si>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</si>
  <si>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</si>
  <si>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</si>
  <si>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</si>
  <si>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</si>
  <si>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</si>
  <si>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</si>
  <si>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</si>
  <si>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</si>
  <si>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</si>
  <si>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</si>
  <si>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</si>
  <si>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</si>
  <si>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</si>
  <si>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</si>
  <si>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</si>
  <si>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</si>
  <si>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</si>
  <si>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</si>
  <si>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</si>
  <si>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</si>
  <si>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</si>
  <si>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</si>
  <si>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</si>
  <si>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</si>
  <si>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</si>
  <si>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</si>
  <si>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</si>
  <si>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</si>
  <si>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</si>
  <si>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</si>
  <si>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</si>
  <si>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</si>
  <si>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</si>
  <si>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</si>
  <si>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</si>
  <si>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</si>
  <si>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</si>
  <si>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</si>
  <si>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</si>
  <si>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</si>
  <si>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</si>
  <si>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</si>
  <si>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</si>
  <si>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</si>
  <si>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</si>
  <si>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</si>
  <si>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</si>
  <si>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</si>
  <si>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</si>
  <si>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</si>
  <si>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</si>
  <si>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</si>
  <si>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</si>
  <si>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</si>
  <si>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</si>
  <si>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</si>
  <si>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</si>
  <si>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</si>
  <si>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</si>
  <si>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</si>
  <si>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</si>
  <si>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</si>
  <si>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</si>
  <si>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</si>
  <si>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</si>
  <si>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</si>
  <si>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</si>
  <si>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</si>
  <si>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</si>
  <si>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</si>
  <si>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</si>
  <si>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</si>
  <si>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</si>
  <si>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</si>
  <si>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</si>
  <si>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</si>
  <si>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</si>
  <si>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</si>
  <si>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</si>
  <si>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</si>
  <si>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</si>
  <si>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</si>
  <si>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</si>
  <si>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</si>
  <si>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</si>
  <si>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</si>
  <si>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</si>
  <si>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</si>
  <si>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</si>
  <si>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</si>
  <si>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</si>
  <si>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</si>
  <si>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</si>
  <si>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</si>
  <si>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</si>
  <si>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</si>
  <si>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</si>
  <si>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</si>
  <si>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</si>
  <si>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</si>
  <si>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</si>
  <si>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</si>
  <si>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</si>
  <si>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</si>
  <si>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</si>
  <si>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</si>
  <si>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</si>
  <si>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</si>
  <si>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</si>
  <si>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</si>
  <si>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</si>
  <si>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</si>
  <si>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</si>
  <si>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</si>
  <si>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</si>
  <si>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</si>
  <si>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</si>
  <si>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</si>
  <si>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</si>
  <si>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</si>
  <si>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</si>
  <si>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</si>
  <si>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</si>
  <si>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</si>
  <si>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</si>
  <si>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</si>
  <si>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</si>
  <si>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</si>
  <si>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</si>
  <si>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</si>
  <si>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</si>
  <si>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</si>
  <si>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</si>
  <si>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</si>
  <si>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</si>
  <si>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</si>
  <si>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</si>
  <si>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</si>
  <si>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</si>
  <si>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</si>
  <si>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</si>
  <si>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</si>
  <si>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</si>
  <si>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</si>
  <si>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</si>
  <si>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</si>
  <si>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</si>
  <si>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</si>
  <si>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</si>
  <si>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</si>
  <si>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</si>
  <si>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</si>
  <si>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</si>
  <si>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</si>
  <si>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</si>
  <si>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</si>
  <si>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</si>
  <si>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</si>
  <si>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</si>
  <si>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</si>
  <si>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</si>
  <si>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</si>
  <si>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</si>
  <si>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</si>
  <si>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</si>
  <si>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</si>
  <si>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</si>
  <si>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</si>
  <si>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</si>
  <si>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</si>
  <si>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</si>
  <si>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</si>
  <si>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</si>
  <si>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</si>
  <si>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</si>
  <si>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</si>
  <si>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</si>
  <si>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</si>
  <si>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</si>
  <si>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</si>
  <si>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</si>
  <si>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</si>
  <si>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</si>
  <si>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</si>
  <si>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</si>
  <si>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</si>
  <si>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</si>
  <si>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</si>
  <si>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</si>
  <si>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</si>
  <si>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</si>
  <si>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</si>
  <si>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</si>
  <si>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</si>
  <si>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</si>
  <si>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</si>
  <si>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</si>
  <si>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</si>
  <si>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</si>
  <si>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</si>
  <si>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</si>
  <si>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</si>
  <si>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</si>
  <si>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</si>
  <si>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</si>
  <si>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</si>
  <si>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</si>
  <si>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</si>
  <si>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</si>
  <si>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</si>
  <si>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</si>
  <si>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</si>
  <si>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</si>
  <si>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</si>
  <si>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</si>
  <si>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</si>
  <si>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</si>
  <si>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</si>
  <si>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</si>
  <si>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</si>
  <si>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</si>
  <si>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</si>
  <si>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</si>
  <si>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</si>
  <si>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</si>
  <si>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</si>
  <si>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</si>
  <si>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</si>
  <si>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</si>
  <si>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</si>
  <si>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</si>
  <si>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</si>
  <si>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</si>
  <si>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</si>
  <si>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</si>
  <si>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</si>
  <si>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</si>
  <si>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</si>
  <si>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</si>
  <si>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</si>
  <si>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</si>
  <si>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</si>
  <si>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</si>
  <si>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</si>
  <si>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</si>
  <si>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</si>
  <si>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</si>
  <si>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</si>
  <si>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</si>
  <si>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</si>
  <si>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</si>
  <si>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</si>
  <si>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</si>
  <si>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</si>
  <si>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</si>
  <si>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</si>
  <si>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</si>
  <si>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</si>
  <si>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</si>
  <si>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</si>
  <si>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</si>
  <si>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</si>
  <si>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</si>
  <si>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</si>
  <si>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</si>
  <si>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</si>
  <si>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</si>
  <si>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</si>
  <si>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</si>
  <si>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</si>
  <si>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</si>
  <si>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</si>
  <si>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</si>
  <si>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</si>
  <si>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</si>
  <si>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</si>
  <si>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</si>
  <si>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</si>
  <si>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</si>
  <si>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</si>
  <si>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</si>
  <si>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</si>
  <si>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</si>
  <si>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</si>
  <si>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</si>
  <si>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</si>
  <si>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</si>
  <si>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</si>
  <si>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</si>
  <si>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</si>
  <si>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</si>
  <si>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</si>
  <si>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</si>
  <si>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</si>
  <si>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</si>
  <si>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</si>
  <si>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3/14/2018*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</si>
</sst>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2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7"/>
      <tableStyleElement type="headerRow" dxfId="241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762256"/>
        <c:axId val="200301344"/>
      </c:scatterChart>
      <c:valAx>
        <c:axId val="44376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01344"/>
        <c:crosses val="autoZero"/>
        <c:crossBetween val="midCat"/>
      </c:valAx>
      <c:valAx>
        <c:axId val="2003013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76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82608"/>
        <c:axId val="202838480"/>
      </c:scatterChart>
      <c:valAx>
        <c:axId val="44328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38480"/>
        <c:crosses val="autoZero"/>
        <c:crossBetween val="midCat"/>
      </c:valAx>
      <c:valAx>
        <c:axId val="20283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826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48464"/>
        <c:axId val="203279968"/>
      </c:scatterChart>
      <c:valAx>
        <c:axId val="20124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79968"/>
        <c:crosses val="autoZero"/>
        <c:crossBetween val="midCat"/>
      </c:valAx>
      <c:valAx>
        <c:axId val="203279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24632"/>
        <c:axId val="453766184"/>
      </c:scatterChart>
      <c:valAx>
        <c:axId val="44382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66184"/>
        <c:crosses val="autoZero"/>
        <c:crossBetween val="midCat"/>
      </c:valAx>
      <c:valAx>
        <c:axId val="4537661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24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64664"/>
        <c:axId val="200322168"/>
      </c:scatterChart>
      <c:valAx>
        <c:axId val="45376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2168"/>
        <c:crosses val="autoZero"/>
        <c:crossBetween val="midCat"/>
      </c:valAx>
      <c:valAx>
        <c:axId val="2003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64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23344"/>
        <c:axId val="200323736"/>
      </c:scatterChart>
      <c:valAx>
        <c:axId val="20032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3736"/>
        <c:crosses val="autoZero"/>
        <c:crossBetween val="midCat"/>
      </c:valAx>
      <c:valAx>
        <c:axId val="2003237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24520"/>
        <c:axId val="200324912"/>
      </c:scatterChart>
      <c:valAx>
        <c:axId val="20032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4912"/>
        <c:crosses val="autoZero"/>
        <c:crossBetween val="midCat"/>
      </c:valAx>
      <c:valAx>
        <c:axId val="200324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45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75904"/>
        <c:axId val="442676296"/>
      </c:scatterChart>
      <c:valAx>
        <c:axId val="44267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76296"/>
        <c:crosses val="autoZero"/>
        <c:crossBetween val="midCat"/>
      </c:valAx>
      <c:valAx>
        <c:axId val="44267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7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11136"/>
        <c:axId val="453411528"/>
      </c:lineChart>
      <c:dateAx>
        <c:axId val="45341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11528"/>
        <c:crosses val="autoZero"/>
        <c:auto val="1"/>
        <c:lblOffset val="100"/>
        <c:baseTimeUnit val="days"/>
      </c:dateAx>
      <c:valAx>
        <c:axId val="453411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1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322952"/>
        <c:axId val="454805872"/>
      </c:lineChart>
      <c:dateAx>
        <c:axId val="20032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05872"/>
        <c:crosses val="autoZero"/>
        <c:auto val="1"/>
        <c:lblOffset val="100"/>
        <c:baseTimeUnit val="days"/>
      </c:dateAx>
      <c:valAx>
        <c:axId val="45480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2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708696"/>
        <c:axId val="455709088"/>
      </c:lineChart>
      <c:dateAx>
        <c:axId val="45570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09088"/>
        <c:crosses val="autoZero"/>
        <c:auto val="1"/>
        <c:lblOffset val="100"/>
        <c:baseTimeUnit val="days"/>
      </c:dateAx>
      <c:valAx>
        <c:axId val="455709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711048"/>
        <c:axId val="455711440"/>
      </c:lineChart>
      <c:dateAx>
        <c:axId val="45571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11440"/>
        <c:crosses val="autoZero"/>
        <c:auto val="1"/>
        <c:lblOffset val="100"/>
        <c:baseTimeUnit val="days"/>
      </c:dateAx>
      <c:valAx>
        <c:axId val="455711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1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09016"/>
        <c:axId val="455909408"/>
      </c:lineChart>
      <c:dateAx>
        <c:axId val="455909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9408"/>
        <c:crosses val="autoZero"/>
        <c:auto val="1"/>
        <c:lblOffset val="100"/>
        <c:baseTimeUnit val="days"/>
      </c:dateAx>
      <c:valAx>
        <c:axId val="455909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97504"/>
        <c:axId val="456697896"/>
      </c:lineChart>
      <c:dateAx>
        <c:axId val="45669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97896"/>
        <c:crosses val="autoZero"/>
        <c:auto val="1"/>
        <c:lblOffset val="100"/>
        <c:baseTimeUnit val="days"/>
      </c:dateAx>
      <c:valAx>
        <c:axId val="4566978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9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359224"/>
        <c:axId val="455359616"/>
      </c:lineChart>
      <c:catAx>
        <c:axId val="45535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59616"/>
        <c:crosses val="autoZero"/>
        <c:auto val="1"/>
        <c:lblAlgn val="ctr"/>
        <c:lblOffset val="100"/>
        <c:noMultiLvlLbl val="0"/>
      </c:catAx>
      <c:valAx>
        <c:axId val="455359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5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83200"/>
        <c:axId val="468283592"/>
      </c:lineChart>
      <c:dateAx>
        <c:axId val="46828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3592"/>
        <c:crosses val="autoZero"/>
        <c:auto val="1"/>
        <c:lblOffset val="100"/>
        <c:baseTimeUnit val="days"/>
      </c:dateAx>
      <c:valAx>
        <c:axId val="46828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86336"/>
        <c:axId val="467275776"/>
      </c:lineChart>
      <c:dateAx>
        <c:axId val="46828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5776"/>
        <c:crosses val="autoZero"/>
        <c:auto val="1"/>
        <c:lblOffset val="100"/>
        <c:baseTimeUnit val="days"/>
      </c:dateAx>
      <c:valAx>
        <c:axId val="4672757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8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77736"/>
        <c:axId val="467278128"/>
      </c:lineChart>
      <c:catAx>
        <c:axId val="46727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8128"/>
        <c:crosses val="autoZero"/>
        <c:auto val="1"/>
        <c:lblAlgn val="ctr"/>
        <c:lblOffset val="100"/>
        <c:noMultiLvlLbl val="0"/>
      </c:catAx>
      <c:valAx>
        <c:axId val="467278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38792"/>
        <c:axId val="468739184"/>
      </c:lineChart>
      <c:catAx>
        <c:axId val="46873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39184"/>
        <c:crosses val="autoZero"/>
        <c:auto val="1"/>
        <c:lblAlgn val="ctr"/>
        <c:lblOffset val="100"/>
        <c:noMultiLvlLbl val="0"/>
      </c:catAx>
      <c:valAx>
        <c:axId val="468739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3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49744"/>
        <c:axId val="479550136"/>
      </c:lineChart>
      <c:dateAx>
        <c:axId val="47954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50136"/>
        <c:crosses val="autoZero"/>
        <c:auto val="1"/>
        <c:lblOffset val="100"/>
        <c:baseTimeUnit val="days"/>
      </c:dateAx>
      <c:valAx>
        <c:axId val="479550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4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52096"/>
        <c:axId val="479552488"/>
      </c:lineChart>
      <c:catAx>
        <c:axId val="47955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52488"/>
        <c:crosses val="autoZero"/>
        <c:auto val="1"/>
        <c:lblAlgn val="ctr"/>
        <c:lblOffset val="100"/>
        <c:noMultiLvlLbl val="0"/>
      </c:catAx>
      <c:valAx>
        <c:axId val="47955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5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045280"/>
        <c:axId val="528045672"/>
      </c:lineChart>
      <c:dateAx>
        <c:axId val="52804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45672"/>
        <c:crosses val="autoZero"/>
        <c:auto val="1"/>
        <c:lblOffset val="100"/>
        <c:baseTimeUnit val="days"/>
      </c:dateAx>
      <c:valAx>
        <c:axId val="5280456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4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047632"/>
        <c:axId val="538831464"/>
      </c:lineChart>
      <c:dateAx>
        <c:axId val="52804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831464"/>
        <c:crosses val="autoZero"/>
        <c:auto val="1"/>
        <c:lblOffset val="100"/>
        <c:baseTimeUnit val="days"/>
      </c:dateAx>
      <c:valAx>
        <c:axId val="538831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81472"/>
        <c:axId val="539481864"/>
      </c:lineChart>
      <c:dateAx>
        <c:axId val="539481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81864"/>
        <c:crosses val="autoZero"/>
        <c:auto val="0"/>
        <c:lblOffset val="100"/>
        <c:baseTimeUnit val="days"/>
      </c:dateAx>
      <c:valAx>
        <c:axId val="5394818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8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785672"/>
        <c:axId val="538786064"/>
      </c:lineChart>
      <c:dateAx>
        <c:axId val="538785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86064"/>
        <c:crosses val="autoZero"/>
        <c:auto val="1"/>
        <c:lblOffset val="100"/>
        <c:baseTimeUnit val="days"/>
      </c:dateAx>
      <c:valAx>
        <c:axId val="538786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8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788024"/>
        <c:axId val="538788416"/>
      </c:lineChart>
      <c:catAx>
        <c:axId val="53878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88416"/>
        <c:crosses val="autoZero"/>
        <c:auto val="1"/>
        <c:lblAlgn val="ctr"/>
        <c:lblOffset val="100"/>
        <c:noMultiLvlLbl val="0"/>
      </c:catAx>
      <c:valAx>
        <c:axId val="538788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8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790376"/>
        <c:axId val="538790768"/>
      </c:lineChart>
      <c:catAx>
        <c:axId val="53879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0768"/>
        <c:crosses val="autoZero"/>
        <c:auto val="1"/>
        <c:lblAlgn val="ctr"/>
        <c:lblOffset val="100"/>
        <c:noMultiLvlLbl val="0"/>
      </c:catAx>
      <c:valAx>
        <c:axId val="5387907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792728"/>
        <c:axId val="538793120"/>
      </c:lineChart>
      <c:catAx>
        <c:axId val="53879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120"/>
        <c:crosses val="autoZero"/>
        <c:auto val="1"/>
        <c:lblAlgn val="ctr"/>
        <c:lblOffset val="100"/>
        <c:noMultiLvlLbl val="0"/>
      </c:catAx>
      <c:valAx>
        <c:axId val="538793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68488"/>
        <c:axId val="516268880"/>
      </c:lineChart>
      <c:dateAx>
        <c:axId val="51626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68880"/>
        <c:crosses val="autoZero"/>
        <c:auto val="1"/>
        <c:lblOffset val="100"/>
        <c:baseTimeUnit val="days"/>
      </c:dateAx>
      <c:valAx>
        <c:axId val="516268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6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287400"/>
        <c:axId val="549287792"/>
      </c:lineChart>
      <c:dateAx>
        <c:axId val="54928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87792"/>
        <c:crosses val="autoZero"/>
        <c:auto val="1"/>
        <c:lblOffset val="100"/>
        <c:baseTimeUnit val="days"/>
      </c:dateAx>
      <c:valAx>
        <c:axId val="5492877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8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290928"/>
        <c:axId val="549291320"/>
      </c:lineChart>
      <c:catAx>
        <c:axId val="54929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91320"/>
        <c:crosses val="autoZero"/>
        <c:auto val="1"/>
        <c:lblAlgn val="ctr"/>
        <c:lblOffset val="100"/>
        <c:noMultiLvlLbl val="0"/>
      </c:catAx>
      <c:valAx>
        <c:axId val="549291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33264"/>
        <c:axId val="551733656"/>
      </c:lineChart>
      <c:dateAx>
        <c:axId val="551733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33656"/>
        <c:crosses val="autoZero"/>
        <c:auto val="1"/>
        <c:lblOffset val="100"/>
        <c:baseTimeUnit val="days"/>
      </c:dateAx>
      <c:valAx>
        <c:axId val="551733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3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5" dataDxfId="1664">
  <autoFilter ref="O14:W25"/>
  <tableColumns count="9">
    <tableColumn id="1" name="Date" dataDxfId="1663"/>
    <tableColumn id="2" name="Quarter" dataDxfId="1662"/>
    <tableColumn id="3" name="Time" dataDxfId="1661"/>
    <tableColumn id="4" name="EPS estimate" dataDxfId="1660"/>
    <tableColumn id="5" name="EPS Actual" dataDxfId="1659"/>
    <tableColumn id="6" name="Sales Estiamte (B)" dataDxfId="1658"/>
    <tableColumn id="7" name="Sales Actual (B)" dataDxfId="1657"/>
    <tableColumn id="8" name="Guidance" dataDxfId="1656"/>
    <tableColumn id="9" name="Reaction" dataDxfId="16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4" dataDxfId="1393">
  <autoFilter ref="O16:W27"/>
  <tableColumns count="9">
    <tableColumn id="1" name="Date" dataDxfId="1392"/>
    <tableColumn id="2" name="Quarter" dataDxfId="1391"/>
    <tableColumn id="3" name="Time" dataDxfId="1390"/>
    <tableColumn id="4" name="EPS estimate" dataDxfId="1389"/>
    <tableColumn id="5" name="EPS Actual" dataDxfId="1388"/>
    <tableColumn id="6" name="Sales Estiamte (B)" dataDxfId="1387"/>
    <tableColumn id="7" name="Sales Actual (B)" dataDxfId="1386"/>
    <tableColumn id="8" name="Guidance" dataDxfId="1385"/>
    <tableColumn id="9" name="Reaction" dataDxfId="13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N15" sqref="N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813</v>
      </c>
      <c r="O1" s="352" t="s">
        <v>207</v>
      </c>
      <c r="P1" s="352" t="s">
        <v>282</v>
      </c>
    </row>
    <row r="2" spans="1:22" ht="21.95" customHeight="1" x14ac:dyDescent="0.25">
      <c r="A2" s="50"/>
      <c r="B2" s="50"/>
      <c r="C2" s="51"/>
      <c r="E2" s="22" t="s">
        <v>712</v>
      </c>
      <c r="F2" s="2">
        <v>118.59</v>
      </c>
      <c r="G2" s="2">
        <v>83.501000000000019</v>
      </c>
      <c r="H2" s="329">
        <v>60</v>
      </c>
      <c r="I2" s="48">
        <v>5010.0600000000013</v>
      </c>
      <c r="J2" s="365">
        <v>2105.3399999999992</v>
      </c>
      <c r="K2" s="353">
        <v>0.42022251230524155</v>
      </c>
      <c r="L2" s="365">
        <v>2105.3399999999992</v>
      </c>
      <c r="M2">
        <v>45</v>
      </c>
      <c r="N2" s="813"/>
      <c r="O2" s="787">
        <v>2.8E-3</v>
      </c>
      <c r="P2" s="134">
        <v>1.9199999999999998E-2</v>
      </c>
      <c r="Q2" s="148"/>
      <c r="R2" s="48"/>
      <c r="S2" s="48"/>
    </row>
    <row r="3" spans="1:22" ht="21.95" customHeight="1" x14ac:dyDescent="0.25">
      <c r="A3" s="50"/>
      <c r="B3" s="50"/>
      <c r="C3" s="51"/>
      <c r="E3" s="22" t="s">
        <v>332</v>
      </c>
      <c r="F3" s="2">
        <v>10.64</v>
      </c>
      <c r="G3" s="2">
        <v>16.699633333333331</v>
      </c>
      <c r="H3" s="329">
        <v>300</v>
      </c>
      <c r="I3" s="48">
        <v>5009.8899999999994</v>
      </c>
      <c r="J3" s="365">
        <v>-1817.8899999999994</v>
      </c>
      <c r="K3" s="353">
        <v>-0.36286026240097075</v>
      </c>
      <c r="L3" s="365">
        <v>-534.4700000000048</v>
      </c>
      <c r="M3">
        <v>300</v>
      </c>
      <c r="N3" s="813"/>
      <c r="O3" s="787">
        <v>0</v>
      </c>
      <c r="P3" s="134">
        <v>5.0299999999999997E-2</v>
      </c>
      <c r="Q3" s="148"/>
    </row>
    <row r="4" spans="1:22" ht="21.95" customHeight="1" x14ac:dyDescent="0.25">
      <c r="A4" s="50"/>
      <c r="B4" s="50"/>
      <c r="C4" s="51"/>
      <c r="E4" s="22" t="s">
        <v>966</v>
      </c>
      <c r="F4" s="2">
        <v>154.19999999999999</v>
      </c>
      <c r="G4" s="2">
        <v>150</v>
      </c>
      <c r="H4" s="329">
        <v>20</v>
      </c>
      <c r="I4" s="48">
        <v>3000</v>
      </c>
      <c r="J4" s="365">
        <v>84</v>
      </c>
      <c r="K4" s="353">
        <v>2.7999999999999924E-2</v>
      </c>
      <c r="L4" s="365">
        <v>84</v>
      </c>
      <c r="M4">
        <v>20</v>
      </c>
      <c r="N4" s="813"/>
      <c r="O4" s="787">
        <v>0</v>
      </c>
      <c r="P4" s="134">
        <v>2.9100000000000001E-2</v>
      </c>
      <c r="R4" s="48"/>
      <c r="S4" s="48"/>
      <c r="U4" s="48"/>
    </row>
    <row r="5" spans="1:22" ht="21.95" customHeight="1" x14ac:dyDescent="0.25">
      <c r="A5" s="51"/>
      <c r="B5" s="51"/>
      <c r="C5" s="51"/>
      <c r="E5" s="22" t="s">
        <v>865</v>
      </c>
      <c r="F5" s="2">
        <v>318.04000000000002</v>
      </c>
      <c r="G5" s="2">
        <v>251.2</v>
      </c>
      <c r="H5" s="49">
        <v>10</v>
      </c>
      <c r="I5" s="48">
        <v>2512</v>
      </c>
      <c r="J5" s="365">
        <v>668.40000000000009</v>
      </c>
      <c r="K5" s="353">
        <v>0.26608280254777084</v>
      </c>
      <c r="L5" s="48">
        <v>1125.3400000000001</v>
      </c>
      <c r="M5" s="29">
        <v>43171</v>
      </c>
      <c r="N5" s="813"/>
      <c r="O5" s="787">
        <v>0</v>
      </c>
      <c r="P5" s="134">
        <v>-6.6E-3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714</v>
      </c>
      <c r="F6" s="2">
        <v>191.46</v>
      </c>
      <c r="G6" s="2">
        <v>148.55549999999999</v>
      </c>
      <c r="H6" s="329">
        <v>20</v>
      </c>
      <c r="I6" s="48">
        <v>2971.1099999999997</v>
      </c>
      <c r="J6" s="365">
        <v>858.0900000000006</v>
      </c>
      <c r="K6" s="353">
        <v>0.28881125236022909</v>
      </c>
      <c r="L6" s="365">
        <v>1001.1200000000008</v>
      </c>
      <c r="M6">
        <v>20</v>
      </c>
      <c r="N6" s="813"/>
      <c r="O6" s="787">
        <v>2.6115115428810196E-3</v>
      </c>
      <c r="P6" s="134">
        <v>-1E-4</v>
      </c>
      <c r="Q6" s="148"/>
      <c r="R6" s="48"/>
      <c r="S6" s="48"/>
    </row>
    <row r="7" spans="1:22" ht="21.95" customHeight="1" x14ac:dyDescent="0.25">
      <c r="A7" s="50"/>
      <c r="B7" s="50"/>
      <c r="C7" s="51"/>
      <c r="E7" s="22" t="s">
        <v>32</v>
      </c>
      <c r="F7" s="2">
        <v>53.84</v>
      </c>
      <c r="G7" s="2">
        <v>49.58</v>
      </c>
      <c r="H7" s="49">
        <v>100</v>
      </c>
      <c r="I7" s="48">
        <v>4958</v>
      </c>
      <c r="J7" s="365">
        <v>426</v>
      </c>
      <c r="K7" s="353">
        <v>8.5921742638160659E-2</v>
      </c>
      <c r="L7" s="48">
        <v>1624.4699999999971</v>
      </c>
      <c r="M7" s="29">
        <v>43171</v>
      </c>
      <c r="N7" s="813"/>
      <c r="O7" s="787">
        <v>1.7600000000000001E-2</v>
      </c>
      <c r="P7" s="134">
        <v>8.9999999999999998E-4</v>
      </c>
      <c r="Q7" s="148"/>
      <c r="R7" s="48"/>
      <c r="S7" s="48"/>
      <c r="T7" s="48"/>
    </row>
    <row r="8" spans="1:22" ht="21.95" customHeight="1" x14ac:dyDescent="0.25">
      <c r="A8" s="51"/>
      <c r="B8" s="51"/>
      <c r="C8" s="51"/>
      <c r="E8" s="22" t="s">
        <v>965</v>
      </c>
      <c r="F8" s="2">
        <v>248.84</v>
      </c>
      <c r="G8" s="2">
        <v>241.09177777777779</v>
      </c>
      <c r="H8" s="329">
        <v>45</v>
      </c>
      <c r="I8" s="48">
        <v>10849.130000000001</v>
      </c>
      <c r="J8" s="365">
        <v>348.66999999999825</v>
      </c>
      <c r="K8" s="353">
        <v>3.2138060839901401E-2</v>
      </c>
      <c r="L8" s="365">
        <v>348.66999999999825</v>
      </c>
      <c r="M8" s="29">
        <v>43167</v>
      </c>
      <c r="N8" s="813"/>
      <c r="O8" s="787">
        <v>1.9900000000000001E-2</v>
      </c>
      <c r="P8" s="134">
        <v>0</v>
      </c>
      <c r="R8" s="48"/>
      <c r="S8" s="48"/>
    </row>
    <row r="9" spans="1:22" ht="21.95" customHeight="1" x14ac:dyDescent="0.25">
      <c r="A9" s="51"/>
      <c r="B9" s="51"/>
      <c r="C9" s="51"/>
      <c r="E9" s="22" t="s">
        <v>994</v>
      </c>
      <c r="F9" s="2">
        <v>42.1</v>
      </c>
      <c r="G9" s="2">
        <v>38.78</v>
      </c>
      <c r="H9" s="329">
        <v>200</v>
      </c>
      <c r="I9" s="48">
        <v>7756</v>
      </c>
      <c r="J9" s="365">
        <v>664</v>
      </c>
      <c r="K9" s="353">
        <v>8.5611139762764313E-2</v>
      </c>
      <c r="L9" s="365">
        <v>664</v>
      </c>
      <c r="M9" s="29">
        <v>43192</v>
      </c>
      <c r="O9" s="787">
        <v>0</v>
      </c>
      <c r="P9" s="134">
        <v>1.0999999999999999E-2</v>
      </c>
      <c r="Q9" s="436"/>
      <c r="R9" s="48"/>
      <c r="S9" s="48"/>
      <c r="T9" s="48"/>
      <c r="V9" s="48"/>
    </row>
    <row r="10" spans="1:22" ht="21.95" customHeight="1" x14ac:dyDescent="0.25">
      <c r="A10" s="60"/>
      <c r="B10" s="61"/>
      <c r="C10" s="60"/>
      <c r="E10" s="22" t="s">
        <v>870</v>
      </c>
      <c r="F10" s="2">
        <v>97.44</v>
      </c>
      <c r="G10" s="2">
        <v>81.441999999999993</v>
      </c>
      <c r="H10" s="329">
        <v>30</v>
      </c>
      <c r="I10" s="48">
        <v>2443.2599999999998</v>
      </c>
      <c r="J10" s="365">
        <v>479.94000000000005</v>
      </c>
      <c r="K10" s="353">
        <v>0.1964342722428232</v>
      </c>
      <c r="L10" s="365">
        <v>479.94000000000005</v>
      </c>
      <c r="M10">
        <v>30</v>
      </c>
      <c r="N10" s="813"/>
      <c r="O10" s="787">
        <v>6.9786535303776693E-3</v>
      </c>
      <c r="P10" s="134">
        <v>3.4000000000000002E-2</v>
      </c>
      <c r="R10" s="48"/>
      <c r="S10" s="48"/>
    </row>
    <row r="11" spans="1:22" ht="21.95" customHeight="1" x14ac:dyDescent="0.25">
      <c r="A11" s="50"/>
      <c r="B11" s="50"/>
      <c r="C11" s="51"/>
      <c r="E11" s="22" t="s">
        <v>822</v>
      </c>
      <c r="F11" s="2">
        <v>14.64</v>
      </c>
      <c r="G11" s="2">
        <v>17.45</v>
      </c>
      <c r="H11" s="49">
        <v>200</v>
      </c>
      <c r="I11" s="48">
        <v>3490</v>
      </c>
      <c r="J11" s="365">
        <v>-562</v>
      </c>
      <c r="K11" s="353">
        <v>-0.16103151862464177</v>
      </c>
      <c r="L11" s="48">
        <v>-562</v>
      </c>
      <c r="M11">
        <v>200</v>
      </c>
      <c r="O11" s="787">
        <v>3.2786885245901634E-2</v>
      </c>
      <c r="P11" s="134">
        <v>1.49E-2</v>
      </c>
      <c r="Q11" s="148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55</v>
      </c>
      <c r="F12" s="2">
        <v>79.319999999999993</v>
      </c>
      <c r="G12" s="2">
        <v>71.650000000000006</v>
      </c>
      <c r="H12" s="49">
        <v>50</v>
      </c>
      <c r="I12" s="48">
        <v>3582.5000000000005</v>
      </c>
      <c r="J12" s="365">
        <v>383.49999999999909</v>
      </c>
      <c r="K12" s="353">
        <v>0.10704815073272836</v>
      </c>
      <c r="L12" s="48">
        <v>1193.6299999999892</v>
      </c>
      <c r="M12">
        <v>50</v>
      </c>
      <c r="N12" s="813"/>
      <c r="O12" s="787">
        <v>2.6222894604135152E-2</v>
      </c>
      <c r="P12" s="134">
        <v>1.7999999999999999E-2</v>
      </c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171</v>
      </c>
      <c r="F13" s="2">
        <v>51.06</v>
      </c>
      <c r="G13" s="2">
        <v>54.189600000000013</v>
      </c>
      <c r="H13" s="49">
        <v>100</v>
      </c>
      <c r="I13" s="48">
        <v>5418.9600000000009</v>
      </c>
      <c r="J13" s="365">
        <v>-312.95999999999913</v>
      </c>
      <c r="K13" s="353">
        <v>-5.775277913105116E-2</v>
      </c>
      <c r="L13" s="365">
        <v>-263.00999999999931</v>
      </c>
      <c r="M13">
        <v>100</v>
      </c>
      <c r="N13" s="813"/>
      <c r="O13" s="787">
        <v>3.8386212299255776E-2</v>
      </c>
      <c r="P13" s="134">
        <v>8.6999999999999994E-3</v>
      </c>
      <c r="Q13" s="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893</v>
      </c>
      <c r="F14" s="2">
        <v>95.87</v>
      </c>
      <c r="G14" s="2">
        <v>89.509999999999991</v>
      </c>
      <c r="H14" s="329">
        <v>40</v>
      </c>
      <c r="I14" s="48">
        <v>3580.3999999999996</v>
      </c>
      <c r="J14" s="365">
        <v>254.40000000000055</v>
      </c>
      <c r="K14" s="353">
        <v>7.1053513573902521E-2</v>
      </c>
      <c r="L14" s="365">
        <v>254.40000000000055</v>
      </c>
      <c r="M14">
        <v>40</v>
      </c>
      <c r="N14" s="813"/>
      <c r="O14" s="787">
        <v>2.3782205069364761E-2</v>
      </c>
      <c r="P14" s="134">
        <v>-9.5999999999999992E-3</v>
      </c>
      <c r="Q14" s="48"/>
      <c r="R14" s="48"/>
      <c r="S14" s="48"/>
      <c r="T14" s="48"/>
    </row>
    <row r="15" spans="1:22" ht="21.95" customHeight="1" x14ac:dyDescent="0.25">
      <c r="A15" s="50"/>
      <c r="B15" s="50"/>
      <c r="C15" s="50"/>
      <c r="E15" s="22" t="s">
        <v>770</v>
      </c>
      <c r="F15" s="2">
        <v>66.03</v>
      </c>
      <c r="G15" s="2">
        <v>71.381699999999995</v>
      </c>
      <c r="H15" s="49">
        <v>200</v>
      </c>
      <c r="I15" s="48">
        <v>14276.339999999998</v>
      </c>
      <c r="J15" s="365">
        <v>-1070.3400000000001</v>
      </c>
      <c r="K15" s="353">
        <v>-7.4972997280815593E-2</v>
      </c>
      <c r="L15" s="365">
        <v>-1070.3400000000001</v>
      </c>
      <c r="M15">
        <v>100</v>
      </c>
      <c r="N15" s="813"/>
      <c r="O15" s="787">
        <v>0</v>
      </c>
      <c r="P15" s="134">
        <v>-2.0000000000000001E-4</v>
      </c>
    </row>
    <row r="16" spans="1:22" ht="21.95" customHeight="1" x14ac:dyDescent="0.25">
      <c r="A16" s="50"/>
      <c r="B16" s="50"/>
      <c r="C16" s="51"/>
      <c r="E16" s="22" t="s">
        <v>970</v>
      </c>
      <c r="F16" s="2">
        <v>73.34</v>
      </c>
      <c r="G16" s="2">
        <v>67.58</v>
      </c>
      <c r="H16" s="49">
        <v>40</v>
      </c>
      <c r="I16" s="48">
        <v>2703.2</v>
      </c>
      <c r="J16" s="365">
        <v>230.40000000000055</v>
      </c>
      <c r="K16" s="353">
        <v>8.5232317253625414E-2</v>
      </c>
      <c r="L16" s="48">
        <v>230.40000000000055</v>
      </c>
      <c r="M16" s="29">
        <v>43171</v>
      </c>
      <c r="N16" s="813"/>
      <c r="O16" s="787">
        <v>0</v>
      </c>
      <c r="P16" s="134">
        <v>9.1000000000000004E-3</v>
      </c>
    </row>
    <row r="17" spans="1:22" ht="21.95" customHeight="1" x14ac:dyDescent="0.25">
      <c r="A17" s="51"/>
      <c r="B17" s="51"/>
      <c r="C17" s="51"/>
      <c r="E17" s="22" t="s">
        <v>969</v>
      </c>
      <c r="F17" s="2">
        <v>31.41</v>
      </c>
      <c r="G17" s="2">
        <v>30.359850000000002</v>
      </c>
      <c r="H17" s="49">
        <v>200</v>
      </c>
      <c r="I17" s="48">
        <v>6071.97</v>
      </c>
      <c r="J17" s="365">
        <v>210.02999999999975</v>
      </c>
      <c r="K17" s="353">
        <v>3.4590091848279832E-2</v>
      </c>
      <c r="L17" s="365">
        <v>210.02999999999975</v>
      </c>
      <c r="M17" s="29">
        <v>43168</v>
      </c>
      <c r="N17" s="813"/>
      <c r="O17" s="787">
        <v>8.4049665711556837E-2</v>
      </c>
      <c r="P17" s="134">
        <v>6.4000000000000003E-3</v>
      </c>
      <c r="S17" s="48"/>
      <c r="T17" s="48"/>
    </row>
    <row r="18" spans="1:22" ht="21.95" customHeight="1" x14ac:dyDescent="0.25">
      <c r="A18" s="50"/>
      <c r="B18" s="50"/>
      <c r="C18" s="51"/>
      <c r="E18" s="22" t="s">
        <v>990</v>
      </c>
      <c r="F18" s="2">
        <v>67.77</v>
      </c>
      <c r="G18" s="2">
        <v>68.22</v>
      </c>
      <c r="H18" s="329">
        <v>50</v>
      </c>
      <c r="I18" s="48">
        <v>3411</v>
      </c>
      <c r="J18" s="365">
        <v>-22.5</v>
      </c>
      <c r="K18" s="353">
        <v>-6.5963060686016249E-3</v>
      </c>
      <c r="L18" s="365">
        <v>-22.5</v>
      </c>
      <c r="M18" s="29">
        <v>43182</v>
      </c>
      <c r="N18" s="813"/>
      <c r="O18" s="787">
        <v>0</v>
      </c>
      <c r="P18" s="134">
        <v>5.0000000000000001E-3</v>
      </c>
      <c r="Q18" s="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196</v>
      </c>
      <c r="F19" s="2">
        <v>28.01</v>
      </c>
      <c r="G19" s="2">
        <v>29.836077777777767</v>
      </c>
      <c r="H19" s="49">
        <v>1800</v>
      </c>
      <c r="I19" s="48">
        <v>53704.939999999981</v>
      </c>
      <c r="J19" s="365">
        <v>-3286.9399999999878</v>
      </c>
      <c r="K19" s="353">
        <v>-6.120368070423278E-2</v>
      </c>
      <c r="L19" s="365">
        <v>-1538.9699999999939</v>
      </c>
      <c r="M19">
        <v>1500</v>
      </c>
      <c r="N19" s="813">
        <v>43167</v>
      </c>
      <c r="O19" s="787">
        <v>1.7850767583006067E-2</v>
      </c>
      <c r="P19" s="134">
        <v>6.9999999999999999E-4</v>
      </c>
      <c r="T19" s="48"/>
    </row>
    <row r="20" spans="1:22" ht="21.95" customHeight="1" x14ac:dyDescent="0.25">
      <c r="A20" s="50"/>
      <c r="B20" s="50"/>
      <c r="C20" s="51"/>
      <c r="E20" s="22" t="s">
        <v>993</v>
      </c>
      <c r="F20" s="2">
        <v>208.63</v>
      </c>
      <c r="G20" s="2">
        <v>198</v>
      </c>
      <c r="H20" s="329">
        <v>20</v>
      </c>
      <c r="I20" s="48">
        <v>3960</v>
      </c>
      <c r="J20" s="365">
        <v>212.60000000000036</v>
      </c>
      <c r="K20" s="353">
        <v>5.3686868686868665E-2</v>
      </c>
      <c r="L20" s="365">
        <v>212.60000000000036</v>
      </c>
      <c r="M20" s="29">
        <v>43192</v>
      </c>
      <c r="N20" s="813"/>
      <c r="O20" s="787">
        <v>0</v>
      </c>
      <c r="P20" s="134">
        <v>1.5599999999999999E-2</v>
      </c>
      <c r="R20" s="48"/>
      <c r="S20" s="48"/>
      <c r="T20" s="48"/>
    </row>
    <row r="21" spans="1:22" ht="21.95" customHeight="1" x14ac:dyDescent="0.25">
      <c r="A21" s="50"/>
      <c r="B21" s="51"/>
      <c r="C21" s="51"/>
      <c r="E21" s="22" t="s">
        <v>227</v>
      </c>
      <c r="F21" s="2">
        <v>27.74</v>
      </c>
      <c r="G21" s="2">
        <v>21.809049999999971</v>
      </c>
      <c r="H21" s="49">
        <v>400</v>
      </c>
      <c r="I21" s="48">
        <v>8723.6199999999881</v>
      </c>
      <c r="J21" s="365">
        <v>2372.3800000000119</v>
      </c>
      <c r="K21" s="353">
        <v>0.27194903033373924</v>
      </c>
      <c r="L21" s="48">
        <v>3824.6400000000103</v>
      </c>
      <c r="M21">
        <v>200</v>
      </c>
      <c r="N21" s="813"/>
      <c r="O21" s="787">
        <v>3.6049026676279743E-3</v>
      </c>
      <c r="P21" s="134">
        <v>-8.6E-3</v>
      </c>
      <c r="R21" s="48"/>
      <c r="S21" s="48"/>
    </row>
    <row r="22" spans="1:22" ht="21.95" customHeight="1" x14ac:dyDescent="0.25">
      <c r="A22" s="50"/>
      <c r="B22" s="50"/>
      <c r="C22" s="51"/>
      <c r="E22" s="22" t="s">
        <v>50</v>
      </c>
      <c r="F22" s="2">
        <v>15.03</v>
      </c>
      <c r="G22" s="2">
        <v>15.581910937499988</v>
      </c>
      <c r="H22" s="49">
        <v>6400</v>
      </c>
      <c r="I22" s="48">
        <v>99724.229999999923</v>
      </c>
      <c r="J22" s="365">
        <v>-3532.2299999999232</v>
      </c>
      <c r="K22" s="353">
        <v>-3.5419977672426523E-2</v>
      </c>
      <c r="L22" s="48">
        <v>11083.341000001703</v>
      </c>
      <c r="M22">
        <v>2000</v>
      </c>
      <c r="N22" s="813"/>
      <c r="O22" s="787">
        <v>1.3306719893546242E-2</v>
      </c>
      <c r="P22" s="134">
        <v>-7.9000000000000008E-3</v>
      </c>
      <c r="Q22" s="148"/>
      <c r="R22" s="48"/>
      <c r="S22" s="48"/>
      <c r="T22" s="48"/>
    </row>
    <row r="23" spans="1:22" ht="21.95" customHeight="1" x14ac:dyDescent="0.25">
      <c r="A23" s="51"/>
      <c r="B23" s="51"/>
      <c r="C23" s="51"/>
      <c r="E23" s="22" t="s">
        <v>174</v>
      </c>
      <c r="F23" s="2">
        <v>27.89</v>
      </c>
      <c r="G23" s="2">
        <v>37.765464285714266</v>
      </c>
      <c r="H23" s="329">
        <v>280</v>
      </c>
      <c r="I23" s="48">
        <v>10574.329999999994</v>
      </c>
      <c r="J23" s="365">
        <v>-2765.1299999999947</v>
      </c>
      <c r="K23" s="353">
        <v>-0.26149458168980877</v>
      </c>
      <c r="L23" s="365">
        <v>-2690.1099999999947</v>
      </c>
      <c r="M23">
        <v>280</v>
      </c>
      <c r="N23" s="813"/>
      <c r="O23" s="787">
        <v>3.2986733596271064E-2</v>
      </c>
      <c r="P23" s="134">
        <v>-7.1000000000000004E-3</v>
      </c>
      <c r="Q23" s="148"/>
      <c r="R23" s="48"/>
      <c r="S23" s="48"/>
      <c r="T23" s="48"/>
      <c r="V23" s="48"/>
    </row>
    <row r="24" spans="1:22" ht="21.95" customHeight="1" x14ac:dyDescent="0.25">
      <c r="A24" s="50"/>
      <c r="B24" s="50"/>
      <c r="C24" s="51"/>
      <c r="E24" s="22" t="s">
        <v>866</v>
      </c>
      <c r="F24" s="2">
        <v>24.65</v>
      </c>
      <c r="G24" s="2">
        <v>33.212799999999994</v>
      </c>
      <c r="H24" s="49">
        <v>400</v>
      </c>
      <c r="I24" s="48">
        <v>13285.119999999997</v>
      </c>
      <c r="J24" s="365">
        <v>-3425.119999999999</v>
      </c>
      <c r="K24" s="353">
        <v>-0.25781626360921084</v>
      </c>
      <c r="L24" s="365">
        <v>-3425.119999999999</v>
      </c>
      <c r="M24">
        <v>100</v>
      </c>
      <c r="O24" s="787">
        <v>4.2190669371196761E-2</v>
      </c>
      <c r="P24" s="134">
        <v>-1.6799999999999999E-2</v>
      </c>
    </row>
    <row r="25" spans="1:22" ht="21.95" customHeight="1" x14ac:dyDescent="0.25">
      <c r="A25" s="50"/>
      <c r="B25" s="51"/>
      <c r="C25" s="51"/>
      <c r="E25" s="22" t="s">
        <v>215</v>
      </c>
      <c r="F25" s="2">
        <v>48.75</v>
      </c>
      <c r="G25" s="2">
        <v>53.537599999999991</v>
      </c>
      <c r="H25" s="329">
        <v>250</v>
      </c>
      <c r="I25" s="48">
        <v>13384.399999999998</v>
      </c>
      <c r="J25" s="365">
        <v>-1196.8999999999978</v>
      </c>
      <c r="K25" s="353">
        <v>-8.9425002241415225E-2</v>
      </c>
      <c r="L25" s="365">
        <v>-39.030000000002474</v>
      </c>
      <c r="M25" s="29">
        <v>43171</v>
      </c>
      <c r="N25" s="813" t="s">
        <v>1003</v>
      </c>
      <c r="O25" s="787">
        <v>2.5435897435897435E-2</v>
      </c>
      <c r="P25" s="134">
        <v>-3.2000000000000001E-2</v>
      </c>
      <c r="T25" s="48"/>
    </row>
    <row r="26" spans="1:22" ht="21.95" customHeight="1" x14ac:dyDescent="0.25">
      <c r="A26" s="50"/>
      <c r="B26" s="51"/>
      <c r="C26" s="51"/>
      <c r="E26" s="22" t="s">
        <v>175</v>
      </c>
      <c r="F26" s="2">
        <v>272.88</v>
      </c>
      <c r="G26" s="2">
        <v>265.11799999999999</v>
      </c>
      <c r="H26" s="329">
        <v>50</v>
      </c>
      <c r="I26" s="48">
        <v>13255.9</v>
      </c>
      <c r="J26" s="365">
        <v>388.10000000000036</v>
      </c>
      <c r="K26" s="353">
        <v>2.9277529251125915E-2</v>
      </c>
      <c r="L26" s="365">
        <v>548.93000000000029</v>
      </c>
      <c r="M26" s="29">
        <v>43167</v>
      </c>
      <c r="N26" s="813"/>
      <c r="O26" s="787">
        <v>1.84E-2</v>
      </c>
      <c r="P26" s="134">
        <v>2.5000000000000001E-3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968</v>
      </c>
      <c r="F27" s="2">
        <v>36.869999999999997</v>
      </c>
      <c r="G27" s="2">
        <v>36.58</v>
      </c>
      <c r="H27" s="329">
        <v>100</v>
      </c>
      <c r="I27" s="48">
        <v>3658</v>
      </c>
      <c r="J27" s="365">
        <v>28.999999999999545</v>
      </c>
      <c r="K27" s="353">
        <v>7.9278294149808404E-3</v>
      </c>
      <c r="L27" s="365">
        <v>28.999999999999545</v>
      </c>
      <c r="M27" s="29">
        <v>43167</v>
      </c>
      <c r="N27" s="813"/>
      <c r="O27" s="787">
        <v>0</v>
      </c>
      <c r="P27" s="134">
        <v>3.5000000000000001E-3</v>
      </c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336</v>
      </c>
      <c r="F28" s="2">
        <v>19.18</v>
      </c>
      <c r="G28" s="2">
        <v>19.853333333333332</v>
      </c>
      <c r="H28" s="329">
        <v>300</v>
      </c>
      <c r="I28" s="48">
        <v>5955.9999999999991</v>
      </c>
      <c r="J28" s="365">
        <v>-202</v>
      </c>
      <c r="K28" s="353">
        <v>-3.3915379449294764E-2</v>
      </c>
      <c r="L28" s="365">
        <v>82.970000000004802</v>
      </c>
      <c r="M28">
        <v>100</v>
      </c>
      <c r="N28" s="813"/>
      <c r="O28" s="787">
        <v>1.5015641293013554E-2</v>
      </c>
      <c r="P28" s="134">
        <v>-7.7999999999999996E-3</v>
      </c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349</v>
      </c>
      <c r="F29" s="2">
        <v>71.790000000000006</v>
      </c>
      <c r="G29" s="2">
        <v>70.28</v>
      </c>
      <c r="H29" s="329">
        <v>50</v>
      </c>
      <c r="I29" s="48">
        <v>3514</v>
      </c>
      <c r="J29" s="365">
        <v>75.500000000000455</v>
      </c>
      <c r="K29" s="353">
        <v>2.148548662492893E-2</v>
      </c>
      <c r="L29" s="365">
        <v>2135.9300000000007</v>
      </c>
      <c r="M29" s="29">
        <v>43196</v>
      </c>
      <c r="O29" s="787">
        <v>4.3499999999999997E-2</v>
      </c>
      <c r="P29" s="134">
        <v>-4.4499999999999998E-2</v>
      </c>
      <c r="R29" s="48"/>
      <c r="S29" s="48"/>
    </row>
    <row r="30" spans="1:22" ht="21.95" customHeight="1" x14ac:dyDescent="0.25">
      <c r="A30" s="50"/>
      <c r="B30" s="50"/>
      <c r="C30" s="51"/>
      <c r="E30" s="22" t="s">
        <v>729</v>
      </c>
      <c r="F30" s="2">
        <v>200.22</v>
      </c>
      <c r="G30" s="2">
        <v>199.97846153846152</v>
      </c>
      <c r="H30" s="49">
        <v>130</v>
      </c>
      <c r="I30" s="48">
        <v>25997.199999999997</v>
      </c>
      <c r="J30" s="365">
        <v>31.400000000001455</v>
      </c>
      <c r="K30" s="353">
        <v>1.2078223808718903E-3</v>
      </c>
      <c r="L30" s="48">
        <v>256.17000000000189</v>
      </c>
      <c r="M30" s="29">
        <v>43168</v>
      </c>
      <c r="N30" s="813">
        <v>43174</v>
      </c>
      <c r="O30" s="787">
        <v>0</v>
      </c>
      <c r="P30" s="134">
        <v>1.18E-2</v>
      </c>
      <c r="S30" s="48"/>
      <c r="U30" s="48"/>
    </row>
    <row r="31" spans="1:22" ht="21.95" customHeight="1" x14ac:dyDescent="0.25">
      <c r="A31" s="50"/>
      <c r="B31" s="51"/>
      <c r="C31" s="51"/>
      <c r="E31" s="22" t="s">
        <v>772</v>
      </c>
      <c r="F31" s="2">
        <v>69.790000000000006</v>
      </c>
      <c r="G31" s="2">
        <v>69.827550000000016</v>
      </c>
      <c r="H31" s="329">
        <v>200</v>
      </c>
      <c r="I31" s="48">
        <v>13965.510000000004</v>
      </c>
      <c r="J31" s="365">
        <v>-7.5100000000002183</v>
      </c>
      <c r="K31" s="353">
        <v>-5.3775336525497717E-4</v>
      </c>
      <c r="L31" s="365">
        <v>-7.5100000000002183</v>
      </c>
      <c r="M31">
        <v>50</v>
      </c>
      <c r="N31" s="813"/>
      <c r="O31" s="787">
        <v>2.2925920618999857E-2</v>
      </c>
      <c r="P31" s="134">
        <v>-1.0800000000000001E-2</v>
      </c>
      <c r="R31" s="48"/>
      <c r="S31" s="48"/>
    </row>
    <row r="32" spans="1:22" ht="21.95" customHeight="1" x14ac:dyDescent="0.25">
      <c r="A32" s="50"/>
      <c r="B32" s="51"/>
      <c r="C32" s="51"/>
      <c r="E32" s="22" t="s">
        <v>173</v>
      </c>
      <c r="F32" s="2">
        <v>57.07</v>
      </c>
      <c r="G32" s="2">
        <v>52.790416666666673</v>
      </c>
      <c r="H32" s="329">
        <v>120</v>
      </c>
      <c r="I32" s="48">
        <v>6334.85</v>
      </c>
      <c r="J32" s="365">
        <v>513.54999999999927</v>
      </c>
      <c r="K32" s="353">
        <v>8.1067428589469248E-2</v>
      </c>
      <c r="L32" s="365">
        <v>2118.130000000001</v>
      </c>
      <c r="M32">
        <v>80</v>
      </c>
      <c r="N32" s="813"/>
      <c r="O32" s="787">
        <v>2.7334851936218679E-2</v>
      </c>
      <c r="P32" s="134">
        <v>-8.6999999999999994E-3</v>
      </c>
      <c r="S32" s="48"/>
    </row>
    <row r="33" spans="1:21" ht="21.95" customHeight="1" x14ac:dyDescent="0.25">
      <c r="A33" s="50"/>
      <c r="B33" s="51"/>
      <c r="C33" s="51"/>
      <c r="E33" s="22" t="s">
        <v>62</v>
      </c>
      <c r="F33" s="2">
        <v>285.98</v>
      </c>
      <c r="G33" s="2">
        <v>285.98</v>
      </c>
      <c r="H33" s="329">
        <v>0</v>
      </c>
      <c r="I33" s="48">
        <v>0</v>
      </c>
      <c r="J33" s="365">
        <v>0</v>
      </c>
      <c r="K33" s="353">
        <v>0</v>
      </c>
      <c r="L33" s="365">
        <v>1659.3600000000079</v>
      </c>
      <c r="M33">
        <v>0</v>
      </c>
      <c r="N33" s="813"/>
      <c r="O33" s="787">
        <v>0</v>
      </c>
      <c r="P33" s="134">
        <v>-3.3999999999999998E-3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204</v>
      </c>
      <c r="F34" s="2">
        <v>43.23</v>
      </c>
      <c r="G34" s="2">
        <v>43.23</v>
      </c>
      <c r="H34" s="49">
        <v>0</v>
      </c>
      <c r="I34" s="48">
        <v>0</v>
      </c>
      <c r="J34" s="365">
        <v>0</v>
      </c>
      <c r="K34" s="353">
        <v>0</v>
      </c>
      <c r="L34" s="365">
        <v>555.54</v>
      </c>
      <c r="M34">
        <v>0</v>
      </c>
      <c r="N34" s="813"/>
      <c r="O34" s="787">
        <v>0</v>
      </c>
      <c r="P34" s="134">
        <v>4.07E-2</v>
      </c>
      <c r="Q34" s="48"/>
      <c r="R34" s="48"/>
      <c r="S34" s="48"/>
      <c r="U34" s="48"/>
    </row>
    <row r="35" spans="1:21" ht="21.95" customHeight="1" x14ac:dyDescent="0.25">
      <c r="A35" s="155"/>
      <c r="B35" s="50"/>
      <c r="C35" s="51"/>
      <c r="E35" s="22" t="s">
        <v>203</v>
      </c>
      <c r="F35" s="2">
        <v>176.67</v>
      </c>
      <c r="G35" s="2">
        <v>176.67</v>
      </c>
      <c r="H35" s="49">
        <v>0</v>
      </c>
      <c r="I35" s="48">
        <v>0</v>
      </c>
      <c r="J35" s="365">
        <v>0</v>
      </c>
      <c r="K35" s="353">
        <v>0</v>
      </c>
      <c r="L35" s="48">
        <v>363.09999999999945</v>
      </c>
      <c r="M35">
        <v>0</v>
      </c>
      <c r="N35" s="813"/>
      <c r="O35" s="787">
        <v>1.5900000000000001E-2</v>
      </c>
      <c r="P35" s="134">
        <v>-8.0000000000000004E-4</v>
      </c>
      <c r="Q35" s="1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226</v>
      </c>
      <c r="F36" s="2">
        <v>96.07</v>
      </c>
      <c r="G36" s="2">
        <v>96.07</v>
      </c>
      <c r="H36" s="329">
        <v>0</v>
      </c>
      <c r="I36" s="48">
        <v>0</v>
      </c>
      <c r="J36" s="365">
        <v>0</v>
      </c>
      <c r="K36" s="353">
        <v>0</v>
      </c>
      <c r="L36" s="365">
        <v>231.53999999999996</v>
      </c>
      <c r="M36">
        <v>0</v>
      </c>
      <c r="N36" s="813"/>
      <c r="O36" s="787">
        <v>1.6199999999999999E-2</v>
      </c>
      <c r="P36" s="134">
        <v>-6.1000000000000004E-3</v>
      </c>
      <c r="S36" s="48"/>
      <c r="T36" s="48"/>
    </row>
    <row r="37" spans="1:21" ht="21.95" customHeight="1" x14ac:dyDescent="0.25">
      <c r="A37" s="51"/>
      <c r="B37" s="50"/>
      <c r="C37" s="51"/>
      <c r="E37" s="22" t="s">
        <v>268</v>
      </c>
      <c r="F37" s="2">
        <v>93.44</v>
      </c>
      <c r="G37" s="2">
        <v>93.44</v>
      </c>
      <c r="H37" s="49">
        <v>0</v>
      </c>
      <c r="I37" s="48">
        <v>0</v>
      </c>
      <c r="J37" s="365">
        <v>0</v>
      </c>
      <c r="K37" s="353">
        <v>0</v>
      </c>
      <c r="L37" s="365">
        <v>1857.7799999999988</v>
      </c>
      <c r="M37">
        <v>0</v>
      </c>
      <c r="N37" s="813"/>
      <c r="O37" s="787">
        <v>1.49E-2</v>
      </c>
      <c r="P37" s="134">
        <v>0</v>
      </c>
      <c r="R37" s="48"/>
      <c r="S37" s="48"/>
      <c r="T37" s="48"/>
    </row>
    <row r="38" spans="1:21" ht="21.95" customHeight="1" x14ac:dyDescent="0.25">
      <c r="A38" s="51"/>
      <c r="B38" s="51"/>
      <c r="C38" s="51"/>
      <c r="E38" s="22" t="s">
        <v>23</v>
      </c>
      <c r="F38" s="2">
        <v>34.44</v>
      </c>
      <c r="G38" s="2">
        <v>34.44</v>
      </c>
      <c r="H38" s="329">
        <v>0</v>
      </c>
      <c r="I38" s="48">
        <v>0</v>
      </c>
      <c r="J38" s="365">
        <v>0</v>
      </c>
      <c r="K38" s="353">
        <v>0</v>
      </c>
      <c r="L38" s="365">
        <v>171.89999999999964</v>
      </c>
      <c r="M38">
        <v>0</v>
      </c>
      <c r="N38" s="813"/>
      <c r="O38" s="787">
        <v>0</v>
      </c>
      <c r="P38" s="134">
        <v>1.89E-2</v>
      </c>
      <c r="R38" s="48"/>
      <c r="S38" s="48"/>
    </row>
    <row r="39" spans="1:21" ht="21.95" customHeight="1" x14ac:dyDescent="0.25">
      <c r="A39" s="50"/>
      <c r="B39" s="51"/>
      <c r="C39" s="51"/>
      <c r="E39" s="22" t="s">
        <v>269</v>
      </c>
      <c r="F39" s="2">
        <v>37.54</v>
      </c>
      <c r="G39" s="2">
        <v>37.54</v>
      </c>
      <c r="H39" s="329">
        <v>0</v>
      </c>
      <c r="I39" s="48">
        <v>0</v>
      </c>
      <c r="J39" s="365">
        <v>0</v>
      </c>
      <c r="K39" s="353">
        <v>0</v>
      </c>
      <c r="L39" s="365">
        <v>98.449999999999818</v>
      </c>
      <c r="M39">
        <v>0</v>
      </c>
      <c r="N39" s="813"/>
      <c r="O39" s="787">
        <v>1.11E-2</v>
      </c>
      <c r="P39" s="134">
        <v>2.4299999999999999E-2</v>
      </c>
      <c r="Q39" s="148"/>
    </row>
    <row r="40" spans="1:21" ht="21.95" customHeight="1" x14ac:dyDescent="0.25">
      <c r="A40" s="50"/>
      <c r="B40" s="50"/>
      <c r="C40" s="51"/>
      <c r="E40" s="22" t="s">
        <v>36</v>
      </c>
      <c r="F40" s="2">
        <v>58.25</v>
      </c>
      <c r="G40" s="2">
        <v>58.25</v>
      </c>
      <c r="H40" s="49">
        <v>0</v>
      </c>
      <c r="I40" s="48">
        <v>0</v>
      </c>
      <c r="J40" s="365">
        <v>0</v>
      </c>
      <c r="K40" s="353">
        <v>0</v>
      </c>
      <c r="L40" s="365">
        <v>117.73999999999978</v>
      </c>
      <c r="M40">
        <v>0</v>
      </c>
      <c r="N40" s="813"/>
      <c r="O40" s="787">
        <v>7.4000000000000003E-3</v>
      </c>
      <c r="P40" s="134">
        <v>-1E-4</v>
      </c>
      <c r="R40" s="48"/>
    </row>
    <row r="41" spans="1:21" ht="21.95" customHeight="1" x14ac:dyDescent="0.25">
      <c r="A41" s="50"/>
      <c r="B41" s="50"/>
      <c r="C41" s="51"/>
      <c r="E41" s="22" t="s">
        <v>319</v>
      </c>
      <c r="F41" s="2">
        <v>40.049999999999997</v>
      </c>
      <c r="G41" s="2">
        <v>40.049999999999997</v>
      </c>
      <c r="H41" s="329">
        <v>0</v>
      </c>
      <c r="I41" s="48">
        <v>0</v>
      </c>
      <c r="J41" s="365">
        <v>0</v>
      </c>
      <c r="K41" s="353">
        <v>0</v>
      </c>
      <c r="L41" s="365">
        <v>264.92000000000007</v>
      </c>
      <c r="M41">
        <v>0</v>
      </c>
      <c r="N41" s="813"/>
      <c r="O41" s="787">
        <v>3.4200000000000001E-2</v>
      </c>
      <c r="P41" s="134">
        <v>1.6500000000000001E-2</v>
      </c>
      <c r="R41" s="48"/>
    </row>
    <row r="42" spans="1:21" ht="21.95" customHeight="1" x14ac:dyDescent="0.25">
      <c r="A42" s="51"/>
      <c r="B42" s="51"/>
      <c r="C42" s="51"/>
      <c r="E42" s="22" t="s">
        <v>302</v>
      </c>
      <c r="F42" s="2">
        <v>65.47</v>
      </c>
      <c r="G42" s="2">
        <v>65.47</v>
      </c>
      <c r="H42" s="49">
        <v>0</v>
      </c>
      <c r="I42" s="48">
        <v>0</v>
      </c>
      <c r="J42" s="365">
        <v>0</v>
      </c>
      <c r="K42" s="353">
        <v>0</v>
      </c>
      <c r="L42" s="365">
        <v>910.79999999999927</v>
      </c>
      <c r="M42">
        <v>0</v>
      </c>
      <c r="N42" s="813"/>
      <c r="O42" s="787">
        <v>2.87E-2</v>
      </c>
      <c r="P42" s="134">
        <v>-2.0199999999999999E-2</v>
      </c>
      <c r="Q42" s="148"/>
      <c r="S42" s="48"/>
    </row>
    <row r="43" spans="1:21" ht="21.95" customHeight="1" x14ac:dyDescent="0.25">
      <c r="A43" s="50"/>
      <c r="B43" s="50"/>
      <c r="C43" s="50"/>
      <c r="E43" s="22" t="s">
        <v>728</v>
      </c>
      <c r="F43" s="2">
        <v>34.590000000000003</v>
      </c>
      <c r="G43" s="2">
        <v>34.590000000000003</v>
      </c>
      <c r="H43" s="329">
        <v>0</v>
      </c>
      <c r="I43" s="48">
        <v>0</v>
      </c>
      <c r="J43" s="365">
        <v>0</v>
      </c>
      <c r="K43" s="353">
        <v>0</v>
      </c>
      <c r="L43" s="365">
        <v>557.94000000000005</v>
      </c>
      <c r="M43">
        <v>0</v>
      </c>
      <c r="O43" s="787">
        <v>4.0599999999999997E-2</v>
      </c>
      <c r="P43" s="134">
        <v>1.44E-2</v>
      </c>
    </row>
    <row r="44" spans="1:21" ht="21.95" customHeight="1" x14ac:dyDescent="0.25">
      <c r="A44" s="50"/>
      <c r="B44" s="50"/>
      <c r="C44" s="51"/>
      <c r="E44" s="22" t="s">
        <v>250</v>
      </c>
      <c r="F44" s="2">
        <v>69.94</v>
      </c>
      <c r="G44" s="2">
        <v>69.94</v>
      </c>
      <c r="H44" s="329">
        <v>0</v>
      </c>
      <c r="I44" s="48">
        <v>0</v>
      </c>
      <c r="J44" s="365">
        <v>0</v>
      </c>
      <c r="K44" s="353">
        <v>0</v>
      </c>
      <c r="L44" s="365">
        <v>329.74000000000069</v>
      </c>
      <c r="M44">
        <v>0</v>
      </c>
      <c r="N44" s="813"/>
      <c r="O44" s="787">
        <v>0</v>
      </c>
      <c r="P44" s="134">
        <v>1.9E-3</v>
      </c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705</v>
      </c>
      <c r="F45" s="2">
        <v>24.55</v>
      </c>
      <c r="G45" s="2">
        <v>24.55</v>
      </c>
      <c r="H45" s="329">
        <v>0</v>
      </c>
      <c r="I45" s="48">
        <v>0</v>
      </c>
      <c r="J45" s="365">
        <v>0</v>
      </c>
      <c r="K45" s="353">
        <v>0</v>
      </c>
      <c r="L45" s="365">
        <v>309.26000000000022</v>
      </c>
      <c r="M45">
        <v>0</v>
      </c>
      <c r="N45" s="813"/>
      <c r="O45" s="787">
        <v>8.8000000000000005E-3</v>
      </c>
      <c r="P45" s="134">
        <v>8.9999999999999993E-3</v>
      </c>
    </row>
    <row r="46" spans="1:21" ht="21.95" customHeight="1" x14ac:dyDescent="0.25">
      <c r="A46" s="50"/>
      <c r="B46" s="50"/>
      <c r="C46" s="51"/>
      <c r="E46" s="22" t="s">
        <v>278</v>
      </c>
      <c r="F46" s="2">
        <v>67.650000000000006</v>
      </c>
      <c r="G46" s="2">
        <v>67.650000000000006</v>
      </c>
      <c r="H46" s="329">
        <v>0</v>
      </c>
      <c r="I46" s="48">
        <v>0</v>
      </c>
      <c r="J46" s="365">
        <v>0</v>
      </c>
      <c r="K46" s="353">
        <v>0</v>
      </c>
      <c r="L46" s="365">
        <v>197.20999999999549</v>
      </c>
      <c r="M46">
        <v>0</v>
      </c>
      <c r="N46" s="813"/>
      <c r="O46" s="787">
        <v>2.5499999999999998E-2</v>
      </c>
      <c r="P46" s="134">
        <v>-9.7000000000000003E-3</v>
      </c>
      <c r="Q46" s="148"/>
      <c r="R46" s="48"/>
      <c r="S46" s="48"/>
      <c r="T46" s="48"/>
    </row>
    <row r="47" spans="1:21" ht="21.95" customHeight="1" x14ac:dyDescent="0.25">
      <c r="A47" s="50"/>
      <c r="B47" s="51"/>
      <c r="C47" s="51"/>
      <c r="E47" s="22" t="s">
        <v>773</v>
      </c>
      <c r="F47" s="2">
        <v>212.01</v>
      </c>
      <c r="G47" s="2">
        <v>212.01</v>
      </c>
      <c r="H47" s="49">
        <v>0</v>
      </c>
      <c r="I47" s="48">
        <v>0</v>
      </c>
      <c r="J47" s="365">
        <v>0</v>
      </c>
      <c r="K47" s="353">
        <v>0</v>
      </c>
      <c r="L47" s="365">
        <v>843.18000000000029</v>
      </c>
      <c r="M47">
        <v>0</v>
      </c>
      <c r="N47" s="813"/>
      <c r="O47" s="787">
        <v>2.8E-3</v>
      </c>
      <c r="P47" s="134">
        <v>4.0000000000000001E-3</v>
      </c>
      <c r="R47" s="48"/>
      <c r="S47" s="48"/>
      <c r="T47" s="48"/>
      <c r="U47" s="48"/>
    </row>
    <row r="48" spans="1:21" ht="21.95" customHeight="1" x14ac:dyDescent="0.25">
      <c r="A48" s="51"/>
      <c r="B48" s="51"/>
      <c r="C48" s="51"/>
      <c r="E48" s="22" t="s">
        <v>197</v>
      </c>
      <c r="F48" s="2">
        <v>10.63</v>
      </c>
      <c r="G48" s="2">
        <v>10.63</v>
      </c>
      <c r="H48" s="49">
        <v>0</v>
      </c>
      <c r="I48" s="48">
        <v>0</v>
      </c>
      <c r="J48" s="365">
        <v>0</v>
      </c>
      <c r="K48" s="353">
        <v>0</v>
      </c>
      <c r="L48" s="365">
        <v>495.20999999999913</v>
      </c>
      <c r="M48">
        <v>0</v>
      </c>
      <c r="N48" s="813"/>
      <c r="O48" s="787">
        <v>5.1499999999999997E-2</v>
      </c>
      <c r="P48" s="134">
        <v>5.1999999999999998E-3</v>
      </c>
      <c r="Q48" s="148"/>
      <c r="R48" s="48"/>
      <c r="S48" s="48"/>
    </row>
    <row r="49" spans="1:21" ht="21.95" customHeight="1" x14ac:dyDescent="0.25">
      <c r="A49" s="51"/>
      <c r="B49" s="50"/>
      <c r="C49" s="51"/>
      <c r="E49" s="22" t="s">
        <v>272</v>
      </c>
      <c r="F49" s="2">
        <v>128.22</v>
      </c>
      <c r="G49" s="2">
        <v>128.22</v>
      </c>
      <c r="H49" s="49">
        <v>0</v>
      </c>
      <c r="I49" s="48">
        <v>0</v>
      </c>
      <c r="J49" s="365">
        <v>0</v>
      </c>
      <c r="K49" s="353">
        <v>0</v>
      </c>
      <c r="L49" s="48">
        <v>154.77999999999975</v>
      </c>
      <c r="M49">
        <v>0</v>
      </c>
      <c r="N49" s="813"/>
      <c r="O49" s="787">
        <v>2.5700000000000001E-2</v>
      </c>
      <c r="P49" s="134">
        <v>-1.21E-2</v>
      </c>
      <c r="Q49" s="436"/>
      <c r="R49" s="48"/>
      <c r="S49" s="48"/>
    </row>
    <row r="50" spans="1:21" ht="21.95" customHeight="1" x14ac:dyDescent="0.25">
      <c r="A50" s="155"/>
      <c r="B50" s="50"/>
      <c r="C50" s="51"/>
      <c r="E50" s="22" t="s">
        <v>17</v>
      </c>
      <c r="F50" s="2">
        <v>15.24</v>
      </c>
      <c r="G50" s="2">
        <v>15.24</v>
      </c>
      <c r="H50" s="4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1E-3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311</v>
      </c>
      <c r="F51" s="2">
        <v>137.85</v>
      </c>
      <c r="G51" s="2">
        <v>137.85</v>
      </c>
      <c r="H51" s="4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1.18E-2</v>
      </c>
      <c r="R51" s="48"/>
      <c r="S51" s="48"/>
      <c r="T51" s="48"/>
      <c r="U51" s="48"/>
    </row>
    <row r="52" spans="1:21" ht="21.95" customHeight="1" x14ac:dyDescent="0.25">
      <c r="A52" s="50"/>
      <c r="B52" s="50"/>
      <c r="C52" s="51"/>
      <c r="E52" s="22" t="s">
        <v>726</v>
      </c>
      <c r="F52" s="2">
        <v>84.39</v>
      </c>
      <c r="G52" s="2">
        <v>84.39</v>
      </c>
      <c r="H52" s="32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5.7999999999999996E-3</v>
      </c>
      <c r="Q52" s="148"/>
      <c r="R52" s="48"/>
      <c r="S52" s="48"/>
    </row>
    <row r="53" spans="1:21" ht="21.95" customHeight="1" x14ac:dyDescent="0.25">
      <c r="A53" s="50"/>
      <c r="B53" s="50"/>
      <c r="C53" s="51"/>
      <c r="E53" s="22" t="s">
        <v>771</v>
      </c>
      <c r="F53" s="2">
        <v>664.72</v>
      </c>
      <c r="G53" s="2">
        <v>664.72</v>
      </c>
      <c r="H53" s="329">
        <v>0</v>
      </c>
      <c r="I53" s="428">
        <v>0</v>
      </c>
      <c r="J53" s="365">
        <v>0</v>
      </c>
      <c r="K53" s="353">
        <v>0</v>
      </c>
      <c r="L53" s="365">
        <v>559.89000000000033</v>
      </c>
      <c r="M53">
        <v>0</v>
      </c>
      <c r="N53" s="813"/>
      <c r="O53" s="787">
        <v>0</v>
      </c>
      <c r="P53" s="134">
        <v>1.37E-2</v>
      </c>
      <c r="Q53" s="436"/>
      <c r="R53" s="48"/>
      <c r="S53" s="48"/>
    </row>
    <row r="54" spans="1:21" ht="21.95" customHeight="1" x14ac:dyDescent="0.25">
      <c r="A54" s="50"/>
      <c r="B54" s="51"/>
      <c r="C54" s="51"/>
      <c r="E54" s="22" t="s">
        <v>195</v>
      </c>
      <c r="F54" s="2">
        <v>65.239999999999995</v>
      </c>
      <c r="G54" s="2">
        <v>65.239999999999995</v>
      </c>
      <c r="H54" s="329">
        <v>0</v>
      </c>
      <c r="I54" s="48">
        <v>0</v>
      </c>
      <c r="J54" s="365">
        <v>0</v>
      </c>
      <c r="K54" s="353">
        <v>0</v>
      </c>
      <c r="L54" s="365">
        <v>785.90999999999985</v>
      </c>
      <c r="M54">
        <v>0</v>
      </c>
      <c r="N54" s="813"/>
      <c r="O54" s="787">
        <v>1.29E-2</v>
      </c>
      <c r="P54" s="134">
        <v>2.8999999999999998E-3</v>
      </c>
      <c r="Q54" s="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225</v>
      </c>
      <c r="F55" s="2">
        <v>58.91</v>
      </c>
      <c r="G55" s="2">
        <v>58.91</v>
      </c>
      <c r="H55" s="49">
        <v>0</v>
      </c>
      <c r="I55" s="48">
        <v>0</v>
      </c>
      <c r="J55" s="365">
        <v>0</v>
      </c>
      <c r="K55" s="353">
        <v>0</v>
      </c>
      <c r="L55" s="48">
        <v>257.64999999999964</v>
      </c>
      <c r="M55">
        <v>0</v>
      </c>
      <c r="N55" s="813"/>
      <c r="O55" s="787">
        <v>0</v>
      </c>
      <c r="P55" s="134">
        <v>7.7000000000000002E-3</v>
      </c>
      <c r="Q55" s="148"/>
      <c r="R55" s="48"/>
      <c r="S55" s="48"/>
      <c r="T55" s="351"/>
      <c r="U55" s="351"/>
    </row>
    <row r="56" spans="1:21" ht="21.95" customHeight="1" x14ac:dyDescent="0.25">
      <c r="A56" s="50"/>
      <c r="B56" s="51"/>
      <c r="C56" s="51"/>
      <c r="E56" s="22" t="s">
        <v>34</v>
      </c>
      <c r="F56" s="2">
        <v>53.74</v>
      </c>
      <c r="G56" s="2">
        <v>53.74</v>
      </c>
      <c r="H56" s="32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3.2899999999999999E-2</v>
      </c>
      <c r="Q56" s="148"/>
      <c r="R56" s="48"/>
      <c r="S56" s="48"/>
    </row>
    <row r="57" spans="1:21" ht="21.95" customHeight="1" x14ac:dyDescent="0.25">
      <c r="A57" s="50"/>
      <c r="B57" s="50"/>
      <c r="C57" s="51"/>
      <c r="E57" s="22" t="s">
        <v>172</v>
      </c>
      <c r="F57" s="2">
        <v>57.7</v>
      </c>
      <c r="G57" s="2">
        <v>57.7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-2.07E-2</v>
      </c>
      <c r="R57" s="48"/>
      <c r="S57" s="48"/>
      <c r="T57" s="48"/>
    </row>
    <row r="58" spans="1:21" ht="21.95" customHeight="1" x14ac:dyDescent="0.25">
      <c r="A58" s="50"/>
      <c r="B58" s="50"/>
      <c r="C58" s="50"/>
      <c r="E58" s="22" t="s">
        <v>27</v>
      </c>
      <c r="F58" s="2">
        <v>50.71</v>
      </c>
      <c r="G58" s="2">
        <v>50.71</v>
      </c>
      <c r="H58" s="4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1.9300000000000001E-2</v>
      </c>
      <c r="Q58" s="48"/>
      <c r="S58" s="48"/>
    </row>
    <row r="59" spans="1:21" ht="21.95" customHeight="1" x14ac:dyDescent="0.25">
      <c r="A59" s="51"/>
      <c r="B59" s="51"/>
      <c r="C59" s="51"/>
      <c r="E59" s="22" t="s">
        <v>22</v>
      </c>
      <c r="F59" s="2">
        <v>48.48</v>
      </c>
      <c r="G59" s="2">
        <v>48.48</v>
      </c>
      <c r="H59" s="49">
        <v>0</v>
      </c>
      <c r="I59" s="48">
        <v>0</v>
      </c>
      <c r="J59" s="365">
        <v>0</v>
      </c>
      <c r="K59" s="353">
        <v>0</v>
      </c>
      <c r="L59" s="365">
        <v>3178.8000000000466</v>
      </c>
      <c r="M59">
        <v>0</v>
      </c>
      <c r="N59" s="813"/>
      <c r="O59" s="787">
        <v>2.07E-2</v>
      </c>
      <c r="P59" s="134">
        <v>5.9999999999999995E-4</v>
      </c>
      <c r="R59" s="48"/>
      <c r="S59" s="48"/>
      <c r="T59" s="48"/>
    </row>
    <row r="60" spans="1:21" ht="21.95" customHeight="1" x14ac:dyDescent="0.25">
      <c r="A60" s="51"/>
      <c r="B60" s="155"/>
      <c r="C60" s="330"/>
      <c r="E60" s="22" t="s">
        <v>42</v>
      </c>
      <c r="F60" s="2">
        <v>131.29</v>
      </c>
      <c r="G60" s="2">
        <v>131.29</v>
      </c>
      <c r="H60" s="329">
        <v>0</v>
      </c>
      <c r="I60" s="4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7.4000000000000003E-3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270</v>
      </c>
      <c r="F61" s="2">
        <v>56</v>
      </c>
      <c r="G61" s="2">
        <v>56</v>
      </c>
      <c r="H61" s="329">
        <v>0</v>
      </c>
      <c r="I61" s="48">
        <v>0</v>
      </c>
      <c r="J61" s="365">
        <v>0</v>
      </c>
      <c r="K61" s="353">
        <v>0</v>
      </c>
      <c r="L61" s="365">
        <v>427.92000000000007</v>
      </c>
      <c r="M61">
        <v>0</v>
      </c>
      <c r="N61" s="813"/>
      <c r="O61" s="787">
        <v>0</v>
      </c>
      <c r="P61" s="134">
        <v>7.6E-3</v>
      </c>
      <c r="R61" s="48"/>
      <c r="T61" s="48"/>
    </row>
    <row r="62" spans="1:21" ht="21.95" customHeight="1" x14ac:dyDescent="0.25">
      <c r="A62" s="51"/>
      <c r="B62" s="51"/>
      <c r="C62" s="51"/>
      <c r="E62" s="22" t="s">
        <v>170</v>
      </c>
      <c r="F62" s="2">
        <v>111.85</v>
      </c>
      <c r="G62" s="2">
        <v>111.85</v>
      </c>
      <c r="H62" s="4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N62" s="813"/>
      <c r="O62" s="787">
        <v>1.14E-2</v>
      </c>
      <c r="P62" s="134">
        <v>3.3E-3</v>
      </c>
      <c r="Q62" s="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8</v>
      </c>
      <c r="F63" s="2">
        <v>73.94</v>
      </c>
      <c r="G63" s="2">
        <v>73.94</v>
      </c>
      <c r="H63" s="32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O63" s="787">
        <v>1.67E-2</v>
      </c>
      <c r="P63" s="134">
        <v>-1.14E-2</v>
      </c>
      <c r="S63" s="48"/>
    </row>
    <row r="64" spans="1:21" ht="21.95" customHeight="1" x14ac:dyDescent="0.25">
      <c r="A64" s="50"/>
      <c r="B64" s="50"/>
      <c r="C64" s="51"/>
      <c r="E64" s="22" t="s">
        <v>10</v>
      </c>
      <c r="F64" s="2">
        <v>46.99</v>
      </c>
      <c r="G64" s="2">
        <v>46.99</v>
      </c>
      <c r="H64" s="329">
        <v>0</v>
      </c>
      <c r="I64" s="48">
        <v>0</v>
      </c>
      <c r="J64" s="365">
        <v>0</v>
      </c>
      <c r="K64" s="353">
        <v>0</v>
      </c>
      <c r="L64" s="365">
        <v>1128.3800000000047</v>
      </c>
      <c r="M64">
        <v>0</v>
      </c>
      <c r="N64" s="813"/>
      <c r="O64" s="787">
        <v>1.2500000000000001E-2</v>
      </c>
      <c r="P64" s="134">
        <v>2.9399999999999999E-2</v>
      </c>
      <c r="R64" s="48"/>
      <c r="S64" s="48"/>
    </row>
    <row r="65" spans="1:21" ht="21.95" customHeight="1" x14ac:dyDescent="0.25">
      <c r="A65" s="50"/>
      <c r="B65" s="50"/>
      <c r="C65" s="51"/>
      <c r="E65" s="22" t="s">
        <v>224</v>
      </c>
      <c r="F65" s="2">
        <v>43.2</v>
      </c>
      <c r="G65" s="2">
        <v>43.2</v>
      </c>
      <c r="H65" s="32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-3.0300000000000001E-2</v>
      </c>
      <c r="Q65" s="436"/>
      <c r="S65" s="48"/>
      <c r="T65" s="48"/>
    </row>
    <row r="66" spans="1:21" ht="21.95" customHeight="1" x14ac:dyDescent="0.25">
      <c r="A66" s="50"/>
      <c r="B66" s="50"/>
      <c r="C66" s="51"/>
      <c r="E66" s="22" t="s">
        <v>24</v>
      </c>
      <c r="F66" s="2">
        <v>62.07</v>
      </c>
      <c r="G66" s="2">
        <v>62.07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2.5999999999999999E-3</v>
      </c>
      <c r="Q66" s="436"/>
      <c r="S66" s="48"/>
    </row>
    <row r="67" spans="1:21" ht="21.95" customHeight="1" x14ac:dyDescent="0.25">
      <c r="A67" s="50"/>
      <c r="B67" s="50"/>
      <c r="C67" s="51"/>
      <c r="E67" s="22" t="s">
        <v>45</v>
      </c>
      <c r="F67" s="2">
        <v>93.43</v>
      </c>
      <c r="G67" s="2">
        <v>93.43</v>
      </c>
      <c r="H67" s="4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5.7999999999999996E-3</v>
      </c>
      <c r="Q67" s="436"/>
      <c r="R67" s="48"/>
      <c r="S67" s="48"/>
    </row>
    <row r="68" spans="1:21" ht="21.95" customHeight="1" x14ac:dyDescent="0.25">
      <c r="A68" s="51"/>
      <c r="B68" s="155"/>
      <c r="C68" s="330"/>
      <c r="E68" s="22" t="s">
        <v>47</v>
      </c>
      <c r="F68" s="2">
        <v>141.08000000000001</v>
      </c>
      <c r="G68" s="2">
        <v>141.08000000000001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1.6000000000000001E-3</v>
      </c>
      <c r="Q68" s="148"/>
      <c r="R68" s="48"/>
    </row>
    <row r="69" spans="1:21" ht="21.95" customHeight="1" x14ac:dyDescent="0.25">
      <c r="A69" s="51"/>
      <c r="B69" s="51"/>
      <c r="C69" s="51"/>
      <c r="E69" s="22" t="s">
        <v>33</v>
      </c>
      <c r="F69" s="2">
        <v>250.96</v>
      </c>
      <c r="G69" s="2">
        <v>250.96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1.61E-2</v>
      </c>
      <c r="S69" s="48"/>
      <c r="T69" s="48"/>
    </row>
    <row r="70" spans="1:21" ht="21.95" customHeight="1" x14ac:dyDescent="0.25">
      <c r="A70" s="50"/>
      <c r="B70" s="50"/>
      <c r="C70" s="51"/>
      <c r="E70" s="22" t="s">
        <v>13</v>
      </c>
      <c r="F70" s="2">
        <v>67.52</v>
      </c>
      <c r="G70" s="2">
        <v>67.52</v>
      </c>
      <c r="H70" s="32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4.5999999999999999E-3</v>
      </c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52</v>
      </c>
      <c r="F71" s="2">
        <v>69.92</v>
      </c>
      <c r="G71" s="2">
        <v>69.92</v>
      </c>
      <c r="H71" s="32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-6.7000000000000002E-3</v>
      </c>
      <c r="Q71" s="148"/>
      <c r="R71" s="48"/>
      <c r="S71" s="48"/>
      <c r="T71" s="48"/>
      <c r="U71" s="48"/>
    </row>
    <row r="72" spans="1:21" ht="21.95" customHeight="1" x14ac:dyDescent="0.25">
      <c r="A72" s="50"/>
      <c r="B72" s="50"/>
      <c r="C72" s="50"/>
      <c r="E72" s="22" t="s">
        <v>63</v>
      </c>
      <c r="F72" s="2">
        <v>104.94</v>
      </c>
      <c r="G72" s="2">
        <v>104.94</v>
      </c>
      <c r="H72" s="329">
        <v>0</v>
      </c>
      <c r="I72" s="48">
        <v>0</v>
      </c>
      <c r="J72" s="365">
        <v>0</v>
      </c>
      <c r="K72" s="353">
        <v>0</v>
      </c>
      <c r="L72" s="365">
        <v>257.30999999999949</v>
      </c>
      <c r="M72">
        <v>0</v>
      </c>
      <c r="N72" s="813"/>
      <c r="O72" s="787">
        <v>1.38E-2</v>
      </c>
      <c r="P72" s="134">
        <v>1.46E-2</v>
      </c>
      <c r="S72" s="48"/>
    </row>
    <row r="73" spans="1:21" ht="21.95" customHeight="1" x14ac:dyDescent="0.25">
      <c r="A73" s="50"/>
      <c r="B73" s="50"/>
      <c r="C73" s="51"/>
      <c r="E73" s="22" t="s">
        <v>9</v>
      </c>
      <c r="F73" s="2">
        <v>7.88</v>
      </c>
      <c r="G73" s="2">
        <v>7.88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6.7799999999999999E-2</v>
      </c>
      <c r="R73" s="48"/>
    </row>
    <row r="74" spans="1:21" ht="21.95" customHeight="1" x14ac:dyDescent="0.25">
      <c r="A74" s="50"/>
      <c r="B74" s="50"/>
      <c r="C74" s="51"/>
      <c r="E74" s="22" t="s">
        <v>53</v>
      </c>
      <c r="F74" s="2">
        <v>72.66</v>
      </c>
      <c r="G74" s="2">
        <v>72.66</v>
      </c>
      <c r="H74" s="49">
        <v>0</v>
      </c>
      <c r="I74" s="48">
        <v>0</v>
      </c>
      <c r="J74" s="365">
        <v>0</v>
      </c>
      <c r="K74" s="353">
        <v>0</v>
      </c>
      <c r="L74" s="48">
        <v>33.940000000000055</v>
      </c>
      <c r="M74">
        <v>0</v>
      </c>
      <c r="N74" s="813"/>
      <c r="O74" s="787">
        <v>7.4000000000000003E-3</v>
      </c>
      <c r="P74" s="134">
        <v>1.78E-2</v>
      </c>
      <c r="Q74" s="148"/>
      <c r="R74" s="48"/>
      <c r="S74" s="48"/>
      <c r="T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37.93</v>
      </c>
      <c r="G75" s="2">
        <v>37.93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4.8999999999999998E-3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210.12</v>
      </c>
      <c r="G76" s="2">
        <v>210.12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1.6E-2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44.8</v>
      </c>
      <c r="G77" s="2">
        <v>44.8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1.7000000000000001E-2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131.61000000000001</v>
      </c>
      <c r="G78" s="2">
        <v>131.61000000000001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-6.9999999999999999E-4</v>
      </c>
    </row>
    <row r="79" spans="1:21" ht="21.95" customHeight="1" x14ac:dyDescent="0.25">
      <c r="A79" s="50"/>
      <c r="B79" s="50"/>
      <c r="C79" s="51"/>
      <c r="E79" s="22" t="s">
        <v>51</v>
      </c>
      <c r="F79" s="2">
        <v>226.18</v>
      </c>
      <c r="G79" s="2">
        <v>226.18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-9.7999999999999997E-3</v>
      </c>
    </row>
    <row r="80" spans="1:21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32">
    <sortCondition ref="E1"/>
  </sortState>
  <dataConsolidate/>
  <conditionalFormatting sqref="O70:O71 O1 O79:O1048576">
    <cfRule type="expression" dxfId="2415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14" priority="353">
      <formula>$H2=0</formula>
    </cfRule>
  </conditionalFormatting>
  <conditionalFormatting sqref="J2:K4 J70:K71 J6:K6 J21:K58 J12:K19 J80:K200">
    <cfRule type="expression" dxfId="2413" priority="354">
      <formula>$J2=0</formula>
    </cfRule>
  </conditionalFormatting>
  <conditionalFormatting sqref="L70:L71 L1:L6 L80:L1048576 L8:L58">
    <cfRule type="expression" dxfId="2412" priority="352">
      <formula>$L2=0</formula>
    </cfRule>
  </conditionalFormatting>
  <conditionalFormatting sqref="M1">
    <cfRule type="expression" dxfId="2411" priority="348">
      <formula>$L2=0</formula>
    </cfRule>
  </conditionalFormatting>
  <conditionalFormatting sqref="J2:K4 J6:K6 J21:K58 J12:K19">
    <cfRule type="expression" dxfId="2410" priority="396">
      <formula>$J2&gt;0</formula>
    </cfRule>
  </conditionalFormatting>
  <conditionalFormatting sqref="L2:L6 L8:L58">
    <cfRule type="expression" dxfId="2409" priority="350">
      <formula>$L2&lt;0</formula>
    </cfRule>
    <cfRule type="expression" dxfId="2408" priority="351">
      <formula>$L2&gt;0</formula>
    </cfRule>
  </conditionalFormatting>
  <conditionalFormatting sqref="J2:K4 J70:K71 J6:K6 J21:K58 J12:K19 J80:K458">
    <cfRule type="expression" dxfId="2407" priority="395">
      <formula>$J2&lt;0</formula>
    </cfRule>
  </conditionalFormatting>
  <conditionalFormatting sqref="E59 H59:I59">
    <cfRule type="expression" dxfId="2406" priority="324">
      <formula>$H59=0</formula>
    </cfRule>
  </conditionalFormatting>
  <conditionalFormatting sqref="J59:K59">
    <cfRule type="expression" dxfId="2405" priority="325">
      <formula>$J59=0</formula>
    </cfRule>
  </conditionalFormatting>
  <conditionalFormatting sqref="L59">
    <cfRule type="expression" dxfId="2404" priority="323">
      <formula>$L60=0</formula>
    </cfRule>
  </conditionalFormatting>
  <conditionalFormatting sqref="J59:K59">
    <cfRule type="expression" dxfId="2403" priority="327">
      <formula>$J59&gt;0</formula>
    </cfRule>
  </conditionalFormatting>
  <conditionalFormatting sqref="L59">
    <cfRule type="expression" dxfId="2402" priority="321">
      <formula>$L59&lt;0</formula>
    </cfRule>
    <cfRule type="expression" dxfId="2401" priority="322">
      <formula>$L59&gt;0</formula>
    </cfRule>
  </conditionalFormatting>
  <conditionalFormatting sqref="J59:K59">
    <cfRule type="expression" dxfId="2400" priority="326">
      <formula>$J59&lt;0</formula>
    </cfRule>
  </conditionalFormatting>
  <conditionalFormatting sqref="E5 H5:I5">
    <cfRule type="expression" dxfId="2399" priority="302">
      <formula>$H5=0</formula>
    </cfRule>
  </conditionalFormatting>
  <conditionalFormatting sqref="J5:K5">
    <cfRule type="expression" dxfId="2398" priority="303">
      <formula>$J5=0</formula>
    </cfRule>
  </conditionalFormatting>
  <conditionalFormatting sqref="J5:K5">
    <cfRule type="expression" dxfId="2397" priority="305">
      <formula>$J5&gt;0</formula>
    </cfRule>
  </conditionalFormatting>
  <conditionalFormatting sqref="J5:K5">
    <cfRule type="expression" dxfId="2396" priority="304">
      <formula>$J5&lt;0</formula>
    </cfRule>
  </conditionalFormatting>
  <conditionalFormatting sqref="E60 H60:I60">
    <cfRule type="expression" dxfId="2395" priority="280">
      <formula>$H60=0</formula>
    </cfRule>
  </conditionalFormatting>
  <conditionalFormatting sqref="J60:K60">
    <cfRule type="expression" dxfId="2394" priority="281">
      <formula>$J60=0</formula>
    </cfRule>
  </conditionalFormatting>
  <conditionalFormatting sqref="L60">
    <cfRule type="expression" dxfId="2393" priority="279">
      <formula>$L61=0</formula>
    </cfRule>
  </conditionalFormatting>
  <conditionalFormatting sqref="J60:K60">
    <cfRule type="expression" dxfId="2392" priority="283">
      <formula>$J60&gt;0</formula>
    </cfRule>
  </conditionalFormatting>
  <conditionalFormatting sqref="L60">
    <cfRule type="expression" dxfId="2391" priority="277">
      <formula>$L60&lt;0</formula>
    </cfRule>
    <cfRule type="expression" dxfId="2390" priority="278">
      <formula>$L60&gt;0</formula>
    </cfRule>
  </conditionalFormatting>
  <conditionalFormatting sqref="J60:K60">
    <cfRule type="expression" dxfId="2389" priority="282">
      <formula>$J60&lt;0</formula>
    </cfRule>
  </conditionalFormatting>
  <conditionalFormatting sqref="E62 H62:I62">
    <cfRule type="expression" dxfId="2388" priority="269">
      <formula>$H62=0</formula>
    </cfRule>
  </conditionalFormatting>
  <conditionalFormatting sqref="J62:K62">
    <cfRule type="expression" dxfId="2387" priority="270">
      <formula>$J62=0</formula>
    </cfRule>
  </conditionalFormatting>
  <conditionalFormatting sqref="L62">
    <cfRule type="expression" dxfId="2386" priority="268">
      <formula>$L63=0</formula>
    </cfRule>
  </conditionalFormatting>
  <conditionalFormatting sqref="J62:K62">
    <cfRule type="expression" dxfId="2385" priority="272">
      <formula>$J62&gt;0</formula>
    </cfRule>
  </conditionalFormatting>
  <conditionalFormatting sqref="L62">
    <cfRule type="expression" dxfId="2384" priority="266">
      <formula>$L62&lt;0</formula>
    </cfRule>
    <cfRule type="expression" dxfId="2383" priority="267">
      <formula>$L62&gt;0</formula>
    </cfRule>
  </conditionalFormatting>
  <conditionalFormatting sqref="J62:K62">
    <cfRule type="expression" dxfId="2382" priority="271">
      <formula>$J62&lt;0</formula>
    </cfRule>
  </conditionalFormatting>
  <conditionalFormatting sqref="E61 H61:I61">
    <cfRule type="expression" dxfId="2381" priority="258">
      <formula>$H61=0</formula>
    </cfRule>
  </conditionalFormatting>
  <conditionalFormatting sqref="J61:K61">
    <cfRule type="expression" dxfId="2380" priority="259">
      <formula>$J61=0</formula>
    </cfRule>
  </conditionalFormatting>
  <conditionalFormatting sqref="L61">
    <cfRule type="expression" dxfId="2379" priority="257">
      <formula>$L62=0</formula>
    </cfRule>
  </conditionalFormatting>
  <conditionalFormatting sqref="J61:K61">
    <cfRule type="expression" dxfId="2378" priority="261">
      <formula>$J61&gt;0</formula>
    </cfRule>
  </conditionalFormatting>
  <conditionalFormatting sqref="L61">
    <cfRule type="expression" dxfId="2377" priority="255">
      <formula>$L61&lt;0</formula>
    </cfRule>
    <cfRule type="expression" dxfId="2376" priority="256">
      <formula>$L61&gt;0</formula>
    </cfRule>
  </conditionalFormatting>
  <conditionalFormatting sqref="J61:K61">
    <cfRule type="expression" dxfId="2375" priority="260">
      <formula>$J61&lt;0</formula>
    </cfRule>
  </conditionalFormatting>
  <conditionalFormatting sqref="E8 H8:I8">
    <cfRule type="expression" dxfId="2374" priority="243">
      <formula>$H8=0</formula>
    </cfRule>
  </conditionalFormatting>
  <conditionalFormatting sqref="J8:K8">
    <cfRule type="expression" dxfId="2373" priority="244">
      <formula>$J8=0</formula>
    </cfRule>
  </conditionalFormatting>
  <conditionalFormatting sqref="J8:K8">
    <cfRule type="expression" dxfId="2372" priority="246">
      <formula>$J8&gt;0</formula>
    </cfRule>
  </conditionalFormatting>
  <conditionalFormatting sqref="J8:K8">
    <cfRule type="expression" dxfId="2371" priority="245">
      <formula>$J8&lt;0</formula>
    </cfRule>
  </conditionalFormatting>
  <conditionalFormatting sqref="E63 H63:I63">
    <cfRule type="expression" dxfId="2370" priority="233">
      <formula>$H63=0</formula>
    </cfRule>
  </conditionalFormatting>
  <conditionalFormatting sqref="J63:K63">
    <cfRule type="expression" dxfId="2369" priority="234">
      <formula>$J63=0</formula>
    </cfRule>
  </conditionalFormatting>
  <conditionalFormatting sqref="L63">
    <cfRule type="expression" dxfId="2368" priority="232">
      <formula>$L64=0</formula>
    </cfRule>
  </conditionalFormatting>
  <conditionalFormatting sqref="J63:K63">
    <cfRule type="expression" dxfId="2367" priority="236">
      <formula>$J63&gt;0</formula>
    </cfRule>
  </conditionalFormatting>
  <conditionalFormatting sqref="L63">
    <cfRule type="expression" dxfId="2366" priority="230">
      <formula>$L63&lt;0</formula>
    </cfRule>
    <cfRule type="expression" dxfId="2365" priority="231">
      <formula>$L63&gt;0</formula>
    </cfRule>
  </conditionalFormatting>
  <conditionalFormatting sqref="J63:K63">
    <cfRule type="expression" dxfId="2364" priority="235">
      <formula>$J63&lt;0</formula>
    </cfRule>
  </conditionalFormatting>
  <conditionalFormatting sqref="E20 H20:I20">
    <cfRule type="expression" dxfId="2363" priority="223">
      <formula>$H20=0</formula>
    </cfRule>
  </conditionalFormatting>
  <conditionalFormatting sqref="J20:K20">
    <cfRule type="expression" dxfId="2362" priority="224">
      <formula>$J20=0</formula>
    </cfRule>
  </conditionalFormatting>
  <conditionalFormatting sqref="J20:K20">
    <cfRule type="expression" dxfId="2361" priority="226">
      <formula>$J20&gt;0</formula>
    </cfRule>
  </conditionalFormatting>
  <conditionalFormatting sqref="J20:K20">
    <cfRule type="expression" dxfId="2360" priority="225">
      <formula>$J20&lt;0</formula>
    </cfRule>
  </conditionalFormatting>
  <conditionalFormatting sqref="E64 H64:I64">
    <cfRule type="expression" dxfId="2359" priority="214">
      <formula>$H64=0</formula>
    </cfRule>
  </conditionalFormatting>
  <conditionalFormatting sqref="J64:K64">
    <cfRule type="expression" dxfId="2358" priority="215">
      <formula>$J64=0</formula>
    </cfRule>
  </conditionalFormatting>
  <conditionalFormatting sqref="L64">
    <cfRule type="expression" dxfId="2357" priority="213">
      <formula>$L65=0</formula>
    </cfRule>
  </conditionalFormatting>
  <conditionalFormatting sqref="J64:K64">
    <cfRule type="expression" dxfId="2356" priority="217">
      <formula>$J64&gt;0</formula>
    </cfRule>
  </conditionalFormatting>
  <conditionalFormatting sqref="L64">
    <cfRule type="expression" dxfId="2355" priority="211">
      <formula>$L64&lt;0</formula>
    </cfRule>
    <cfRule type="expression" dxfId="2354" priority="212">
      <formula>$L64&gt;0</formula>
    </cfRule>
  </conditionalFormatting>
  <conditionalFormatting sqref="J64:K64">
    <cfRule type="expression" dxfId="2353" priority="216">
      <formula>$J64&lt;0</formula>
    </cfRule>
  </conditionalFormatting>
  <conditionalFormatting sqref="E65 H65:I65">
    <cfRule type="expression" dxfId="2352" priority="207">
      <formula>$H65=0</formula>
    </cfRule>
  </conditionalFormatting>
  <conditionalFormatting sqref="J65:K65">
    <cfRule type="expression" dxfId="2351" priority="208">
      <formula>$J65=0</formula>
    </cfRule>
  </conditionalFormatting>
  <conditionalFormatting sqref="L65">
    <cfRule type="expression" dxfId="2350" priority="206">
      <formula>$L66=0</formula>
    </cfRule>
  </conditionalFormatting>
  <conditionalFormatting sqref="J65:K65">
    <cfRule type="expression" dxfId="2349" priority="210">
      <formula>$J65&gt;0</formula>
    </cfRule>
  </conditionalFormatting>
  <conditionalFormatting sqref="L65">
    <cfRule type="expression" dxfId="2348" priority="204">
      <formula>$L65&lt;0</formula>
    </cfRule>
    <cfRule type="expression" dxfId="2347" priority="205">
      <formula>$L65&gt;0</formula>
    </cfRule>
  </conditionalFormatting>
  <conditionalFormatting sqref="J65:K65">
    <cfRule type="expression" dxfId="2346" priority="209">
      <formula>$J65&lt;0</formula>
    </cfRule>
  </conditionalFormatting>
  <conditionalFormatting sqref="E11 H11:I11">
    <cfRule type="expression" dxfId="2345" priority="198">
      <formula>$H11=0</formula>
    </cfRule>
  </conditionalFormatting>
  <conditionalFormatting sqref="J11:K11">
    <cfRule type="expression" dxfId="2344" priority="199">
      <formula>$J11=0</formula>
    </cfRule>
  </conditionalFormatting>
  <conditionalFormatting sqref="J11:K11">
    <cfRule type="expression" dxfId="2343" priority="201">
      <formula>$J11&gt;0</formula>
    </cfRule>
  </conditionalFormatting>
  <conditionalFormatting sqref="J11:K11">
    <cfRule type="expression" dxfId="2342" priority="200">
      <formula>$J11&lt;0</formula>
    </cfRule>
  </conditionalFormatting>
  <conditionalFormatting sqref="E9 H9:I9">
    <cfRule type="expression" dxfId="2341" priority="191">
      <formula>$H9=0</formula>
    </cfRule>
  </conditionalFormatting>
  <conditionalFormatting sqref="J9:K9">
    <cfRule type="expression" dxfId="2340" priority="192">
      <formula>$J9=0</formula>
    </cfRule>
  </conditionalFormatting>
  <conditionalFormatting sqref="J9:K9">
    <cfRule type="expression" dxfId="2339" priority="194">
      <formula>$J9&gt;0</formula>
    </cfRule>
  </conditionalFormatting>
  <conditionalFormatting sqref="J9:K9">
    <cfRule type="expression" dxfId="2338" priority="193">
      <formula>$J9&lt;0</formula>
    </cfRule>
  </conditionalFormatting>
  <conditionalFormatting sqref="E66 H66:I66">
    <cfRule type="expression" dxfId="2337" priority="182">
      <formula>$H66=0</formula>
    </cfRule>
  </conditionalFormatting>
  <conditionalFormatting sqref="J66:K66">
    <cfRule type="expression" dxfId="2336" priority="183">
      <formula>$J66=0</formula>
    </cfRule>
  </conditionalFormatting>
  <conditionalFormatting sqref="L66">
    <cfRule type="expression" dxfId="2335" priority="181">
      <formula>$L67=0</formula>
    </cfRule>
  </conditionalFormatting>
  <conditionalFormatting sqref="J66:K66">
    <cfRule type="expression" dxfId="2334" priority="185">
      <formula>$J66&gt;0</formula>
    </cfRule>
  </conditionalFormatting>
  <conditionalFormatting sqref="L66">
    <cfRule type="expression" dxfId="2333" priority="179">
      <formula>$L66&lt;0</formula>
    </cfRule>
    <cfRule type="expression" dxfId="2332" priority="180">
      <formula>$L66&gt;0</formula>
    </cfRule>
  </conditionalFormatting>
  <conditionalFormatting sqref="J66:K66">
    <cfRule type="expression" dxfId="2331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30" priority="173">
      <formula>$H10=0</formula>
    </cfRule>
  </conditionalFormatting>
  <conditionalFormatting sqref="J10:K10">
    <cfRule type="expression" dxfId="2329" priority="174">
      <formula>$J10=0</formula>
    </cfRule>
  </conditionalFormatting>
  <conditionalFormatting sqref="J10:K10">
    <cfRule type="expression" dxfId="2328" priority="176">
      <formula>$J10&gt;0</formula>
    </cfRule>
  </conditionalFormatting>
  <conditionalFormatting sqref="J10:K10">
    <cfRule type="expression" dxfId="2327" priority="175">
      <formula>$J10&lt;0</formula>
    </cfRule>
  </conditionalFormatting>
  <conditionalFormatting sqref="E26:E28 E30 E45:E49 E36:E43">
    <cfRule type="expression" dxfId="2326" priority="169">
      <formula>$H26=0</formula>
    </cfRule>
  </conditionalFormatting>
  <conditionalFormatting sqref="E29">
    <cfRule type="expression" dxfId="2325" priority="168">
      <formula>$H29=0</formula>
    </cfRule>
  </conditionalFormatting>
  <conditionalFormatting sqref="E31">
    <cfRule type="expression" dxfId="2324" priority="167">
      <formula>$H31=0</formula>
    </cfRule>
  </conditionalFormatting>
  <conditionalFormatting sqref="E32">
    <cfRule type="expression" dxfId="2323" priority="166">
      <formula>$H32=0</formula>
    </cfRule>
  </conditionalFormatting>
  <conditionalFormatting sqref="E44">
    <cfRule type="expression" dxfId="2322" priority="165">
      <formula>$H44=0</formula>
    </cfRule>
  </conditionalFormatting>
  <conditionalFormatting sqref="E35">
    <cfRule type="expression" dxfId="2321" priority="164">
      <formula>$H35=0</formula>
    </cfRule>
  </conditionalFormatting>
  <conditionalFormatting sqref="E33">
    <cfRule type="expression" dxfId="2320" priority="163">
      <formula>$H33=0</formula>
    </cfRule>
  </conditionalFormatting>
  <conditionalFormatting sqref="E34">
    <cfRule type="expression" dxfId="2319" priority="162">
      <formula>$H34=0</formula>
    </cfRule>
  </conditionalFormatting>
  <conditionalFormatting sqref="E67 H67:I67">
    <cfRule type="expression" dxfId="2318" priority="158">
      <formula>$H67=0</formula>
    </cfRule>
  </conditionalFormatting>
  <conditionalFormatting sqref="J67:K67">
    <cfRule type="expression" dxfId="2317" priority="159">
      <formula>$J67=0</formula>
    </cfRule>
  </conditionalFormatting>
  <conditionalFormatting sqref="L67">
    <cfRule type="expression" dxfId="2316" priority="157">
      <formula>$L68=0</formula>
    </cfRule>
  </conditionalFormatting>
  <conditionalFormatting sqref="J67:K67">
    <cfRule type="expression" dxfId="2315" priority="161">
      <formula>$J67&gt;0</formula>
    </cfRule>
  </conditionalFormatting>
  <conditionalFormatting sqref="L67">
    <cfRule type="expression" dxfId="2314" priority="155">
      <formula>$L67&lt;0</formula>
    </cfRule>
    <cfRule type="expression" dxfId="2313" priority="156">
      <formula>$L67&gt;0</formula>
    </cfRule>
  </conditionalFormatting>
  <conditionalFormatting sqref="J67:K67">
    <cfRule type="expression" dxfId="2312" priority="160">
      <formula>$J67&lt;0</formula>
    </cfRule>
  </conditionalFormatting>
  <conditionalFormatting sqref="E69 H69:I69">
    <cfRule type="expression" dxfId="2311" priority="151">
      <formula>$H69=0</formula>
    </cfRule>
  </conditionalFormatting>
  <conditionalFormatting sqref="J69:K69">
    <cfRule type="expression" dxfId="2310" priority="152">
      <formula>$J69=0</formula>
    </cfRule>
  </conditionalFormatting>
  <conditionalFormatting sqref="L69">
    <cfRule type="expression" dxfId="2309" priority="150">
      <formula>$L70=0</formula>
    </cfRule>
  </conditionalFormatting>
  <conditionalFormatting sqref="J69:K69">
    <cfRule type="expression" dxfId="2308" priority="154">
      <formula>$J69&gt;0</formula>
    </cfRule>
  </conditionalFormatting>
  <conditionalFormatting sqref="L69">
    <cfRule type="expression" dxfId="2307" priority="148">
      <formula>$L69&lt;0</formula>
    </cfRule>
    <cfRule type="expression" dxfId="2306" priority="149">
      <formula>$L69&gt;0</formula>
    </cfRule>
  </conditionalFormatting>
  <conditionalFormatting sqref="J69:K69">
    <cfRule type="expression" dxfId="2305" priority="153">
      <formula>$J69&lt;0</formula>
    </cfRule>
  </conditionalFormatting>
  <conditionalFormatting sqref="E68 H68:I68">
    <cfRule type="expression" dxfId="2304" priority="144">
      <formula>$H68=0</formula>
    </cfRule>
  </conditionalFormatting>
  <conditionalFormatting sqref="J68:K68">
    <cfRule type="expression" dxfId="2303" priority="145">
      <formula>$J68=0</formula>
    </cfRule>
  </conditionalFormatting>
  <conditionalFormatting sqref="L68">
    <cfRule type="expression" dxfId="2302" priority="143">
      <formula>$L69=0</formula>
    </cfRule>
  </conditionalFormatting>
  <conditionalFormatting sqref="J68:K68">
    <cfRule type="expression" dxfId="2301" priority="147">
      <formula>$J68&gt;0</formula>
    </cfRule>
  </conditionalFormatting>
  <conditionalFormatting sqref="L68">
    <cfRule type="expression" dxfId="2300" priority="141">
      <formula>$L68&lt;0</formula>
    </cfRule>
    <cfRule type="expression" dxfId="2299" priority="142">
      <formula>$L68&gt;0</formula>
    </cfRule>
  </conditionalFormatting>
  <conditionalFormatting sqref="J68:K68">
    <cfRule type="expression" dxfId="2298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97" priority="136">
      <formula>$H69=0</formula>
    </cfRule>
  </conditionalFormatting>
  <conditionalFormatting sqref="J69:K69">
    <cfRule type="expression" dxfId="2296" priority="137">
      <formula>$J69=0</formula>
    </cfRule>
  </conditionalFormatting>
  <conditionalFormatting sqref="L69">
    <cfRule type="expression" dxfId="2295" priority="135">
      <formula>$L70=0</formula>
    </cfRule>
  </conditionalFormatting>
  <conditionalFormatting sqref="J69:K69">
    <cfRule type="expression" dxfId="2294" priority="139">
      <formula>$J69&gt;0</formula>
    </cfRule>
  </conditionalFormatting>
  <conditionalFormatting sqref="L69">
    <cfRule type="expression" dxfId="2293" priority="133">
      <formula>$L69&lt;0</formula>
    </cfRule>
    <cfRule type="expression" dxfId="2292" priority="134">
      <formula>$L69&gt;0</formula>
    </cfRule>
  </conditionalFormatting>
  <conditionalFormatting sqref="J69:K69">
    <cfRule type="expression" dxfId="2291" priority="138">
      <formula>$J69&lt;0</formula>
    </cfRule>
  </conditionalFormatting>
  <conditionalFormatting sqref="E71 H71:I71">
    <cfRule type="expression" dxfId="2290" priority="129">
      <formula>$H71=0</formula>
    </cfRule>
  </conditionalFormatting>
  <conditionalFormatting sqref="J71:K71">
    <cfRule type="expression" dxfId="2289" priority="130">
      <formula>$J71=0</formula>
    </cfRule>
  </conditionalFormatting>
  <conditionalFormatting sqref="L71">
    <cfRule type="expression" dxfId="2288" priority="128">
      <formula>$L72=0</formula>
    </cfRule>
  </conditionalFormatting>
  <conditionalFormatting sqref="J71:K71">
    <cfRule type="expression" dxfId="2287" priority="132">
      <formula>$J71&gt;0</formula>
    </cfRule>
  </conditionalFormatting>
  <conditionalFormatting sqref="L71">
    <cfRule type="expression" dxfId="2286" priority="126">
      <formula>$L71&lt;0</formula>
    </cfRule>
    <cfRule type="expression" dxfId="2285" priority="127">
      <formula>$L71&gt;0</formula>
    </cfRule>
  </conditionalFormatting>
  <conditionalFormatting sqref="J71:K71">
    <cfRule type="expression" dxfId="2284" priority="131">
      <formula>$J71&lt;0</formula>
    </cfRule>
  </conditionalFormatting>
  <conditionalFormatting sqref="E70 H70:I70">
    <cfRule type="expression" dxfId="2283" priority="122">
      <formula>$H70=0</formula>
    </cfRule>
  </conditionalFormatting>
  <conditionalFormatting sqref="J70:K70">
    <cfRule type="expression" dxfId="2282" priority="123">
      <formula>$J70=0</formula>
    </cfRule>
  </conditionalFormatting>
  <conditionalFormatting sqref="L70">
    <cfRule type="expression" dxfId="2281" priority="121">
      <formula>$L71=0</formula>
    </cfRule>
  </conditionalFormatting>
  <conditionalFormatting sqref="J70:K70">
    <cfRule type="expression" dxfId="2280" priority="125">
      <formula>$J70&gt;0</formula>
    </cfRule>
  </conditionalFormatting>
  <conditionalFormatting sqref="L70">
    <cfRule type="expression" dxfId="2279" priority="119">
      <formula>$L70&lt;0</formula>
    </cfRule>
    <cfRule type="expression" dxfId="2278" priority="120">
      <formula>$L70&gt;0</formula>
    </cfRule>
  </conditionalFormatting>
  <conditionalFormatting sqref="J70:K70">
    <cfRule type="expression" dxfId="2277" priority="124">
      <formula>$J70&lt;0</formula>
    </cfRule>
  </conditionalFormatting>
  <conditionalFormatting sqref="O73:O74">
    <cfRule type="expression" dxfId="2276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75" priority="111">
      <formula>$J73=0</formula>
    </cfRule>
  </conditionalFormatting>
  <conditionalFormatting sqref="L73:L74">
    <cfRule type="expression" dxfId="2274" priority="110">
      <formula>$L74=0</formula>
    </cfRule>
  </conditionalFormatting>
  <conditionalFormatting sqref="J73:K74">
    <cfRule type="expression" dxfId="2273" priority="112">
      <formula>$J73&lt;0</formula>
    </cfRule>
  </conditionalFormatting>
  <conditionalFormatting sqref="E72 H72:I72">
    <cfRule type="expression" dxfId="2272" priority="106">
      <formula>$H72=0</formula>
    </cfRule>
  </conditionalFormatting>
  <conditionalFormatting sqref="J72:K72">
    <cfRule type="expression" dxfId="2271" priority="107">
      <formula>$J72=0</formula>
    </cfRule>
  </conditionalFormatting>
  <conditionalFormatting sqref="L72">
    <cfRule type="expression" dxfId="2270" priority="105">
      <formula>$L73=0</formula>
    </cfRule>
  </conditionalFormatting>
  <conditionalFormatting sqref="J72:K72">
    <cfRule type="expression" dxfId="2269" priority="109">
      <formula>$J72&gt;0</formula>
    </cfRule>
  </conditionalFormatting>
  <conditionalFormatting sqref="L72">
    <cfRule type="expression" dxfId="2268" priority="103">
      <formula>$L72&lt;0</formula>
    </cfRule>
    <cfRule type="expression" dxfId="2267" priority="104">
      <formula>$L72&gt;0</formula>
    </cfRule>
  </conditionalFormatting>
  <conditionalFormatting sqref="J72:K72">
    <cfRule type="expression" dxfId="2266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65" priority="98">
      <formula>$H72=0</formula>
    </cfRule>
  </conditionalFormatting>
  <conditionalFormatting sqref="J72:K72">
    <cfRule type="expression" dxfId="2264" priority="99">
      <formula>$J72=0</formula>
    </cfRule>
  </conditionalFormatting>
  <conditionalFormatting sqref="L72">
    <cfRule type="expression" dxfId="2263" priority="97">
      <formula>$L73=0</formula>
    </cfRule>
  </conditionalFormatting>
  <conditionalFormatting sqref="J72:K72">
    <cfRule type="expression" dxfId="2262" priority="101">
      <formula>$J72&gt;0</formula>
    </cfRule>
  </conditionalFormatting>
  <conditionalFormatting sqref="L72">
    <cfRule type="expression" dxfId="2261" priority="95">
      <formula>$L72&lt;0</formula>
    </cfRule>
    <cfRule type="expression" dxfId="2260" priority="96">
      <formula>$L72&gt;0</formula>
    </cfRule>
  </conditionalFormatting>
  <conditionalFormatting sqref="J72:K72">
    <cfRule type="expression" dxfId="2259" priority="100">
      <formula>$J72&lt;0</formula>
    </cfRule>
  </conditionalFormatting>
  <conditionalFormatting sqref="E74 H74:I74">
    <cfRule type="expression" dxfId="2258" priority="91">
      <formula>$H74=0</formula>
    </cfRule>
  </conditionalFormatting>
  <conditionalFormatting sqref="J74:K74">
    <cfRule type="expression" dxfId="2257" priority="92">
      <formula>$J74=0</formula>
    </cfRule>
  </conditionalFormatting>
  <conditionalFormatting sqref="L74">
    <cfRule type="expression" dxfId="2256" priority="90">
      <formula>$L75=0</formula>
    </cfRule>
  </conditionalFormatting>
  <conditionalFormatting sqref="J74:K74">
    <cfRule type="expression" dxfId="2255" priority="94">
      <formula>$J74&gt;0</formula>
    </cfRule>
  </conditionalFormatting>
  <conditionalFormatting sqref="L74">
    <cfRule type="expression" dxfId="2254" priority="88">
      <formula>$L74&lt;0</formula>
    </cfRule>
    <cfRule type="expression" dxfId="2253" priority="89">
      <formula>$L74&gt;0</formula>
    </cfRule>
  </conditionalFormatting>
  <conditionalFormatting sqref="J74:K74">
    <cfRule type="expression" dxfId="2252" priority="93">
      <formula>$J74&lt;0</formula>
    </cfRule>
  </conditionalFormatting>
  <conditionalFormatting sqref="E73 H73:I73">
    <cfRule type="expression" dxfId="2251" priority="84">
      <formula>$H73=0</formula>
    </cfRule>
  </conditionalFormatting>
  <conditionalFormatting sqref="J73:K73">
    <cfRule type="expression" dxfId="2250" priority="85">
      <formula>$J73=0</formula>
    </cfRule>
  </conditionalFormatting>
  <conditionalFormatting sqref="L73">
    <cfRule type="expression" dxfId="2249" priority="83">
      <formula>$L74=0</formula>
    </cfRule>
  </conditionalFormatting>
  <conditionalFormatting sqref="J73:K73">
    <cfRule type="expression" dxfId="2248" priority="87">
      <formula>$J73&gt;0</formula>
    </cfRule>
  </conditionalFormatting>
  <conditionalFormatting sqref="L73">
    <cfRule type="expression" dxfId="2247" priority="81">
      <formula>$L73&lt;0</formula>
    </cfRule>
    <cfRule type="expression" dxfId="2246" priority="82">
      <formula>$L73&gt;0</formula>
    </cfRule>
  </conditionalFormatting>
  <conditionalFormatting sqref="J73:K73">
    <cfRule type="expression" dxfId="2245" priority="86">
      <formula>$J73&lt;0</formula>
    </cfRule>
  </conditionalFormatting>
  <conditionalFormatting sqref="O75">
    <cfRule type="expression" dxfId="2244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43" priority="73">
      <formula>$J75=0</formula>
    </cfRule>
  </conditionalFormatting>
  <conditionalFormatting sqref="L75">
    <cfRule type="expression" dxfId="2242" priority="72">
      <formula>$L76=0</formula>
    </cfRule>
  </conditionalFormatting>
  <conditionalFormatting sqref="J75:K75">
    <cfRule type="expression" dxfId="2241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40" priority="67">
      <formula>$H75=0</formula>
    </cfRule>
  </conditionalFormatting>
  <conditionalFormatting sqref="J75:K75">
    <cfRule type="expression" dxfId="2239" priority="68">
      <formula>$J75=0</formula>
    </cfRule>
  </conditionalFormatting>
  <conditionalFormatting sqref="L75">
    <cfRule type="expression" dxfId="2238" priority="66">
      <formula>$L76=0</formula>
    </cfRule>
  </conditionalFormatting>
  <conditionalFormatting sqref="J75:K75">
    <cfRule type="expression" dxfId="2237" priority="70">
      <formula>$J75&gt;0</formula>
    </cfRule>
  </conditionalFormatting>
  <conditionalFormatting sqref="L75">
    <cfRule type="expression" dxfId="2236" priority="64">
      <formula>$L75&lt;0</formula>
    </cfRule>
    <cfRule type="expression" dxfId="2235" priority="65">
      <formula>$L75&gt;0</formula>
    </cfRule>
  </conditionalFormatting>
  <conditionalFormatting sqref="J75:K75">
    <cfRule type="expression" dxfId="2234" priority="69">
      <formula>$J75&lt;0</formula>
    </cfRule>
  </conditionalFormatting>
  <conditionalFormatting sqref="E7 H7:I7">
    <cfRule type="expression" dxfId="2233" priority="59">
      <formula>$H7=0</formula>
    </cfRule>
  </conditionalFormatting>
  <conditionalFormatting sqref="J7:K7">
    <cfRule type="expression" dxfId="2232" priority="60">
      <formula>$J7=0</formula>
    </cfRule>
  </conditionalFormatting>
  <conditionalFormatting sqref="L7">
    <cfRule type="expression" dxfId="2231" priority="58">
      <formula>$L8=0</formula>
    </cfRule>
  </conditionalFormatting>
  <conditionalFormatting sqref="J7:K7">
    <cfRule type="expression" dxfId="2230" priority="62">
      <formula>$J7&gt;0</formula>
    </cfRule>
  </conditionalFormatting>
  <conditionalFormatting sqref="L7">
    <cfRule type="expression" dxfId="2229" priority="56">
      <formula>$L7&lt;0</formula>
    </cfRule>
    <cfRule type="expression" dxfId="2228" priority="57">
      <formula>$L7&gt;0</formula>
    </cfRule>
  </conditionalFormatting>
  <conditionalFormatting sqref="J7:K7">
    <cfRule type="expression" dxfId="2227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26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25" priority="49">
      <formula>$J76=0</formula>
    </cfRule>
  </conditionalFormatting>
  <conditionalFormatting sqref="L76">
    <cfRule type="expression" dxfId="2224" priority="48">
      <formula>$L77=0</formula>
    </cfRule>
  </conditionalFormatting>
  <conditionalFormatting sqref="J76:K76">
    <cfRule type="expression" dxfId="2223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22" priority="43">
      <formula>$H76=0</formula>
    </cfRule>
  </conditionalFormatting>
  <conditionalFormatting sqref="J76:K76">
    <cfRule type="expression" dxfId="2221" priority="44">
      <formula>$J76=0</formula>
    </cfRule>
  </conditionalFormatting>
  <conditionalFormatting sqref="L76">
    <cfRule type="expression" dxfId="2220" priority="42">
      <formula>$L77=0</formula>
    </cfRule>
  </conditionalFormatting>
  <conditionalFormatting sqref="J76:K76">
    <cfRule type="expression" dxfId="2219" priority="46">
      <formula>$J76&gt;0</formula>
    </cfRule>
  </conditionalFormatting>
  <conditionalFormatting sqref="L76">
    <cfRule type="expression" dxfId="2218" priority="40">
      <formula>$L76&lt;0</formula>
    </cfRule>
    <cfRule type="expression" dxfId="2217" priority="41">
      <formula>$L76&gt;0</formula>
    </cfRule>
  </conditionalFormatting>
  <conditionalFormatting sqref="J76:K76">
    <cfRule type="expression" dxfId="2216" priority="45">
      <formula>$J76&lt;0</formula>
    </cfRule>
  </conditionalFormatting>
  <conditionalFormatting sqref="O77">
    <cfRule type="expression" dxfId="2215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14" priority="36">
      <formula>$J77=0</formula>
    </cfRule>
  </conditionalFormatting>
  <conditionalFormatting sqref="L77">
    <cfRule type="expression" dxfId="2213" priority="35">
      <formula>$L78=0</formula>
    </cfRule>
  </conditionalFormatting>
  <conditionalFormatting sqref="J77:K77">
    <cfRule type="expression" dxfId="2212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211" priority="30">
      <formula>$H77=0</formula>
    </cfRule>
  </conditionalFormatting>
  <conditionalFormatting sqref="J77:K77">
    <cfRule type="expression" dxfId="2210" priority="31">
      <formula>$J77=0</formula>
    </cfRule>
  </conditionalFormatting>
  <conditionalFormatting sqref="L77">
    <cfRule type="expression" dxfId="2209" priority="29">
      <formula>$L78=0</formula>
    </cfRule>
  </conditionalFormatting>
  <conditionalFormatting sqref="J77:K77">
    <cfRule type="expression" dxfId="2208" priority="33">
      <formula>$J77&gt;0</formula>
    </cfRule>
  </conditionalFormatting>
  <conditionalFormatting sqref="L77">
    <cfRule type="expression" dxfId="2207" priority="27">
      <formula>$L77&lt;0</formula>
    </cfRule>
    <cfRule type="expression" dxfId="2206" priority="28">
      <formula>$L77&gt;0</formula>
    </cfRule>
  </conditionalFormatting>
  <conditionalFormatting sqref="J77:K77">
    <cfRule type="expression" dxfId="2205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204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203" priority="22">
      <formula>$J78=0</formula>
    </cfRule>
  </conditionalFormatting>
  <conditionalFormatting sqref="L78">
    <cfRule type="expression" dxfId="2202" priority="21">
      <formula>$L79=0</formula>
    </cfRule>
  </conditionalFormatting>
  <conditionalFormatting sqref="J78:K78">
    <cfRule type="expression" dxfId="2201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200" priority="16">
      <formula>$H78=0</formula>
    </cfRule>
  </conditionalFormatting>
  <conditionalFormatting sqref="J78:K78">
    <cfRule type="expression" dxfId="2199" priority="17">
      <formula>$J78=0</formula>
    </cfRule>
  </conditionalFormatting>
  <conditionalFormatting sqref="L78">
    <cfRule type="expression" dxfId="2198" priority="15">
      <formula>$L79=0</formula>
    </cfRule>
  </conditionalFormatting>
  <conditionalFormatting sqref="J78:K78">
    <cfRule type="expression" dxfId="2197" priority="19">
      <formula>$J78&gt;0</formula>
    </cfRule>
  </conditionalFormatting>
  <conditionalFormatting sqref="L78">
    <cfRule type="expression" dxfId="2196" priority="13">
      <formula>$L78&lt;0</formula>
    </cfRule>
    <cfRule type="expression" dxfId="2195" priority="14">
      <formula>$L78&gt;0</formula>
    </cfRule>
  </conditionalFormatting>
  <conditionalFormatting sqref="J78:K78">
    <cfRule type="expression" dxfId="2194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93" priority="9">
      <formula>$J79=0</formula>
    </cfRule>
  </conditionalFormatting>
  <conditionalFormatting sqref="L79">
    <cfRule type="expression" dxfId="2192" priority="8">
      <formula>$L80=0</formula>
    </cfRule>
  </conditionalFormatting>
  <conditionalFormatting sqref="J79:K79">
    <cfRule type="expression" dxfId="2191" priority="10">
      <formula>$J79&lt;0</formula>
    </cfRule>
  </conditionalFormatting>
  <conditionalFormatting sqref="E79 H79:I79">
    <cfRule type="expression" dxfId="2190" priority="4">
      <formula>$H79=0</formula>
    </cfRule>
  </conditionalFormatting>
  <conditionalFormatting sqref="J79:K79">
    <cfRule type="expression" dxfId="2189" priority="5">
      <formula>$J79=0</formula>
    </cfRule>
  </conditionalFormatting>
  <conditionalFormatting sqref="L79">
    <cfRule type="expression" dxfId="2188" priority="3">
      <formula>$L80=0</formula>
    </cfRule>
  </conditionalFormatting>
  <conditionalFormatting sqref="J79:K79">
    <cfRule type="expression" dxfId="2187" priority="7">
      <formula>$J79&gt;0</formula>
    </cfRule>
  </conditionalFormatting>
  <conditionalFormatting sqref="L79">
    <cfRule type="expression" dxfId="2186" priority="1">
      <formula>$L79&lt;0</formula>
    </cfRule>
    <cfRule type="expression" dxfId="2185" priority="2">
      <formula>$L79&gt;0</formula>
    </cfRule>
  </conditionalFormatting>
  <conditionalFormatting sqref="J79:K79">
    <cfRule type="expression" dxfId="2184" priority="6">
      <formula>$J79&lt;0</formula>
    </cfRule>
  </conditionalFormatting>
  <hyperlinks>
    <hyperlink ref="E33" location="BIIB!A1" display="BIIB"/>
    <hyperlink ref="E34" location="MYL!A1" display="MYL"/>
    <hyperlink ref="E25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3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2" location="MRO!A1" display="MRO"/>
    <hyperlink ref="E11" location="GE!A1" display="GE"/>
    <hyperlink ref="E19" location="KR!A1" display="KR"/>
    <hyperlink ref="E48" location="F!A1" display="F"/>
    <hyperlink ref="E49" location="JNJ!A1" display="JNJ"/>
    <hyperlink ref="E30" location="ULTA!A1" display="ULTA"/>
    <hyperlink ref="E10" location="FRC!A1" display="FRC"/>
    <hyperlink ref="E2" location="AAP!A1" display="AAP"/>
    <hyperlink ref="E27" location="T!A1" display="T"/>
    <hyperlink ref="E6" location="COST!A1" display="COST"/>
    <hyperlink ref="E50" location="CPN!A1" display="CPN"/>
    <hyperlink ref="E51" location="EW!A1" display="EW"/>
    <hyperlink ref="E52" location="TJX!A1" display="TJX"/>
    <hyperlink ref="E31" location="WBA!A1" display="WBA"/>
    <hyperlink ref="E53" location="AZO!A1" display="AZO"/>
    <hyperlink ref="E9" location="FL!A1" display="FL"/>
    <hyperlink ref="E20" location="MLM!A1" display="MLM"/>
    <hyperlink ref="E18" location="KHC!A1" display="KHC"/>
    <hyperlink ref="E17" location="KBWY!A1" display="KBWY"/>
    <hyperlink ref="E4" location="AYI!A1" display="AYI"/>
    <hyperlink ref="E8" location="DIA!A1" display="DIA"/>
    <hyperlink ref="E16" location="ICE!A1" display="ICE"/>
    <hyperlink ref="E54" location="NKE!A1" display="NKE"/>
    <hyperlink ref="E21" location="MOS!A1" display="MOS"/>
    <hyperlink ref="E55" location="VGK!A1" display="VGK"/>
    <hyperlink ref="E5" location="CMG!A1" display="CMG"/>
    <hyperlink ref="E14" location="HAS!A1" display="HAS"/>
    <hyperlink ref="E15" location="HSIC!A1" display="HSIC"/>
    <hyperlink ref="E24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26" location="SPY!A1" display="SPY"/>
    <hyperlink ref="E62" location="SWKS!A1" display="SWKS"/>
    <hyperlink ref="E63" location="CNI!A1" display="CNI"/>
    <hyperlink ref="E32" location="WFC!A1" display="WFC"/>
    <hyperlink ref="E64" location="AA!A1" display="AA"/>
    <hyperlink ref="E65" location="CF!A1" display="CF"/>
    <hyperlink ref="E29" location="TGT!A1" display="TGT"/>
    <hyperlink ref="E23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7" location="DAL!A1" display="DAL"/>
    <hyperlink ref="E28" location="TEVA!A1" display="TEVA"/>
    <hyperlink ref="E72" location="DIS!A1" display="DIS"/>
    <hyperlink ref="E73" location="FTR!A1" display="FTR"/>
    <hyperlink ref="E12" location="GILD!A1" display="GILD"/>
    <hyperlink ref="E74" location="WWD!A1" display="WWD"/>
    <hyperlink ref="E13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6" activePane="bottomLeft" state="frozen"/>
      <selection activeCell="E5" sqref="E5"/>
      <selection pane="bottomLeft" activeCell="U291" sqref="U29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42119.154666668284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40900.684666668356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40897.460000000021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1.7046666683381773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3" priority="7">
      <formula>#REF!&gt;0</formula>
    </cfRule>
    <cfRule type="expression" dxfId="21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598"/>
  <sheetViews>
    <sheetView topLeftCell="G1" zoomScaleNormal="100" workbookViewId="0">
      <pane ySplit="1" topLeftCell="A575" activePane="bottomLeft" state="frozen"/>
      <selection pane="bottomLeft" activeCell="R589" sqref="R58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1001</v>
      </c>
      <c r="Y1" s="341" t="s">
        <v>1000</v>
      </c>
      <c r="Z1" s="341" t="s">
        <v>976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40897.460000000021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</sheetData>
  <conditionalFormatting sqref="D3:D59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285.98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285.98</v>
      </c>
      <c r="R4" s="503">
        <v>-3.3999999999999998E-3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8" t="s">
        <v>78</v>
      </c>
      <c r="P42" s="818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314.57800000000003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311.71820000000002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308.85840000000002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305.99860000000001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303.13880000000006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300.27900000000005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297.41920000000005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294.55940000000004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291.69960000000003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288.83980000000003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285.98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283.12020000000001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280.2604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277.4006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274.54079999999999</v>
      </c>
      <c r="U57" s="481"/>
    </row>
    <row r="58" spans="1:21" x14ac:dyDescent="0.25">
      <c r="O58" s="81">
        <v>0.95</v>
      </c>
      <c r="P58" s="81">
        <f t="shared" si="3"/>
        <v>271.68099999999998</v>
      </c>
      <c r="U58" s="481"/>
    </row>
    <row r="59" spans="1:21" x14ac:dyDescent="0.25">
      <c r="O59" s="81">
        <v>0.94</v>
      </c>
      <c r="P59" s="81">
        <f t="shared" si="3"/>
        <v>268.82119999999998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265.96140000000003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263.10160000000002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260.24180000000001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257.38200000000001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81" priority="58">
      <formula>F19&gt;0</formula>
    </cfRule>
    <cfRule type="expression" dxfId="21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79" priority="47">
      <formula>H25&gt;0</formula>
    </cfRule>
    <cfRule type="expression" dxfId="2178" priority="48">
      <formula>H25&lt;0</formula>
    </cfRule>
  </conditionalFormatting>
  <conditionalFormatting sqref="M39">
    <cfRule type="expression" dxfId="2177" priority="45">
      <formula>M39&gt;0</formula>
    </cfRule>
    <cfRule type="expression" dxfId="2176" priority="46">
      <formula>M39&lt;0</formula>
    </cfRule>
  </conditionalFormatting>
  <conditionalFormatting sqref="F61:F67">
    <cfRule type="expression" dxfId="2175" priority="43">
      <formula>F61&gt;0</formula>
    </cfRule>
    <cfRule type="expression" dxfId="2174" priority="44">
      <formula>F61&lt;0</formula>
    </cfRule>
  </conditionalFormatting>
  <conditionalFormatting sqref="H61:H67">
    <cfRule type="expression" dxfId="2173" priority="41">
      <formula>H61&gt;0</formula>
    </cfRule>
    <cfRule type="expression" dxfId="2172" priority="42">
      <formula>H61&lt;0</formula>
    </cfRule>
  </conditionalFormatting>
  <conditionalFormatting sqref="F21:F24">
    <cfRule type="expression" dxfId="2171" priority="39">
      <formula>F21&gt;0</formula>
    </cfRule>
    <cfRule type="expression" dxfId="2170" priority="40">
      <formula>F21&lt;0</formula>
    </cfRule>
  </conditionalFormatting>
  <conditionalFormatting sqref="H21:H24">
    <cfRule type="expression" dxfId="2169" priority="37">
      <formula>H21&gt;0</formula>
    </cfRule>
    <cfRule type="expression" dxfId="2168" priority="38">
      <formula>H21&lt;0</formula>
    </cfRule>
  </conditionalFormatting>
  <conditionalFormatting sqref="I25:I28">
    <cfRule type="expression" dxfId="2167" priority="31">
      <formula>I25&gt;0</formula>
    </cfRule>
    <cfRule type="expression" dxfId="2166" priority="32">
      <formula>I25&lt;0</formula>
    </cfRule>
  </conditionalFormatting>
  <conditionalFormatting sqref="I21:I24">
    <cfRule type="expression" dxfId="2165" priority="29">
      <formula>I21&gt;0</formula>
    </cfRule>
    <cfRule type="expression" dxfId="2164" priority="30">
      <formula>I21&lt;0</formula>
    </cfRule>
  </conditionalFormatting>
  <conditionalFormatting sqref="H29">
    <cfRule type="expression" dxfId="2163" priority="27">
      <formula>H29&gt;0</formula>
    </cfRule>
    <cfRule type="expression" dxfId="2162" priority="28">
      <formula>H29&lt;0</formula>
    </cfRule>
  </conditionalFormatting>
  <conditionalFormatting sqref="H30">
    <cfRule type="expression" dxfId="2161" priority="25">
      <formula>H30&gt;0</formula>
    </cfRule>
    <cfRule type="expression" dxfId="2160" priority="26">
      <formula>H30&lt;0</formula>
    </cfRule>
  </conditionalFormatting>
  <conditionalFormatting sqref="H31">
    <cfRule type="expression" dxfId="2159" priority="23">
      <formula>H31&gt;0</formula>
    </cfRule>
    <cfRule type="expression" dxfId="2158" priority="24">
      <formula>H31&lt;0</formula>
    </cfRule>
  </conditionalFormatting>
  <conditionalFormatting sqref="Q7">
    <cfRule type="expression" dxfId="2157" priority="21">
      <formula>Q7&gt;0</formula>
    </cfRule>
    <cfRule type="expression" dxfId="2156" priority="22">
      <formula>Q7&lt;0</formula>
    </cfRule>
  </conditionalFormatting>
  <conditionalFormatting sqref="Q8">
    <cfRule type="expression" dxfId="2155" priority="19">
      <formula>Q8&gt;0</formula>
    </cfRule>
    <cfRule type="expression" dxfId="2154" priority="20">
      <formula>Q8&lt;0</formula>
    </cfRule>
  </conditionalFormatting>
  <conditionalFormatting sqref="F73:F82">
    <cfRule type="expression" dxfId="2153" priority="17">
      <formula>F73&gt;0</formula>
    </cfRule>
    <cfRule type="expression" dxfId="2152" priority="18">
      <formula>F73&lt;0</formula>
    </cfRule>
  </conditionalFormatting>
  <conditionalFormatting sqref="H73:H76">
    <cfRule type="expression" dxfId="2151" priority="15">
      <formula>H73&gt;0</formula>
    </cfRule>
    <cfRule type="expression" dxfId="2150" priority="16">
      <formula>H73&lt;0</formula>
    </cfRule>
  </conditionalFormatting>
  <conditionalFormatting sqref="F69:F72">
    <cfRule type="expression" dxfId="2149" priority="13">
      <formula>F69&gt;0</formula>
    </cfRule>
    <cfRule type="expression" dxfId="2148" priority="14">
      <formula>F69&lt;0</formula>
    </cfRule>
  </conditionalFormatting>
  <conditionalFormatting sqref="H69:H72">
    <cfRule type="expression" dxfId="2147" priority="11">
      <formula>H69&gt;0</formula>
    </cfRule>
    <cfRule type="expression" dxfId="2146" priority="12">
      <formula>H69&lt;0</formula>
    </cfRule>
  </conditionalFormatting>
  <conditionalFormatting sqref="I73:I76">
    <cfRule type="expression" dxfId="2145" priority="9">
      <formula>I73&gt;0</formula>
    </cfRule>
    <cfRule type="expression" dxfId="2144" priority="10">
      <formula>I73&lt;0</formula>
    </cfRule>
  </conditionalFormatting>
  <conditionalFormatting sqref="I69:I72">
    <cfRule type="expression" dxfId="2143" priority="7">
      <formula>I69&gt;0</formula>
    </cfRule>
    <cfRule type="expression" dxfId="2142" priority="8">
      <formula>I69&lt;0</formula>
    </cfRule>
  </conditionalFormatting>
  <conditionalFormatting sqref="H77">
    <cfRule type="expression" dxfId="2141" priority="5">
      <formula>H77&gt;0</formula>
    </cfRule>
    <cfRule type="expression" dxfId="2140" priority="6">
      <formula>H77&lt;0</formula>
    </cfRule>
  </conditionalFormatting>
  <conditionalFormatting sqref="H78">
    <cfRule type="expression" dxfId="2139" priority="3">
      <formula>H78&gt;0</formula>
    </cfRule>
    <cfRule type="expression" dxfId="2138" priority="4">
      <formula>H78&lt;0</formula>
    </cfRule>
  </conditionalFormatting>
  <conditionalFormatting sqref="H79">
    <cfRule type="expression" dxfId="2137" priority="1">
      <formula>H79&gt;0</formula>
    </cfRule>
    <cfRule type="expression" dxfId="21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43.23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43.23</v>
      </c>
      <c r="R4" s="503">
        <v>4.07E-2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8" t="s">
        <v>78</v>
      </c>
      <c r="P42" s="81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47.552999999999997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47.120699999999999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46.688400000000001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46.256099999999996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45.823799999999999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45.391500000000001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44.959199999999996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44.526899999999998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44.0946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43.662299999999995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43.23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42.797699999999999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42.365399999999994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41.933099999999996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41.500799999999998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41.068499999999993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40.636199999999995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40.203899999999997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39.771599999999999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39.339300000000001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38.906999999999996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5" priority="29">
      <formula>N19&gt;0</formula>
    </cfRule>
    <cfRule type="expression" dxfId="21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3" priority="23">
      <formula>F22&gt;0</formula>
    </cfRule>
    <cfRule type="expression" dxfId="2132" priority="24">
      <formula>F22&lt;0</formula>
    </cfRule>
  </conditionalFormatting>
  <conditionalFormatting sqref="H22:H31">
    <cfRule type="expression" dxfId="2131" priority="21">
      <formula>H22&gt;0</formula>
    </cfRule>
    <cfRule type="expression" dxfId="2130" priority="22">
      <formula>H22&lt;0</formula>
    </cfRule>
  </conditionalFormatting>
  <conditionalFormatting sqref="I21:J31">
    <cfRule type="expression" dxfId="2129" priority="19">
      <formula>I21&gt;0</formula>
    </cfRule>
    <cfRule type="expression" dxfId="2128" priority="20">
      <formula>I21&lt;0</formula>
    </cfRule>
  </conditionalFormatting>
  <conditionalFormatting sqref="Q8">
    <cfRule type="expression" dxfId="2127" priority="11">
      <formula>Q8&gt;0</formula>
    </cfRule>
    <cfRule type="expression" dxfId="2126" priority="12">
      <formula>Q8&lt;0</formula>
    </cfRule>
  </conditionalFormatting>
  <conditionalFormatting sqref="Q7">
    <cfRule type="expression" dxfId="2125" priority="13">
      <formula>Q7&gt;0</formula>
    </cfRule>
    <cfRule type="expression" dxfId="2124" priority="14">
      <formula>Q7&lt;0</formula>
    </cfRule>
  </conditionalFormatting>
  <conditionalFormatting sqref="F56:F66">
    <cfRule type="expression" dxfId="2123" priority="9">
      <formula>F56&gt;0</formula>
    </cfRule>
    <cfRule type="expression" dxfId="2122" priority="10">
      <formula>F56&lt;0</formula>
    </cfRule>
  </conditionalFormatting>
  <conditionalFormatting sqref="H56:H66">
    <cfRule type="expression" dxfId="2121" priority="7">
      <formula>H56&gt;0</formula>
    </cfRule>
    <cfRule type="expression" dxfId="2120" priority="8">
      <formula>H56&lt;0</formula>
    </cfRule>
  </conditionalFormatting>
  <conditionalFormatting sqref="I56:I66">
    <cfRule type="expression" dxfId="2119" priority="5">
      <formula>I56&gt;0</formula>
    </cfRule>
    <cfRule type="expression" dxfId="2118" priority="6">
      <formula>I56&lt;0</formula>
    </cfRule>
  </conditionalFormatting>
  <conditionalFormatting sqref="F21">
    <cfRule type="expression" dxfId="2117" priority="3">
      <formula>F21&gt;0</formula>
    </cfRule>
    <cfRule type="expression" dxfId="2116" priority="4">
      <formula>F21&lt;0</formula>
    </cfRule>
  </conditionalFormatting>
  <conditionalFormatting sqref="H21">
    <cfRule type="expression" dxfId="2115" priority="1">
      <formula>H21&gt;0</formula>
    </cfRule>
    <cfRule type="expression" dxfId="21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2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53.537599999999991</v>
      </c>
      <c r="T3" s="1">
        <v>43112</v>
      </c>
      <c r="U3" t="s">
        <v>928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48.75</v>
      </c>
      <c r="R4" s="226">
        <v>-3.2000000000000001E-2</v>
      </c>
      <c r="T4" s="1">
        <v>43114</v>
      </c>
      <c r="U4" t="s">
        <v>926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12187.5</v>
      </c>
      <c r="T5" s="1">
        <v>43117</v>
      </c>
      <c r="U5" t="s">
        <v>939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13384.399999999998</v>
      </c>
      <c r="AB6" s="229"/>
      <c r="AE6" s="229"/>
    </row>
    <row r="7" spans="1:31" x14ac:dyDescent="0.25">
      <c r="A7" t="s">
        <v>823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-39.030000000002474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-1196.8999999999978</v>
      </c>
      <c r="T8" s="159">
        <v>43167</v>
      </c>
      <c r="U8" t="s">
        <v>927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-8.9425002241415225E-2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2.5435897435897435E-2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 t="s">
        <v>1003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550</v>
      </c>
      <c r="D22" s="14"/>
      <c r="E22" s="14"/>
      <c r="F22" s="18">
        <f>SUM(F2:F17)</f>
        <v>30304.5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350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53.625000000000007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53.137500000000003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52.650000000000006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52.162500000000001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51.675000000000004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51.1875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50.7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50.212499999999999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49.725000000000001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49.237499999999997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48.75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48.262500000000003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47.774999999999999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47.287500000000001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46.8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46.3125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45.824999999999996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45.337500000000006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44.85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44.362500000000004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43.875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3" priority="56">
      <formula>N23&gt;0</formula>
    </cfRule>
    <cfRule type="expression" dxfId="211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11" priority="50">
      <formula>F79&gt;0</formula>
    </cfRule>
    <cfRule type="expression" dxfId="2110" priority="51">
      <formula>F79&lt;0</formula>
    </cfRule>
  </conditionalFormatting>
  <conditionalFormatting sqref="H79:H97 H101:H118">
    <cfRule type="expression" dxfId="2109" priority="48">
      <formula>H79&gt;0</formula>
    </cfRule>
    <cfRule type="expression" dxfId="2108" priority="49">
      <formula>H79&lt;0</formula>
    </cfRule>
  </conditionalFormatting>
  <conditionalFormatting sqref="I75:I97 I100:I118">
    <cfRule type="expression" dxfId="2107" priority="46">
      <formula>I75&gt;0</formula>
    </cfRule>
    <cfRule type="expression" dxfId="2106" priority="47">
      <formula>I75&lt;0</formula>
    </cfRule>
  </conditionalFormatting>
  <conditionalFormatting sqref="Q7">
    <cfRule type="expression" dxfId="2105" priority="44">
      <formula>Q7&gt;0</formula>
    </cfRule>
    <cfRule type="expression" dxfId="2104" priority="45">
      <formula>Q7&lt;0</formula>
    </cfRule>
  </conditionalFormatting>
  <conditionalFormatting sqref="Q8">
    <cfRule type="expression" dxfId="2103" priority="42">
      <formula>Q8&gt;0</formula>
    </cfRule>
    <cfRule type="expression" dxfId="2102" priority="43">
      <formula>Q8&lt;0</formula>
    </cfRule>
  </conditionalFormatting>
  <conditionalFormatting sqref="F75:F78">
    <cfRule type="expression" dxfId="2101" priority="40">
      <formula>F75&gt;0</formula>
    </cfRule>
    <cfRule type="expression" dxfId="2100" priority="41">
      <formula>F75&lt;0</formula>
    </cfRule>
  </conditionalFormatting>
  <conditionalFormatting sqref="H75:H78">
    <cfRule type="expression" dxfId="2099" priority="38">
      <formula>H75&gt;0</formula>
    </cfRule>
    <cfRule type="expression" dxfId="2098" priority="39">
      <formula>H75&lt;0</formula>
    </cfRule>
  </conditionalFormatting>
  <conditionalFormatting sqref="F100:F114">
    <cfRule type="expression" dxfId="2097" priority="32">
      <formula>F100&gt;0</formula>
    </cfRule>
    <cfRule type="expression" dxfId="2096" priority="33">
      <formula>F100&lt;0</formula>
    </cfRule>
  </conditionalFormatting>
  <conditionalFormatting sqref="H100:H114">
    <cfRule type="expression" dxfId="2095" priority="30">
      <formula>H100&gt;0</formula>
    </cfRule>
    <cfRule type="expression" dxfId="2094" priority="31">
      <formula>H100&lt;0</formula>
    </cfRule>
  </conditionalFormatting>
  <conditionalFormatting sqref="F29:F61">
    <cfRule type="expression" dxfId="2093" priority="28">
      <formula>F29&gt;0</formula>
    </cfRule>
    <cfRule type="expression" dxfId="2092" priority="29">
      <formula>F29&lt;0</formula>
    </cfRule>
  </conditionalFormatting>
  <conditionalFormatting sqref="H29:H61">
    <cfRule type="expression" dxfId="2091" priority="26">
      <formula>H29&gt;0</formula>
    </cfRule>
    <cfRule type="expression" dxfId="2090" priority="27">
      <formula>H29&lt;0</formula>
    </cfRule>
  </conditionalFormatting>
  <conditionalFormatting sqref="J38:J68">
    <cfRule type="expression" dxfId="2089" priority="24">
      <formula>J38&gt;0</formula>
    </cfRule>
    <cfRule type="expression" dxfId="2088" priority="25">
      <formula>J38&lt;0</formula>
    </cfRule>
  </conditionalFormatting>
  <conditionalFormatting sqref="J43">
    <cfRule type="expression" dxfId="2087" priority="22">
      <formula>J43&gt;0</formula>
    </cfRule>
    <cfRule type="expression" dxfId="2086" priority="23">
      <formula>J43&lt;0</formula>
    </cfRule>
  </conditionalFormatting>
  <conditionalFormatting sqref="Q9">
    <cfRule type="expression" dxfId="2085" priority="16">
      <formula>Q9&gt;0</formula>
    </cfRule>
    <cfRule type="expression" dxfId="2084" priority="17">
      <formula>Q9&lt;0</formula>
    </cfRule>
  </conditionalFormatting>
  <conditionalFormatting sqref="R4">
    <cfRule type="expression" dxfId="2083" priority="18">
      <formula>R4&gt;0</formula>
    </cfRule>
    <cfRule type="expression" dxfId="208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81" priority="13">
      <formula>F120&gt;0</formula>
    </cfRule>
    <cfRule type="expression" dxfId="2080" priority="14">
      <formula>F120&lt;0</formula>
    </cfRule>
  </conditionalFormatting>
  <conditionalFormatting sqref="H120:H160">
    <cfRule type="expression" dxfId="2079" priority="11">
      <formula>H120&gt;0</formula>
    </cfRule>
    <cfRule type="expression" dxfId="2078" priority="12">
      <formula>H120&lt;0</formula>
    </cfRule>
  </conditionalFormatting>
  <conditionalFormatting sqref="J129:J160">
    <cfRule type="expression" dxfId="2077" priority="9">
      <formula>J129&gt;0</formula>
    </cfRule>
    <cfRule type="expression" dxfId="2076" priority="10">
      <formula>J129&lt;0</formula>
    </cfRule>
  </conditionalFormatting>
  <conditionalFormatting sqref="J134">
    <cfRule type="expression" dxfId="2075" priority="7">
      <formula>J134&gt;0</formula>
    </cfRule>
    <cfRule type="expression" dxfId="2074" priority="8">
      <formula>J134&lt;0</formula>
    </cfRule>
  </conditionalFormatting>
  <conditionalFormatting sqref="J31:J40">
    <cfRule type="expression" dxfId="2073" priority="5">
      <formula>J31&gt;0</formula>
    </cfRule>
    <cfRule type="expression" dxfId="2072" priority="6">
      <formula>J31&lt;0</formula>
    </cfRule>
  </conditionalFormatting>
  <conditionalFormatting sqref="J36:J37">
    <cfRule type="expression" dxfId="2071" priority="3">
      <formula>J36&gt;0</formula>
    </cfRule>
    <cfRule type="expression" dxfId="2070" priority="4">
      <formula>J36&lt;0</formula>
    </cfRule>
  </conditionalFormatting>
  <conditionalFormatting sqref="Q10">
    <cfRule type="expression" dxfId="2069" priority="1">
      <formula>Q10&gt;0</formula>
    </cfRule>
    <cfRule type="expression" dxfId="206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176.67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176.67</v>
      </c>
      <c r="R4" s="503">
        <v>-8.0000000000000004E-4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8" t="s">
        <v>78</v>
      </c>
      <c r="P42" s="818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194.33699999999999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192.5703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190.80359999999999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189.0369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187.27019999999999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185.5035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183.73679999999999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181.9701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180.20339999999999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178.4367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176.67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174.90329999999997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173.13659999999999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171.36989999999997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169.60319999999999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167.83649999999997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166.06979999999999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164.3031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162.53639999999999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160.7697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159.00299999999999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7" priority="35">
      <formula>N19&gt;0</formula>
    </cfRule>
    <cfRule type="expression" dxfId="20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5" priority="21">
      <formula>F25&gt;0</formula>
    </cfRule>
    <cfRule type="expression" dxfId="2064" priority="22">
      <formula>F25&lt;0</formula>
    </cfRule>
  </conditionalFormatting>
  <conditionalFormatting sqref="H25:H47">
    <cfRule type="expression" dxfId="2063" priority="19">
      <formula>H25&gt;0</formula>
    </cfRule>
    <cfRule type="expression" dxfId="2062" priority="20">
      <formula>H25&lt;0</formula>
    </cfRule>
  </conditionalFormatting>
  <conditionalFormatting sqref="I25:I27">
    <cfRule type="expression" dxfId="2061" priority="15">
      <formula>I25&gt;0</formula>
    </cfRule>
    <cfRule type="expression" dxfId="2060" priority="16">
      <formula>I25&lt;0</formula>
    </cfRule>
  </conditionalFormatting>
  <conditionalFormatting sqref="Q7">
    <cfRule type="expression" dxfId="2059" priority="5">
      <formula>Q7&gt;0</formula>
    </cfRule>
    <cfRule type="expression" dxfId="2058" priority="6">
      <formula>Q7&lt;0</formula>
    </cfRule>
  </conditionalFormatting>
  <conditionalFormatting sqref="Q8">
    <cfRule type="expression" dxfId="2057" priority="3">
      <formula>Q8&gt;0</formula>
    </cfRule>
    <cfRule type="expression" dxfId="20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96.07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96.07</v>
      </c>
      <c r="R4" s="486">
        <v>-6.1000000000000004E-3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105.67700000000001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104.7163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103.7556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102.7949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101.8342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100.87349999999999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99.91279999999999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98.952100000000002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97.991399999999999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97.030699999999996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96.07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95.10929999999999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94.148599999999988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93.187899999999985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92.227199999999996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91.266499999999994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90.305799999999991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89.345100000000002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88.384399999999999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87.423699999999997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86.462999999999994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5" priority="9">
      <formula>F36&gt;0</formula>
    </cfRule>
    <cfRule type="expression" dxfId="2054" priority="10">
      <formula>F36&lt;0</formula>
    </cfRule>
  </conditionalFormatting>
  <conditionalFormatting sqref="F25:F35">
    <cfRule type="expression" dxfId="2053" priority="7">
      <formula>F25&gt;0</formula>
    </cfRule>
    <cfRule type="expression" dxfId="2052" priority="8">
      <formula>F25&lt;0</formula>
    </cfRule>
  </conditionalFormatting>
  <conditionalFormatting sqref="H25:H35">
    <cfRule type="expression" dxfId="2051" priority="5">
      <formula>H25&gt;0</formula>
    </cfRule>
    <cfRule type="expression" dxfId="2050" priority="6">
      <formula>H25&lt;0</formula>
    </cfRule>
  </conditionalFormatting>
  <conditionalFormatting sqref="Q7">
    <cfRule type="expression" dxfId="2049" priority="3">
      <formula>Q7&gt;0</formula>
    </cfRule>
    <cfRule type="expression" dxfId="2048" priority="4">
      <formula>Q7&lt;0</formula>
    </cfRule>
  </conditionalFormatting>
  <conditionalFormatting sqref="Q8">
    <cfRule type="expression" dxfId="2047" priority="1">
      <formula>Q8&gt;0</formula>
    </cfRule>
    <cfRule type="expression" dxfId="20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93.44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93.44</v>
      </c>
      <c r="R4" s="50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102.78400000000001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101.84960000000001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100.9152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99.980800000000002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99.046400000000006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98.111999999999995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97.177599999999998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96.243200000000002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95.308800000000005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94.374399999999994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93.44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92.505600000000001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91.57119999999999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90.636799999999994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89.702399999999997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88.768000000000001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87.83359999999999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86.899200000000008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85.964799999999997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85.0304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84.096000000000004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5" priority="37">
      <formula>F25&gt;0</formula>
    </cfRule>
    <cfRule type="expression" dxfId="2044" priority="38">
      <formula>F25&lt;0</formula>
    </cfRule>
  </conditionalFormatting>
  <conditionalFormatting sqref="Q7">
    <cfRule type="expression" dxfId="2043" priority="35">
      <formula>Q7&gt;0</formula>
    </cfRule>
    <cfRule type="expression" dxfId="2042" priority="36">
      <formula>Q7&lt;0</formula>
    </cfRule>
  </conditionalFormatting>
  <conditionalFormatting sqref="Q8">
    <cfRule type="expression" dxfId="2041" priority="33">
      <formula>Q8&gt;0</formula>
    </cfRule>
    <cfRule type="expression" dxfId="2040" priority="34">
      <formula>Q8&lt;0</formula>
    </cfRule>
  </conditionalFormatting>
  <conditionalFormatting sqref="F44:F46">
    <cfRule type="expression" dxfId="2039" priority="31">
      <formula>F44&gt;0</formula>
    </cfRule>
    <cfRule type="expression" dxfId="2038" priority="32">
      <formula>F44&lt;0</formula>
    </cfRule>
  </conditionalFormatting>
  <conditionalFormatting sqref="H44:H46">
    <cfRule type="expression" dxfId="2037" priority="29">
      <formula>H44&gt;0</formula>
    </cfRule>
    <cfRule type="expression" dxfId="2036" priority="30">
      <formula>H44&lt;0</formula>
    </cfRule>
  </conditionalFormatting>
  <conditionalFormatting sqref="F89:F110">
    <cfRule type="expression" dxfId="2035" priority="27">
      <formula>F89&gt;0</formula>
    </cfRule>
    <cfRule type="expression" dxfId="2034" priority="28">
      <formula>F89&lt;0</formula>
    </cfRule>
  </conditionalFormatting>
  <conditionalFormatting sqref="H89:H110">
    <cfRule type="expression" dxfId="2033" priority="25">
      <formula>H89&gt;0</formula>
    </cfRule>
    <cfRule type="expression" dxfId="2032" priority="26">
      <formula>H89&lt;0</formula>
    </cfRule>
  </conditionalFormatting>
  <conditionalFormatting sqref="Q10">
    <cfRule type="expression" dxfId="2031" priority="23">
      <formula>Q10&gt;0</formula>
    </cfRule>
    <cfRule type="expression" dxfId="2030" priority="24">
      <formula>Q10&lt;0</formula>
    </cfRule>
  </conditionalFormatting>
  <conditionalFormatting sqref="J25:J38">
    <cfRule type="expression" dxfId="2029" priority="21">
      <formula>J25&gt;0</formula>
    </cfRule>
    <cfRule type="expression" dxfId="2028" priority="22">
      <formula>J25&lt;0</formula>
    </cfRule>
  </conditionalFormatting>
  <conditionalFormatting sqref="K25:K38">
    <cfRule type="expression" dxfId="2027" priority="19">
      <formula>K25&gt;0</formula>
    </cfRule>
    <cfRule type="expression" dxfId="2026" priority="20">
      <formula>K25&lt;0</formula>
    </cfRule>
  </conditionalFormatting>
  <conditionalFormatting sqref="L25:L38">
    <cfRule type="expression" dxfId="2025" priority="17">
      <formula>L25&gt;0</formula>
    </cfRule>
    <cfRule type="expression" dxfId="2024" priority="18">
      <formula>L25&lt;0</formula>
    </cfRule>
  </conditionalFormatting>
  <conditionalFormatting sqref="J40">
    <cfRule type="expression" dxfId="2023" priority="15">
      <formula>J40&gt;0</formula>
    </cfRule>
    <cfRule type="expression" dxfId="2022" priority="16">
      <formula>J40&lt;0</formula>
    </cfRule>
  </conditionalFormatting>
  <conditionalFormatting sqref="L39">
    <cfRule type="expression" dxfId="2021" priority="11">
      <formula>L39&gt;0</formula>
    </cfRule>
    <cfRule type="expression" dxfId="2020" priority="12">
      <formula>L39&lt;0</formula>
    </cfRule>
  </conditionalFormatting>
  <conditionalFormatting sqref="F39">
    <cfRule type="expression" dxfId="2019" priority="9">
      <formula>F39&gt;0</formula>
    </cfRule>
    <cfRule type="expression" dxfId="2018" priority="10">
      <formula>F39&lt;0</formula>
    </cfRule>
  </conditionalFormatting>
  <conditionalFormatting sqref="H39">
    <cfRule type="expression" dxfId="2017" priority="7">
      <formula>H39&gt;0</formula>
    </cfRule>
    <cfRule type="expression" dxfId="2016" priority="8">
      <formula>H39&lt;0</formula>
    </cfRule>
  </conditionalFormatting>
  <conditionalFormatting sqref="J41">
    <cfRule type="expression" dxfId="2015" priority="5">
      <formula>J41&gt;0</formula>
    </cfRule>
    <cfRule type="expression" dxfId="2014" priority="6">
      <formula>J41&lt;0</formula>
    </cfRule>
  </conditionalFormatting>
  <conditionalFormatting sqref="J43">
    <cfRule type="expression" dxfId="2013" priority="3">
      <formula>J43&gt;0</formula>
    </cfRule>
    <cfRule type="expression" dxfId="2012" priority="4">
      <formula>J43&lt;0</formula>
    </cfRule>
  </conditionalFormatting>
  <conditionalFormatting sqref="J44">
    <cfRule type="expression" dxfId="2011" priority="1">
      <formula>J44&gt;0</formula>
    </cfRule>
    <cfRule type="expression" dxfId="20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34.44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34.44</v>
      </c>
      <c r="R4" s="486">
        <v>1.89E-2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8" t="s">
        <v>78</v>
      </c>
      <c r="Q39" s="81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37.884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37.5396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37.1952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36.8508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36.506399999999999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36.161999999999999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35.817599999999999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35.473199999999999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35.128799999999998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34.784399999999998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34.44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34.095599999999997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33.751199999999997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33.406799999999997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33.062399999999997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32.717999999999996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32.373599999999996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32.029200000000003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31.684799999999999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31.340399999999999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30.995999999999999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09" priority="31">
      <formula>F29&gt;0</formula>
    </cfRule>
    <cfRule type="expression" dxfId="2008" priority="32">
      <formula>F29&lt;0</formula>
    </cfRule>
  </conditionalFormatting>
  <conditionalFormatting sqref="F29 F31:F35">
    <cfRule type="expression" dxfId="2007" priority="33">
      <formula>F29&gt;0</formula>
    </cfRule>
    <cfRule type="expression" dxfId="2006" priority="34">
      <formula>F29&lt;0</formula>
    </cfRule>
  </conditionalFormatting>
  <conditionalFormatting sqref="H29 H31:H35">
    <cfRule type="expression" dxfId="2005" priority="29">
      <formula>H29&gt;0</formula>
    </cfRule>
    <cfRule type="expression" dxfId="2004" priority="30">
      <formula>H29&lt;0</formula>
    </cfRule>
  </conditionalFormatting>
  <conditionalFormatting sqref="F21:F28">
    <cfRule type="expression" dxfId="2003" priority="27">
      <formula>F21&gt;0</formula>
    </cfRule>
    <cfRule type="expression" dxfId="2002" priority="28">
      <formula>F21&lt;0</formula>
    </cfRule>
  </conditionalFormatting>
  <conditionalFormatting sqref="H21:H28">
    <cfRule type="expression" dxfId="2001" priority="25">
      <formula>H21&gt;0</formula>
    </cfRule>
    <cfRule type="expression" dxfId="2000" priority="26">
      <formula>H21&lt;0</formula>
    </cfRule>
  </conditionalFormatting>
  <conditionalFormatting sqref="Q8">
    <cfRule type="expression" dxfId="1999" priority="21">
      <formula>Q8&gt;0</formula>
    </cfRule>
    <cfRule type="expression" dxfId="1998" priority="22">
      <formula>Q8&lt;0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F30">
    <cfRule type="expression" dxfId="1995" priority="19">
      <formula>F30&gt;0</formula>
    </cfRule>
    <cfRule type="expression" dxfId="1994" priority="20">
      <formula>F30&lt;0</formula>
    </cfRule>
  </conditionalFormatting>
  <conditionalFormatting sqref="H30">
    <cfRule type="expression" dxfId="1993" priority="17">
      <formula>H30&gt;0</formula>
    </cfRule>
    <cfRule type="expression" dxfId="1992" priority="18">
      <formula>H30&lt;0</formula>
    </cfRule>
  </conditionalFormatting>
  <conditionalFormatting sqref="F68 F70:F74">
    <cfRule type="expression" dxfId="1991" priority="13">
      <formula>F68&gt;0</formula>
    </cfRule>
    <cfRule type="expression" dxfId="1990" priority="14">
      <formula>F68&lt;0</formula>
    </cfRule>
  </conditionalFormatting>
  <conditionalFormatting sqref="F68 F70:F74">
    <cfRule type="expression" dxfId="1989" priority="15">
      <formula>F68&gt;0</formula>
    </cfRule>
    <cfRule type="expression" dxfId="1988" priority="16">
      <formula>F68&lt;0</formula>
    </cfRule>
  </conditionalFormatting>
  <conditionalFormatting sqref="H68 H70:H74">
    <cfRule type="expression" dxfId="1987" priority="11">
      <formula>H68&gt;0</formula>
    </cfRule>
    <cfRule type="expression" dxfId="1986" priority="12">
      <formula>H68&lt;0</formula>
    </cfRule>
  </conditionalFormatting>
  <conditionalFormatting sqref="F60:F67">
    <cfRule type="expression" dxfId="1985" priority="9">
      <formula>F60&gt;0</formula>
    </cfRule>
    <cfRule type="expression" dxfId="1984" priority="10">
      <formula>F60&lt;0</formula>
    </cfRule>
  </conditionalFormatting>
  <conditionalFormatting sqref="H60:H67">
    <cfRule type="expression" dxfId="1983" priority="7">
      <formula>H60&gt;0</formula>
    </cfRule>
    <cfRule type="expression" dxfId="1982" priority="8">
      <formula>H60&lt;0</formula>
    </cfRule>
  </conditionalFormatting>
  <conditionalFormatting sqref="F69">
    <cfRule type="expression" dxfId="1981" priority="5">
      <formula>F69&gt;0</formula>
    </cfRule>
    <cfRule type="expression" dxfId="1980" priority="6">
      <formula>F69&lt;0</formula>
    </cfRule>
  </conditionalFormatting>
  <conditionalFormatting sqref="H69">
    <cfRule type="expression" dxfId="1979" priority="3">
      <formula>H69&gt;0</formula>
    </cfRule>
    <cfRule type="expression" dxfId="1978" priority="4">
      <formula>H69&lt;0</formula>
    </cfRule>
  </conditionalFormatting>
  <conditionalFormatting sqref="Q10">
    <cfRule type="expression" dxfId="1977" priority="1">
      <formula>Q10&gt;0</formula>
    </cfRule>
    <cfRule type="expression" dxfId="19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37.54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37.54</v>
      </c>
      <c r="R4" s="486">
        <v>2.4299999999999999E-2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8" t="s">
        <v>78</v>
      </c>
      <c r="P40" s="81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41.294000000000004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40.918600000000005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40.543199999999999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40.1678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39.792400000000001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39.417000000000002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39.041600000000003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38.666200000000003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38.290799999999997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37.915399999999998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37.54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37.1646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36.789200000000001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36.413799999999995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36.038399999999996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35.662999999999997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35.287599999999998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34.912199999999999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34.536799999999999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34.1614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33.786000000000001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5" priority="11">
      <formula>F33&gt;0</formula>
    </cfRule>
    <cfRule type="expression" dxfId="1974" priority="12">
      <formula>F33&lt;0</formula>
    </cfRule>
  </conditionalFormatting>
  <conditionalFormatting sqref="Q7">
    <cfRule type="expression" dxfId="1973" priority="9">
      <formula>Q7&gt;0</formula>
    </cfRule>
    <cfRule type="expression" dxfId="1972" priority="10">
      <formula>Q7&lt;0</formula>
    </cfRule>
  </conditionalFormatting>
  <conditionalFormatting sqref="Q8">
    <cfRule type="expression" dxfId="1971" priority="7">
      <formula>Q8&gt;0</formula>
    </cfRule>
    <cfRule type="expression" dxfId="1970" priority="8">
      <formula>Q8&lt;0</formula>
    </cfRule>
  </conditionalFormatting>
  <conditionalFormatting sqref="F25:F32">
    <cfRule type="expression" dxfId="1969" priority="5">
      <formula>F25&gt;0</formula>
    </cfRule>
    <cfRule type="expression" dxfId="1968" priority="6">
      <formula>F25&lt;0</formula>
    </cfRule>
  </conditionalFormatting>
  <conditionalFormatting sqref="H25:H32">
    <cfRule type="expression" dxfId="1967" priority="3">
      <formula>H25&gt;0</formula>
    </cfRule>
    <cfRule type="expression" dxfId="1966" priority="4">
      <formula>H25&lt;0</formula>
    </cfRule>
  </conditionalFormatting>
  <conditionalFormatting sqref="Q10">
    <cfRule type="expression" dxfId="1965" priority="1">
      <formula>Q10&gt;0</formula>
    </cfRule>
    <cfRule type="expression" dxfId="1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10.64</v>
      </c>
      <c r="R4" s="486">
        <v>5.0299999999999997E-2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3192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-534.4700000000048</v>
      </c>
      <c r="R7">
        <v>300</v>
      </c>
      <c r="T7" s="1">
        <v>43453</v>
      </c>
      <c r="U7" t="s">
        <v>882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-1817.8899999999994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-0.3628602624009708</v>
      </c>
      <c r="T9" s="29">
        <v>43103</v>
      </c>
      <c r="U9" t="s">
        <v>872</v>
      </c>
      <c r="X9" s="134"/>
    </row>
    <row r="10" spans="1:24" x14ac:dyDescent="0.25">
      <c r="A10" t="s">
        <v>823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873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874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883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18" t="s">
        <v>78</v>
      </c>
      <c r="P15" s="818"/>
      <c r="T15" s="1">
        <v>43114</v>
      </c>
      <c r="U15" t="s">
        <v>915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12.235999999999999</v>
      </c>
      <c r="U16" s="486" t="s">
        <v>916</v>
      </c>
      <c r="X16" s="134"/>
    </row>
    <row r="17" spans="1:24" x14ac:dyDescent="0.25">
      <c r="O17" s="81">
        <v>1.1399999999999999</v>
      </c>
      <c r="P17" s="81">
        <f t="shared" si="4"/>
        <v>12.1296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12.023199999999999</v>
      </c>
      <c r="T18" s="1">
        <v>43140</v>
      </c>
      <c r="U18" t="s">
        <v>973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11.916800000000002</v>
      </c>
      <c r="X19" s="134"/>
    </row>
    <row r="20" spans="1:24" x14ac:dyDescent="0.25">
      <c r="O20" s="81">
        <v>1.1100000000000001</v>
      </c>
      <c r="P20" s="81">
        <f t="shared" si="5"/>
        <v>11.810400000000001</v>
      </c>
      <c r="T20" s="1">
        <v>43152</v>
      </c>
      <c r="U20" t="s">
        <v>977</v>
      </c>
      <c r="X20" s="134"/>
    </row>
    <row r="21" spans="1:24" x14ac:dyDescent="0.25">
      <c r="O21" s="81">
        <v>1.1000000000000001</v>
      </c>
      <c r="P21" s="81">
        <f t="shared" si="5"/>
        <v>11.704000000000002</v>
      </c>
      <c r="X21" s="134"/>
    </row>
    <row r="22" spans="1:24" x14ac:dyDescent="0.25">
      <c r="O22" s="81">
        <v>1.0900000000000001</v>
      </c>
      <c r="P22" s="81">
        <f t="shared" si="5"/>
        <v>11.597600000000002</v>
      </c>
      <c r="T22" s="1">
        <v>43160</v>
      </c>
      <c r="U22" t="s">
        <v>922</v>
      </c>
      <c r="X22" s="134"/>
    </row>
    <row r="23" spans="1:24" x14ac:dyDescent="0.25">
      <c r="O23" s="81">
        <v>1.08</v>
      </c>
      <c r="P23" s="81">
        <f t="shared" si="5"/>
        <v>11.491200000000001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11.384800000000002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11.278400000000001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11.172000000000001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11.065600000000002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10.959200000000001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10.8528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10.746400000000001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10.64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10.5336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10.427200000000001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10.3208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10.214399999999999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10.108000000000001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10.0016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956</v>
      </c>
      <c r="J38" s="39">
        <v>880</v>
      </c>
      <c r="K38" s="39"/>
      <c r="L38" s="4"/>
      <c r="O38" s="81">
        <v>0.93</v>
      </c>
      <c r="P38" s="81">
        <f t="shared" si="19"/>
        <v>9.8952000000000009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9.7888000000000002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9.6824000000000012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9.5760000000000005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957</v>
      </c>
      <c r="J42" s="39">
        <v>736</v>
      </c>
      <c r="K42" s="39"/>
      <c r="L42" s="4"/>
      <c r="O42" s="81">
        <v>0.89</v>
      </c>
      <c r="P42" s="81">
        <f t="shared" ref="P42:P44" si="26">O42*$Q$4</f>
        <v>9.4695999999999998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9.3632000000000009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9.2568000000000001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63" priority="73">
      <formula>F32&gt;0</formula>
    </cfRule>
    <cfRule type="expression" dxfId="1962" priority="74">
      <formula>F32&lt;0</formula>
    </cfRule>
  </conditionalFormatting>
  <conditionalFormatting sqref="Q7">
    <cfRule type="expression" dxfId="1961" priority="71">
      <formula>Q7&gt;0</formula>
    </cfRule>
    <cfRule type="expression" dxfId="1960" priority="72">
      <formula>Q7&lt;0</formula>
    </cfRule>
  </conditionalFormatting>
  <conditionalFormatting sqref="Q8">
    <cfRule type="expression" dxfId="1959" priority="69">
      <formula>Q8&gt;0</formula>
    </cfRule>
    <cfRule type="expression" dxfId="19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7" priority="61">
      <formula>M58&gt;0</formula>
    </cfRule>
    <cfRule type="expression" dxfId="1956" priority="62">
      <formula>M58&lt;0</formula>
    </cfRule>
  </conditionalFormatting>
  <conditionalFormatting sqref="Q10">
    <cfRule type="expression" dxfId="1955" priority="59">
      <formula>Q10&gt;0</formula>
    </cfRule>
    <cfRule type="expression" dxfId="1954" priority="60">
      <formula>Q10&lt;0</formula>
    </cfRule>
  </conditionalFormatting>
  <conditionalFormatting sqref="F29:F31">
    <cfRule type="expression" dxfId="1953" priority="57">
      <formula>F29&gt;0</formula>
    </cfRule>
    <cfRule type="expression" dxfId="1952" priority="58">
      <formula>F29&lt;0</formula>
    </cfRule>
  </conditionalFormatting>
  <conditionalFormatting sqref="H29:H31">
    <cfRule type="expression" dxfId="1951" priority="55">
      <formula>H29&gt;0</formula>
    </cfRule>
    <cfRule type="expression" dxfId="1950" priority="56">
      <formula>H29&lt;0</formula>
    </cfRule>
  </conditionalFormatting>
  <conditionalFormatting sqref="F83:F94">
    <cfRule type="expression" dxfId="1949" priority="53">
      <formula>F83&gt;0</formula>
    </cfRule>
    <cfRule type="expression" dxfId="1948" priority="54">
      <formula>F83&lt;0</formula>
    </cfRule>
  </conditionalFormatting>
  <conditionalFormatting sqref="H83:H94">
    <cfRule type="expression" dxfId="1947" priority="51">
      <formula>H83&gt;0</formula>
    </cfRule>
    <cfRule type="expression" dxfId="1946" priority="52">
      <formula>H83&lt;0</formula>
    </cfRule>
  </conditionalFormatting>
  <conditionalFormatting sqref="J41">
    <cfRule type="expression" dxfId="1945" priority="49">
      <formula>J41&gt;0</formula>
    </cfRule>
    <cfRule type="expression" dxfId="1944" priority="50">
      <formula>J41&lt;0</formula>
    </cfRule>
  </conditionalFormatting>
  <conditionalFormatting sqref="J49 J39:J47">
    <cfRule type="expression" dxfId="1943" priority="47">
      <formula>J39&gt;0</formula>
    </cfRule>
    <cfRule type="expression" dxfId="1942" priority="48">
      <formula>J39&lt;0</formula>
    </cfRule>
  </conditionalFormatting>
  <conditionalFormatting sqref="F48 H48">
    <cfRule type="expression" dxfId="1941" priority="45">
      <formula>F48&gt;0</formula>
    </cfRule>
    <cfRule type="expression" dxfId="1940" priority="46">
      <formula>F48&lt;0</formula>
    </cfRule>
  </conditionalFormatting>
  <conditionalFormatting sqref="J48">
    <cfRule type="expression" dxfId="1939" priority="43">
      <formula>J48&gt;0</formula>
    </cfRule>
    <cfRule type="expression" dxfId="1938" priority="44">
      <formula>J48&lt;0</formula>
    </cfRule>
  </conditionalFormatting>
  <conditionalFormatting sqref="K45:K52">
    <cfRule type="expression" dxfId="1937" priority="41">
      <formula>K45&gt;0</formula>
    </cfRule>
    <cfRule type="expression" dxfId="1936" priority="42">
      <formula>K45&lt;0</formula>
    </cfRule>
  </conditionalFormatting>
  <conditionalFormatting sqref="K45:K52">
    <cfRule type="expression" dxfId="1935" priority="39">
      <formula>K45&gt;0</formula>
    </cfRule>
    <cfRule type="expression" dxfId="1934" priority="40">
      <formula>K45&lt;0</formula>
    </cfRule>
  </conditionalFormatting>
  <conditionalFormatting sqref="F102:F118 H102:H118 H120:H128 F120:F128">
    <cfRule type="expression" dxfId="1933" priority="35">
      <formula>F102&gt;0</formula>
    </cfRule>
    <cfRule type="expression" dxfId="1932" priority="36">
      <formula>F102&lt;0</formula>
    </cfRule>
  </conditionalFormatting>
  <conditionalFormatting sqref="F96:F101">
    <cfRule type="expression" dxfId="1931" priority="33">
      <formula>F96&gt;0</formula>
    </cfRule>
    <cfRule type="expression" dxfId="1930" priority="34">
      <formula>F96&lt;0</formula>
    </cfRule>
  </conditionalFormatting>
  <conditionalFormatting sqref="H96:H101">
    <cfRule type="expression" dxfId="1929" priority="31">
      <formula>H96&gt;0</formula>
    </cfRule>
    <cfRule type="expression" dxfId="1928" priority="32">
      <formula>H96&lt;0</formula>
    </cfRule>
  </conditionalFormatting>
  <conditionalFormatting sqref="J112">
    <cfRule type="expression" dxfId="1927" priority="29">
      <formula>J112&gt;0</formula>
    </cfRule>
    <cfRule type="expression" dxfId="1926" priority="30">
      <formula>J112&lt;0</formula>
    </cfRule>
  </conditionalFormatting>
  <conditionalFormatting sqref="J110:J118 J120">
    <cfRule type="expression" dxfId="1925" priority="27">
      <formula>J110&gt;0</formula>
    </cfRule>
    <cfRule type="expression" dxfId="1924" priority="28">
      <formula>J110&lt;0</formula>
    </cfRule>
  </conditionalFormatting>
  <conditionalFormatting sqref="F119 H119">
    <cfRule type="expression" dxfId="1923" priority="25">
      <formula>F119&gt;0</formula>
    </cfRule>
    <cfRule type="expression" dxfId="1922" priority="26">
      <formula>F119&lt;0</formula>
    </cfRule>
  </conditionalFormatting>
  <conditionalFormatting sqref="J119">
    <cfRule type="expression" dxfId="1921" priority="23">
      <formula>J119&gt;0</formula>
    </cfRule>
    <cfRule type="expression" dxfId="1920" priority="24">
      <formula>J119&lt;0</formula>
    </cfRule>
  </conditionalFormatting>
  <conditionalFormatting sqref="K112:K123">
    <cfRule type="expression" dxfId="1919" priority="21">
      <formula>K112&gt;0</formula>
    </cfRule>
    <cfRule type="expression" dxfId="1918" priority="22">
      <formula>K112&lt;0</formula>
    </cfRule>
  </conditionalFormatting>
  <conditionalFormatting sqref="K110:K123">
    <cfRule type="expression" dxfId="1917" priority="19">
      <formula>K110&gt;0</formula>
    </cfRule>
    <cfRule type="expression" dxfId="1916" priority="20">
      <formula>K110&lt;0</formula>
    </cfRule>
  </conditionalFormatting>
  <conditionalFormatting sqref="J121">
    <cfRule type="expression" dxfId="1915" priority="17">
      <formula>J121&gt;0</formula>
    </cfRule>
    <cfRule type="expression" dxfId="1914" priority="18">
      <formula>J121&lt;0</formula>
    </cfRule>
  </conditionalFormatting>
  <conditionalFormatting sqref="F25:F28">
    <cfRule type="expression" dxfId="1913" priority="15">
      <formula>F25&gt;0</formula>
    </cfRule>
    <cfRule type="expression" dxfId="1912" priority="16">
      <formula>F25&lt;0</formula>
    </cfRule>
  </conditionalFormatting>
  <conditionalFormatting sqref="H25:H28">
    <cfRule type="expression" dxfId="1911" priority="13">
      <formula>H25&gt;0</formula>
    </cfRule>
    <cfRule type="expression" dxfId="1910" priority="14">
      <formula>H25&lt;0</formula>
    </cfRule>
  </conditionalFormatting>
  <conditionalFormatting sqref="J27:J29">
    <cfRule type="expression" dxfId="1909" priority="11">
      <formula>J27&gt;0</formula>
    </cfRule>
    <cfRule type="expression" dxfId="1908" priority="12">
      <formula>J27&lt;0</formula>
    </cfRule>
  </conditionalFormatting>
  <conditionalFormatting sqref="J30:J31">
    <cfRule type="expression" dxfId="1907" priority="9">
      <formula>J30&gt;0</formula>
    </cfRule>
    <cfRule type="expression" dxfId="1906" priority="10">
      <formula>J30&lt;0</formula>
    </cfRule>
  </conditionalFormatting>
  <conditionalFormatting sqref="J33">
    <cfRule type="expression" dxfId="1905" priority="7">
      <formula>J33&gt;0</formula>
    </cfRule>
    <cfRule type="expression" dxfId="1904" priority="8">
      <formula>J33&lt;0</formula>
    </cfRule>
  </conditionalFormatting>
  <conditionalFormatting sqref="J34">
    <cfRule type="expression" dxfId="1903" priority="5">
      <formula>J34&gt;0</formula>
    </cfRule>
    <cfRule type="expression" dxfId="1902" priority="6">
      <formula>J34&lt;0</formula>
    </cfRule>
  </conditionalFormatting>
  <conditionalFormatting sqref="J35:J43">
    <cfRule type="expression" dxfId="1901" priority="3">
      <formula>J35&gt;0</formula>
    </cfRule>
    <cfRule type="expression" dxfId="19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58.25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58.25</v>
      </c>
      <c r="R4" s="486">
        <v>-1E-4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8" t="s">
        <v>78</v>
      </c>
      <c r="P40" s="81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64.075000000000003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63.492500000000007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62.910000000000004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62.327500000000001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61.745000000000005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61.162500000000001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60.580000000000005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59.997500000000002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59.414999999999999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58.832500000000003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58.25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57.667499999999997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57.085000000000001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56.502499999999998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55.919999999999995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55.337499999999999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54.754999999999995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54.172499999999999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53.59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53.0075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52.425000000000004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99" priority="15">
      <formula>F39&gt;0</formula>
    </cfRule>
    <cfRule type="expression" dxfId="1898" priority="16">
      <formula>F39&lt;0</formula>
    </cfRule>
  </conditionalFormatting>
  <conditionalFormatting sqref="Q7">
    <cfRule type="expression" dxfId="1897" priority="13">
      <formula>Q7&gt;0</formula>
    </cfRule>
    <cfRule type="expression" dxfId="1896" priority="14">
      <formula>Q7&lt;0</formula>
    </cfRule>
  </conditionalFormatting>
  <conditionalFormatting sqref="Q8">
    <cfRule type="expression" dxfId="1895" priority="11">
      <formula>Q8&gt;0</formula>
    </cfRule>
    <cfRule type="expression" dxfId="1894" priority="12">
      <formula>Q8&lt;0</formula>
    </cfRule>
  </conditionalFormatting>
  <conditionalFormatting sqref="F25:F38">
    <cfRule type="expression" dxfId="1893" priority="9">
      <formula>F25&gt;0</formula>
    </cfRule>
    <cfRule type="expression" dxfId="1892" priority="10">
      <formula>F25&lt;0</formula>
    </cfRule>
  </conditionalFormatting>
  <conditionalFormatting sqref="H25:H38">
    <cfRule type="expression" dxfId="1891" priority="7">
      <formula>H25&gt;0</formula>
    </cfRule>
    <cfRule type="expression" dxfId="1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89" priority="3">
      <formula>M55&gt;0</formula>
    </cfRule>
    <cfRule type="expression" dxfId="1888" priority="4">
      <formula>M55&lt;0</formula>
    </cfRule>
  </conditionalFormatting>
  <conditionalFormatting sqref="Q10">
    <cfRule type="expression" dxfId="1887" priority="1">
      <formula>Q10&gt;0</formula>
    </cfRule>
    <cfRule type="expression" dxfId="1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40.049999999999997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40.049999999999997</v>
      </c>
      <c r="R4" s="486">
        <v>1.6500000000000001E-2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8" t="s">
        <v>78</v>
      </c>
      <c r="P40" s="81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44.055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43.654499999999999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43.253999999999998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42.853499999999997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42.452999999999996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42.052500000000002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41.652000000000001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41.2515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40.850999999999999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40.450499999999998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40.049999999999997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39.649499999999996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39.248999999999995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38.848499999999994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38.447999999999993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38.047499999999992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37.646999999999998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37.246499999999997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36.845999999999997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36.445499999999996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36.045000000000002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5" priority="27">
      <formula>F27&gt;0</formula>
    </cfRule>
    <cfRule type="expression" dxfId="1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3" priority="15">
      <formula>Q8&gt;0</formula>
    </cfRule>
    <cfRule type="expression" dxfId="1882" priority="16">
      <formula>Q8&lt;0</formula>
    </cfRule>
  </conditionalFormatting>
  <conditionalFormatting sqref="Q7">
    <cfRule type="expression" dxfId="1881" priority="17">
      <formula>Q7&gt;0</formula>
    </cfRule>
    <cfRule type="expression" dxfId="1880" priority="18">
      <formula>Q7&lt;0</formula>
    </cfRule>
  </conditionalFormatting>
  <conditionalFormatting sqref="F37:F38">
    <cfRule type="expression" dxfId="1879" priority="13">
      <formula>F37&gt;0</formula>
    </cfRule>
    <cfRule type="expression" dxfId="1878" priority="14">
      <formula>F37&lt;0</formula>
    </cfRule>
  </conditionalFormatting>
  <conditionalFormatting sqref="H37:H38">
    <cfRule type="expression" dxfId="1877" priority="11">
      <formula>H37&gt;0</formula>
    </cfRule>
    <cfRule type="expression" dxfId="1876" priority="12">
      <formula>H37&lt;0</formula>
    </cfRule>
  </conditionalFormatting>
  <conditionalFormatting sqref="F23:F26 H23:H26">
    <cfRule type="expression" dxfId="1875" priority="9">
      <formula>F23&gt;0</formula>
    </cfRule>
    <cfRule type="expression" dxfId="1874" priority="10">
      <formula>F23&lt;0</formula>
    </cfRule>
  </conditionalFormatting>
  <conditionalFormatting sqref="Q10">
    <cfRule type="expression" dxfId="1873" priority="3">
      <formula>Q10&gt;0</formula>
    </cfRule>
    <cfRule type="expression" dxfId="1872" priority="4">
      <formula>Q10&lt;0</formula>
    </cfRule>
  </conditionalFormatting>
  <conditionalFormatting sqref="F22 H22">
    <cfRule type="expression" dxfId="1871" priority="1">
      <formula>F22&gt;0</formula>
    </cfRule>
    <cfRule type="expression" dxfId="1870" priority="2">
      <formula>F22&lt;0</formula>
    </cfRule>
  </conditionalFormatting>
  <conditionalFormatting sqref="M41">
    <cfRule type="expression" dxfId="1869" priority="5">
      <formula>M41&gt;0</formula>
    </cfRule>
    <cfRule type="expression" dxfId="1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65.47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65.47</v>
      </c>
      <c r="R4" s="486">
        <v>-2.0199999999999999E-2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72.01700000000001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71.362300000000005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70.707599999999999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70.052900000000008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69.398200000000003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68.743499999999997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68.088800000000006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67.434100000000001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66.779399999999995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66.124700000000004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65.47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64.815299999999993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64.160600000000002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63.505899999999997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62.851199999999999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62.196499999999993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61.541799999999995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60.887100000000004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60.232399999999998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59.5777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58.923000000000002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7" priority="29">
      <formula>F25&gt;0</formula>
    </cfRule>
    <cfRule type="expression" dxfId="1866" priority="30">
      <formula>F25&lt;0</formula>
    </cfRule>
  </conditionalFormatting>
  <conditionalFormatting sqref="Q7">
    <cfRule type="expression" dxfId="1865" priority="27">
      <formula>Q7&gt;0</formula>
    </cfRule>
    <cfRule type="expression" dxfId="1864" priority="28">
      <formula>Q7&lt;0</formula>
    </cfRule>
  </conditionalFormatting>
  <conditionalFormatting sqref="Q8">
    <cfRule type="expression" dxfId="1863" priority="25">
      <formula>Q8&gt;0</formula>
    </cfRule>
    <cfRule type="expression" dxfId="1862" priority="26">
      <formula>Q8&lt;0</formula>
    </cfRule>
  </conditionalFormatting>
  <conditionalFormatting sqref="Q10">
    <cfRule type="expression" dxfId="1861" priority="13">
      <formula>Q10&gt;0</formula>
    </cfRule>
    <cfRule type="expression" dxfId="1860" priority="14">
      <formula>Q10&lt;0</formula>
    </cfRule>
  </conditionalFormatting>
  <conditionalFormatting sqref="M46">
    <cfRule type="expression" dxfId="1859" priority="11">
      <formula>M46&gt;0</formula>
    </cfRule>
    <cfRule type="expression" dxfId="1858" priority="12">
      <formula>M46&lt;0</formula>
    </cfRule>
  </conditionalFormatting>
  <conditionalFormatting sqref="F80:F88 H80:H88">
    <cfRule type="expression" dxfId="1857" priority="9">
      <formula>F80&gt;0</formula>
    </cfRule>
    <cfRule type="expression" dxfId="1856" priority="10">
      <formula>F80&lt;0</formula>
    </cfRule>
  </conditionalFormatting>
  <conditionalFormatting sqref="F75:F79">
    <cfRule type="expression" dxfId="1855" priority="7">
      <formula>F75&gt;0</formula>
    </cfRule>
    <cfRule type="expression" dxfId="1854" priority="8">
      <formula>F75&lt;0</formula>
    </cfRule>
  </conditionalFormatting>
  <conditionalFormatting sqref="H75:H79">
    <cfRule type="expression" dxfId="1853" priority="5">
      <formula>H75&gt;0</formula>
    </cfRule>
    <cfRule type="expression" dxfId="1852" priority="6">
      <formula>H75&lt;0</formula>
    </cfRule>
  </conditionalFormatting>
  <conditionalFormatting sqref="F71:F74">
    <cfRule type="expression" dxfId="1851" priority="3">
      <formula>F71&gt;0</formula>
    </cfRule>
    <cfRule type="expression" dxfId="1850" priority="4">
      <formula>F71&lt;0</formula>
    </cfRule>
  </conditionalFormatting>
  <conditionalFormatting sqref="H71:H74">
    <cfRule type="expression" dxfId="1849" priority="1">
      <formula>H71&gt;0</formula>
    </cfRule>
    <cfRule type="expression" dxfId="18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34.590000000000003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34.590000000000003</v>
      </c>
      <c r="R4" s="508">
        <v>1.44E-2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38.049000000000007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37.703100000000006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37.357200000000006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37.011300000000006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36.665400000000005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36.319500000000005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35.973600000000005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35.627700000000004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35.281800000000004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34.935900000000004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34.590000000000003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34.244100000000003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33.898200000000003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33.552300000000002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33.206400000000002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32.860500000000002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32.514600000000002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32.168700000000008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31.822800000000004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31.476900000000004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31.131000000000004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7" priority="21">
      <formula>F47&gt;0</formula>
    </cfRule>
    <cfRule type="expression" dxfId="1846" priority="22">
      <formula>F47&lt;0</formula>
    </cfRule>
  </conditionalFormatting>
  <conditionalFormatting sqref="Q7">
    <cfRule type="expression" dxfId="1845" priority="19">
      <formula>Q7&gt;0</formula>
    </cfRule>
    <cfRule type="expression" dxfId="1844" priority="20">
      <formula>Q7&lt;0</formula>
    </cfRule>
  </conditionalFormatting>
  <conditionalFormatting sqref="Q8">
    <cfRule type="expression" dxfId="1843" priority="17">
      <formula>Q8&gt;0</formula>
    </cfRule>
    <cfRule type="expression" dxfId="1842" priority="18">
      <formula>Q8&lt;0</formula>
    </cfRule>
  </conditionalFormatting>
  <conditionalFormatting sqref="F25:F46">
    <cfRule type="expression" dxfId="1841" priority="15">
      <formula>F25&gt;0</formula>
    </cfRule>
    <cfRule type="expression" dxfId="1840" priority="16">
      <formula>F25&lt;0</formula>
    </cfRule>
  </conditionalFormatting>
  <conditionalFormatting sqref="H25:H46">
    <cfRule type="expression" dxfId="1839" priority="13">
      <formula>H25&gt;0</formula>
    </cfRule>
    <cfRule type="expression" dxfId="1838" priority="14">
      <formula>H25&lt;0</formula>
    </cfRule>
  </conditionalFormatting>
  <conditionalFormatting sqref="F89:F110">
    <cfRule type="expression" dxfId="1837" priority="11">
      <formula>F89&gt;0</formula>
    </cfRule>
    <cfRule type="expression" dxfId="1836" priority="12">
      <formula>F89&lt;0</formula>
    </cfRule>
  </conditionalFormatting>
  <conditionalFormatting sqref="H89:H110">
    <cfRule type="expression" dxfId="1835" priority="9">
      <formula>H89&gt;0</formula>
    </cfRule>
    <cfRule type="expression" dxfId="1834" priority="10">
      <formula>H89&lt;0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J25:J38">
    <cfRule type="expression" dxfId="1831" priority="5">
      <formula>J25&gt;0</formula>
    </cfRule>
    <cfRule type="expression" dxfId="1830" priority="6">
      <formula>J25&lt;0</formula>
    </cfRule>
  </conditionalFormatting>
  <conditionalFormatting sqref="K25:K38">
    <cfRule type="expression" dxfId="1829" priority="3">
      <formula>K25&gt;0</formula>
    </cfRule>
    <cfRule type="expression" dxfId="1828" priority="4">
      <formula>K25&lt;0</formula>
    </cfRule>
  </conditionalFormatting>
  <conditionalFormatting sqref="L25:L38">
    <cfRule type="expression" dxfId="1827" priority="1">
      <formula>L25&gt;0</formula>
    </cfRule>
    <cfRule type="expression" dxfId="1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69.94</v>
      </c>
      <c r="R4" s="486">
        <v>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76.933999999999997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76.2346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75.535200000000003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74.835800000000006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74.136399999999995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73.436999999999998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72.7376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72.038200000000003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71.338799999999992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70.639399999999995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69.94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69.240600000000001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68.541200000000003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67.841799999999992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67.142399999999995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66.442999999999998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65.743600000000001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65.044200000000004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64.344800000000006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63.645400000000002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62.945999999999998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5" priority="23">
      <formula>F34&gt;0</formula>
    </cfRule>
    <cfRule type="expression" dxfId="1824" priority="24">
      <formula>F34&lt;0</formula>
    </cfRule>
  </conditionalFormatting>
  <conditionalFormatting sqref="Q7">
    <cfRule type="expression" dxfId="1823" priority="21">
      <formula>Q7&gt;0</formula>
    </cfRule>
    <cfRule type="expression" dxfId="1822" priority="22">
      <formula>Q7&lt;0</formula>
    </cfRule>
  </conditionalFormatting>
  <conditionalFormatting sqref="Q8">
    <cfRule type="expression" dxfId="1821" priority="19">
      <formula>Q8&gt;0</formula>
    </cfRule>
    <cfRule type="expression" dxfId="1820" priority="20">
      <formula>Q8&lt;0</formula>
    </cfRule>
  </conditionalFormatting>
  <conditionalFormatting sqref="F25:F33">
    <cfRule type="expression" dxfId="1819" priority="17">
      <formula>F25&gt;0</formula>
    </cfRule>
    <cfRule type="expression" dxfId="1818" priority="18">
      <formula>F25&lt;0</formula>
    </cfRule>
  </conditionalFormatting>
  <conditionalFormatting sqref="H25:H33">
    <cfRule type="expression" dxfId="1817" priority="15">
      <formula>H25&gt;0</formula>
    </cfRule>
    <cfRule type="expression" dxfId="1816" priority="16">
      <formula>H25&lt;0</formula>
    </cfRule>
  </conditionalFormatting>
  <conditionalFormatting sqref="M46">
    <cfRule type="expression" dxfId="1815" priority="13">
      <formula>M46&gt;0</formula>
    </cfRule>
    <cfRule type="expression" dxfId="1814" priority="14">
      <formula>M46&lt;0</formula>
    </cfRule>
  </conditionalFormatting>
  <conditionalFormatting sqref="F79:F87 H79:H87">
    <cfRule type="expression" dxfId="1813" priority="11">
      <formula>F79&gt;0</formula>
    </cfRule>
    <cfRule type="expression" dxfId="1812" priority="12">
      <formula>F79&lt;0</formula>
    </cfRule>
  </conditionalFormatting>
  <conditionalFormatting sqref="F70:F78">
    <cfRule type="expression" dxfId="1811" priority="9">
      <formula>F70&gt;0</formula>
    </cfRule>
    <cfRule type="expression" dxfId="1810" priority="10">
      <formula>F70&lt;0</formula>
    </cfRule>
  </conditionalFormatting>
  <conditionalFormatting sqref="H70:H78">
    <cfRule type="expression" dxfId="1809" priority="7">
      <formula>H70&gt;0</formula>
    </cfRule>
    <cfRule type="expression" dxfId="1808" priority="8">
      <formula>H70&lt;0</formula>
    </cfRule>
  </conditionalFormatting>
  <conditionalFormatting sqref="J27:K27 J30:K30 J33:K33 J36:K36 J39:K39 J42:K42">
    <cfRule type="expression" dxfId="1807" priority="5">
      <formula>J27&gt;0</formula>
    </cfRule>
    <cfRule type="expression" dxfId="1806" priority="6">
      <formula>J27&lt;0</formula>
    </cfRule>
  </conditionalFormatting>
  <conditionalFormatting sqref="J28:K29 J31:K32 J34:K35 J37:K38 J40:K41">
    <cfRule type="expression" dxfId="1805" priority="3">
      <formula>J28&gt;0</formula>
    </cfRule>
    <cfRule type="expression" dxfId="1804" priority="4">
      <formula>J28&lt;0</formula>
    </cfRule>
  </conditionalFormatting>
  <conditionalFormatting sqref="L27:L42">
    <cfRule type="expression" dxfId="1803" priority="1">
      <formula>L27&gt;0</formula>
    </cfRule>
    <cfRule type="expression" dxfId="18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24.55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24.55</v>
      </c>
      <c r="R4" s="486">
        <v>8.9999999999999993E-3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27.005000000000003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26.759500000000003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26.514000000000003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26.268500000000003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26.023000000000003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25.777500000000003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25.532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25.2865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25.041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24.795500000000001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24.55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24.304500000000001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24.059000000000001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23.813500000000001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23.568000000000001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23.322499999999998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23.076999999999998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22.831500000000002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22.586000000000002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22.340500000000002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22.095000000000002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1" priority="9">
      <formula>F57&gt;0</formula>
    </cfRule>
    <cfRule type="expression" dxfId="1800" priority="10">
      <formula>F57&lt;0</formula>
    </cfRule>
  </conditionalFormatting>
  <conditionalFormatting sqref="Q7">
    <cfRule type="expression" dxfId="1799" priority="7">
      <formula>Q7&gt;0</formula>
    </cfRule>
    <cfRule type="expression" dxfId="1798" priority="8">
      <formula>Q7&lt;0</formula>
    </cfRule>
  </conditionalFormatting>
  <conditionalFormatting sqref="Q8">
    <cfRule type="expression" dxfId="1797" priority="5">
      <formula>Q8&gt;0</formula>
    </cfRule>
    <cfRule type="expression" dxfId="1796" priority="6">
      <formula>Q8&lt;0</formula>
    </cfRule>
  </conditionalFormatting>
  <conditionalFormatting sqref="F25:F56">
    <cfRule type="expression" dxfId="1795" priority="3">
      <formula>F25&gt;0</formula>
    </cfRule>
    <cfRule type="expression" dxfId="1794" priority="4">
      <formula>F25&lt;0</formula>
    </cfRule>
  </conditionalFormatting>
  <conditionalFormatting sqref="H25:H56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67.650000000000006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67.650000000000006</v>
      </c>
      <c r="R4" s="486">
        <v>-9.7000000000000003E-3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74.415000000000006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73.738500000000016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73.062000000000012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72.385500000000008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71.709000000000003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71.032500000000013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70.356000000000009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69.679500000000004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69.003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68.32650000000001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67.650000000000006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66.973500000000001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66.297000000000011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65.620500000000007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64.944000000000003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64.267499999999998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63.591000000000001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62.914500000000011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62.238000000000007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61.561500000000009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60.885000000000005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1" priority="15">
      <formula>F57&gt;0</formula>
    </cfRule>
    <cfRule type="expression" dxfId="1790" priority="16">
      <formula>F57&lt;0</formula>
    </cfRule>
  </conditionalFormatting>
  <conditionalFormatting sqref="Q7">
    <cfRule type="expression" dxfId="1789" priority="13">
      <formula>Q7&gt;0</formula>
    </cfRule>
    <cfRule type="expression" dxfId="1788" priority="14">
      <formula>Q7&lt;0</formula>
    </cfRule>
  </conditionalFormatting>
  <conditionalFormatting sqref="Q8">
    <cfRule type="expression" dxfId="1787" priority="11">
      <formula>Q8&gt;0</formula>
    </cfRule>
    <cfRule type="expression" dxfId="1786" priority="12">
      <formula>Q8&lt;0</formula>
    </cfRule>
  </conditionalFormatting>
  <conditionalFormatting sqref="F25:F56">
    <cfRule type="expression" dxfId="1785" priority="9">
      <formula>F25&gt;0</formula>
    </cfRule>
    <cfRule type="expression" dxfId="1784" priority="10">
      <formula>F25&lt;0</formula>
    </cfRule>
  </conditionalFormatting>
  <conditionalFormatting sqref="H25:H56">
    <cfRule type="expression" dxfId="1783" priority="7">
      <formula>H25&gt;0</formula>
    </cfRule>
    <cfRule type="expression" dxfId="1782" priority="8">
      <formula>H25&lt;0</formula>
    </cfRule>
  </conditionalFormatting>
  <conditionalFormatting sqref="M58">
    <cfRule type="expression" dxfId="1781" priority="5">
      <formula>M58&gt;0</formula>
    </cfRule>
    <cfRule type="expression" dxfId="1780" priority="6">
      <formula>M58&lt;0</formula>
    </cfRule>
  </conditionalFormatting>
  <conditionalFormatting sqref="F84:F115">
    <cfRule type="expression" dxfId="1779" priority="3">
      <formula>F84&gt;0</formula>
    </cfRule>
    <cfRule type="expression" dxfId="1778" priority="4">
      <formula>F84&lt;0</formula>
    </cfRule>
  </conditionalFormatting>
  <conditionalFormatting sqref="H84:H115">
    <cfRule type="expression" dxfId="1777" priority="1">
      <formula>H84&gt;0</formula>
    </cfRule>
    <cfRule type="expression" dxfId="17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212.01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212.01</v>
      </c>
      <c r="R4" s="508">
        <v>4.0000000000000001E-3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233.21100000000001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231.0909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228.9708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226.85070000000002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224.73060000000001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222.6105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220.49039999999999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218.37029999999999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216.25020000000001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214.1301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212.01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209.88989999999998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207.76979999999998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205.6497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203.52959999999999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201.40949999999998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199.28939999999997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197.16929999999999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195.04920000000001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192.92910000000001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190.809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5" priority="21">
      <formula>F47&gt;0</formula>
    </cfRule>
    <cfRule type="expression" dxfId="1774" priority="22">
      <formula>F47&lt;0</formula>
    </cfRule>
  </conditionalFormatting>
  <conditionalFormatting sqref="Q7">
    <cfRule type="expression" dxfId="1773" priority="19">
      <formula>Q7&gt;0</formula>
    </cfRule>
    <cfRule type="expression" dxfId="1772" priority="20">
      <formula>Q7&lt;0</formula>
    </cfRule>
  </conditionalFormatting>
  <conditionalFormatting sqref="Q8">
    <cfRule type="expression" dxfId="1771" priority="17">
      <formula>Q8&gt;0</formula>
    </cfRule>
    <cfRule type="expression" dxfId="1770" priority="18">
      <formula>Q8&lt;0</formula>
    </cfRule>
  </conditionalFormatting>
  <conditionalFormatting sqref="F25:F46">
    <cfRule type="expression" dxfId="1769" priority="15">
      <formula>F25&gt;0</formula>
    </cfRule>
    <cfRule type="expression" dxfId="1768" priority="16">
      <formula>F25&lt;0</formula>
    </cfRule>
  </conditionalFormatting>
  <conditionalFormatting sqref="H25:H46">
    <cfRule type="expression" dxfId="1767" priority="13">
      <formula>H25&gt;0</formula>
    </cfRule>
    <cfRule type="expression" dxfId="1766" priority="14">
      <formula>H25&lt;0</formula>
    </cfRule>
  </conditionalFormatting>
  <conditionalFormatting sqref="F89:F110">
    <cfRule type="expression" dxfId="1765" priority="11">
      <formula>F89&gt;0</formula>
    </cfRule>
    <cfRule type="expression" dxfId="1764" priority="12">
      <formula>F89&lt;0</formula>
    </cfRule>
  </conditionalFormatting>
  <conditionalFormatting sqref="H89:H110">
    <cfRule type="expression" dxfId="1763" priority="9">
      <formula>H89&gt;0</formula>
    </cfRule>
    <cfRule type="expression" dxfId="1762" priority="10">
      <formula>H89&lt;0</formula>
    </cfRule>
  </conditionalFormatting>
  <conditionalFormatting sqref="Q10">
    <cfRule type="expression" dxfId="1761" priority="7">
      <formula>Q10&gt;0</formula>
    </cfRule>
    <cfRule type="expression" dxfId="1760" priority="8">
      <formula>Q10&lt;0</formula>
    </cfRule>
  </conditionalFormatting>
  <conditionalFormatting sqref="J25:J38">
    <cfRule type="expression" dxfId="1759" priority="5">
      <formula>J25&gt;0</formula>
    </cfRule>
    <cfRule type="expression" dxfId="1758" priority="6">
      <formula>J25&lt;0</formula>
    </cfRule>
  </conditionalFormatting>
  <conditionalFormatting sqref="K25:K38">
    <cfRule type="expression" dxfId="1757" priority="3">
      <formula>K25&gt;0</formula>
    </cfRule>
    <cfRule type="expression" dxfId="1756" priority="4">
      <formula>K25&lt;0</formula>
    </cfRule>
  </conditionalFormatting>
  <conditionalFormatting sqref="L25:L38">
    <cfRule type="expression" dxfId="1755" priority="1">
      <formula>L25&gt;0</formula>
    </cfRule>
    <cfRule type="expression" dxfId="17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9" t="s">
        <v>709</v>
      </c>
      <c r="AA2" s="819"/>
      <c r="AB2" s="819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9" t="s">
        <v>710</v>
      </c>
      <c r="AA3" s="819"/>
      <c r="AB3" s="819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15.03</v>
      </c>
      <c r="R4" s="486">
        <v>-7.9000000000000008E-3</v>
      </c>
      <c r="Y4" s="62">
        <v>43088</v>
      </c>
      <c r="Z4" s="753" t="s">
        <v>819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96192</v>
      </c>
      <c r="Y5" s="62">
        <v>43096</v>
      </c>
      <c r="Z5" s="753" t="s">
        <v>824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875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11083.341000001703</v>
      </c>
      <c r="R7">
        <v>2000</v>
      </c>
      <c r="U7" s="179"/>
      <c r="Y7" s="62"/>
      <c r="Z7" s="753" t="s">
        <v>876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-3532.2299999999232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-3.5419977672426509E-2</v>
      </c>
      <c r="Y9" s="62">
        <v>43106</v>
      </c>
      <c r="Z9" s="764" t="s">
        <v>898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1.3306719893546242E-2</v>
      </c>
      <c r="R11">
        <f>0.05</f>
        <v>0.05</v>
      </c>
      <c r="Y11" s="62">
        <v>43117</v>
      </c>
      <c r="Z11" s="753" t="s">
        <v>937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943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946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945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944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972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996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997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8" t="s">
        <v>78</v>
      </c>
      <c r="P41" s="818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18.336599999999997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18.186299999999999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18.035999999999998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17.8857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17.735399999999998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17.585099999999997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17.434799999999999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17.284499999999998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17.134199999999996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16.983899999999998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16.833600000000001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16.683299999999999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16.533000000000001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16.3827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16.232400000000002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16.082100000000001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15.931800000000001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15.781499999999999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15.6312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15.4809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15.3306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15.180299999999999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15.03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14.8797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14.729399999999998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14.579099999999999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14.428799999999999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14.278499999999999</v>
      </c>
    </row>
    <row r="70" spans="1:16" x14ac:dyDescent="0.25">
      <c r="G70" s="29"/>
      <c r="O70" s="81">
        <v>0.94</v>
      </c>
      <c r="P70" s="81">
        <f t="shared" si="3"/>
        <v>14.128199999999998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13.9779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13.8276</v>
      </c>
    </row>
    <row r="73" spans="1:16" x14ac:dyDescent="0.25">
      <c r="O73" s="81">
        <v>0.91</v>
      </c>
      <c r="P73" s="81">
        <f t="shared" si="3"/>
        <v>13.677300000000001</v>
      </c>
    </row>
    <row r="74" spans="1:16" ht="15" customHeight="1" x14ac:dyDescent="0.25">
      <c r="O74" s="81">
        <v>0.9</v>
      </c>
      <c r="P74" s="81">
        <f t="shared" si="3"/>
        <v>13.526999999999999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971</v>
      </c>
      <c r="O75" s="81">
        <v>0.89</v>
      </c>
      <c r="P75" s="81">
        <f>O75*$Q$4</f>
        <v>13.3767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13.2264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13.076099999999999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12.925799999999999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12.775499999999999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991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0">IF(C182=0, 0,D182*C182)</f>
        <v>68120</v>
      </c>
      <c r="H182" s="373">
        <f t="shared" ref="H182:H188" si="101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0"/>
        <v>0</v>
      </c>
      <c r="H183" s="373" t="str">
        <f t="shared" si="101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0"/>
        <v>0</v>
      </c>
      <c r="H184" s="373" t="str">
        <f t="shared" si="101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0"/>
        <v>75600</v>
      </c>
      <c r="H185" s="373">
        <f t="shared" si="101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0"/>
        <v>0</v>
      </c>
      <c r="H186" s="373" t="str">
        <f t="shared" si="101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0"/>
        <v>82367.28</v>
      </c>
      <c r="H187" s="373">
        <f t="shared" si="101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0"/>
        <v>0</v>
      </c>
      <c r="H188" s="373" t="str">
        <f t="shared" si="101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2">C190*(E190-D190)</f>
        <v>-29017.579999999998</v>
      </c>
      <c r="G190" s="371">
        <f t="shared" ref="G190:G219" si="103">D190*C190</f>
        <v>91417.900000000009</v>
      </c>
      <c r="H190" s="372">
        <f t="shared" ref="H190:H219" si="104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2"/>
        <v>-31836.35999999999</v>
      </c>
      <c r="G191" s="371">
        <f t="shared" si="103"/>
        <v>101483.62</v>
      </c>
      <c r="H191" s="372">
        <f t="shared" si="104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2"/>
        <v>-34009.06</v>
      </c>
      <c r="G192" s="371">
        <f t="shared" si="103"/>
        <v>109418.42</v>
      </c>
      <c r="H192" s="372">
        <f t="shared" si="104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2"/>
        <v>-34008.920000000006</v>
      </c>
      <c r="G193" s="371">
        <f t="shared" si="103"/>
        <v>101358.28000000001</v>
      </c>
      <c r="H193" s="372">
        <f t="shared" si="104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2"/>
        <v>-39575.879999999997</v>
      </c>
      <c r="G194" s="371">
        <f t="shared" si="103"/>
        <v>108716.71999999999</v>
      </c>
      <c r="H194" s="372">
        <f t="shared" si="104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2"/>
        <v>-38892.919999999991</v>
      </c>
      <c r="G195" s="371">
        <f t="shared" si="103"/>
        <v>110180.68</v>
      </c>
      <c r="H195" s="372">
        <f t="shared" si="104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2"/>
        <v>-39649.22</v>
      </c>
      <c r="G196" s="371">
        <f t="shared" si="103"/>
        <v>101232.94</v>
      </c>
      <c r="H196" s="372">
        <f t="shared" si="104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2"/>
        <v>-41303.94</v>
      </c>
      <c r="G197" s="371">
        <f t="shared" si="103"/>
        <v>94046.46</v>
      </c>
      <c r="H197" s="372">
        <f t="shared" si="104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2"/>
        <v>-42699.159999999996</v>
      </c>
      <c r="G198" s="371">
        <f t="shared" si="103"/>
        <v>101024.04</v>
      </c>
      <c r="H198" s="372">
        <f t="shared" si="104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2"/>
        <v>-47715.600000000006</v>
      </c>
      <c r="G199" s="371">
        <f t="shared" si="103"/>
        <v>107500.44</v>
      </c>
      <c r="H199" s="372">
        <f t="shared" si="104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2"/>
        <v>-46809.119999999995</v>
      </c>
      <c r="G200" s="371">
        <f t="shared" si="103"/>
        <v>113864.21999999999</v>
      </c>
      <c r="H200" s="372">
        <f t="shared" si="104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2"/>
        <v>-47694.16</v>
      </c>
      <c r="G201" s="371">
        <f t="shared" si="103"/>
        <v>126525.44</v>
      </c>
      <c r="H201" s="372">
        <f t="shared" si="104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2"/>
        <v>-48128</v>
      </c>
      <c r="G202" s="371">
        <f t="shared" si="103"/>
        <v>129280</v>
      </c>
      <c r="H202" s="372">
        <f t="shared" si="104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2"/>
        <v>-48155.4</v>
      </c>
      <c r="G203" s="371">
        <f t="shared" si="103"/>
        <v>113708.88</v>
      </c>
      <c r="H203" s="372">
        <f t="shared" si="104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2"/>
        <v>-42239.579999999994</v>
      </c>
      <c r="G204" s="371">
        <f t="shared" si="103"/>
        <v>100564.46</v>
      </c>
      <c r="H204" s="372">
        <f t="shared" si="104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2"/>
        <v>-42072.46</v>
      </c>
      <c r="G205" s="371">
        <f t="shared" si="103"/>
        <v>100397.34000000001</v>
      </c>
      <c r="H205" s="372">
        <f t="shared" si="104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2"/>
        <v>-45543.96</v>
      </c>
      <c r="G206" s="371">
        <f t="shared" si="103"/>
        <v>132958.98000000001</v>
      </c>
      <c r="H206" s="372">
        <f t="shared" si="104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2"/>
        <v>-45906.62000000001</v>
      </c>
      <c r="G207" s="371">
        <f t="shared" si="103"/>
        <v>158980.96</v>
      </c>
      <c r="H207" s="372">
        <f t="shared" si="104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2"/>
        <v>-51777.299999999996</v>
      </c>
      <c r="G208" s="371">
        <f t="shared" si="103"/>
        <v>171590.94</v>
      </c>
      <c r="H208" s="373">
        <f t="shared" si="104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2"/>
        <v>-49664.193999999989</v>
      </c>
      <c r="G209" s="371">
        <f t="shared" si="103"/>
        <v>158920.21399999998</v>
      </c>
      <c r="H209" s="373">
        <f t="shared" si="104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2"/>
        <v>-47987.500000000015</v>
      </c>
      <c r="G210" s="371">
        <f t="shared" si="103"/>
        <v>145958.78</v>
      </c>
      <c r="H210" s="373">
        <f t="shared" si="104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2"/>
        <v>-47702.966000000015</v>
      </c>
      <c r="G211" s="371">
        <f t="shared" si="103"/>
        <v>158434.24600000001</v>
      </c>
      <c r="H211" s="373">
        <f t="shared" si="104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2"/>
        <v>-60971.399999999987</v>
      </c>
      <c r="G212" s="371">
        <f t="shared" si="103"/>
        <v>170139.24</v>
      </c>
      <c r="H212" s="373">
        <f t="shared" si="104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2"/>
        <v>-77656.859999999986</v>
      </c>
      <c r="G213" s="371">
        <f t="shared" si="103"/>
        <v>166354.54</v>
      </c>
      <c r="H213" s="373">
        <f t="shared" si="104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2"/>
        <v>-85359.959999999992</v>
      </c>
      <c r="G214" s="371">
        <f t="shared" si="103"/>
        <v>169945.68</v>
      </c>
      <c r="H214" s="373">
        <f t="shared" si="104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2"/>
        <v>-100883.47199999999</v>
      </c>
      <c r="G215" s="371">
        <f t="shared" si="103"/>
        <v>169887.61199999999</v>
      </c>
      <c r="H215" s="372">
        <f t="shared" si="104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2"/>
        <v>-97651.02</v>
      </c>
      <c r="G216" s="371">
        <f t="shared" si="103"/>
        <v>169848.9</v>
      </c>
      <c r="H216" s="372">
        <f t="shared" si="104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2"/>
        <v>-97231.731999999989</v>
      </c>
      <c r="G217" s="371">
        <f t="shared" si="103"/>
        <v>165974.95199999999</v>
      </c>
      <c r="H217" s="372">
        <f t="shared" si="104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2"/>
        <v>-97234.865999999995</v>
      </c>
      <c r="G218" s="371">
        <f t="shared" si="103"/>
        <v>169723.08599999998</v>
      </c>
      <c r="H218" s="372">
        <f t="shared" si="104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2"/>
        <v>-104373.632</v>
      </c>
      <c r="G219" s="371">
        <f t="shared" si="103"/>
        <v>197776.17199999999</v>
      </c>
      <c r="H219" s="372">
        <f t="shared" si="104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2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2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5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5"/>
        <v>-94166.28</v>
      </c>
      <c r="G223" s="371">
        <f t="shared" ref="G223:G230" si="106">IF(C223=0, 0,D223*C223)</f>
        <v>165387.56</v>
      </c>
      <c r="H223" s="372">
        <f t="shared" ref="H223:H230" si="107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5"/>
        <v>-91969.787999999986</v>
      </c>
      <c r="G224" s="371">
        <f t="shared" si="106"/>
        <v>157393.788</v>
      </c>
      <c r="H224" s="372">
        <f t="shared" si="107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5"/>
        <v>-91154.7</v>
      </c>
      <c r="G225" s="371">
        <f t="shared" si="106"/>
        <v>145246.5</v>
      </c>
      <c r="H225" s="372">
        <f t="shared" si="107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5"/>
        <v>-92238.461999999985</v>
      </c>
      <c r="G226" s="371">
        <f t="shared" si="106"/>
        <v>161141.78199999998</v>
      </c>
      <c r="H226" s="372">
        <f t="shared" si="107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5"/>
        <v>-89571.54800000001</v>
      </c>
      <c r="G227" s="371">
        <f t="shared" si="106"/>
        <v>152607.92800000001</v>
      </c>
      <c r="H227" s="372">
        <f t="shared" si="107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5"/>
        <v>-89550.534</v>
      </c>
      <c r="G228" s="371">
        <f t="shared" si="106"/>
        <v>169006.91400000002</v>
      </c>
      <c r="H228" s="372">
        <f t="shared" si="107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5"/>
        <v>-89678.238000000012</v>
      </c>
      <c r="G229" s="371">
        <f t="shared" si="106"/>
        <v>165029.61800000002</v>
      </c>
      <c r="H229" s="372">
        <f t="shared" si="107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5"/>
        <v>-89511.821999999986</v>
      </c>
      <c r="G230" s="371">
        <f t="shared" si="106"/>
        <v>168968.20199999999</v>
      </c>
      <c r="H230" s="372">
        <f t="shared" si="107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08">C231*(E231-D231)</f>
        <v>-89632.347999999984</v>
      </c>
      <c r="G231" s="371">
        <f t="shared" ref="G231:G242" si="109">IF(C231=0, 0,D231*C231)</f>
        <v>164983.728</v>
      </c>
      <c r="H231" s="372">
        <f t="shared" ref="H231:H282" si="110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08"/>
        <v>-93372.971999999994</v>
      </c>
      <c r="G232" s="371">
        <f t="shared" si="109"/>
        <v>172761.372</v>
      </c>
      <c r="H232" s="372">
        <f t="shared" si="110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08"/>
        <v>-91747.44</v>
      </c>
      <c r="G233" s="371">
        <f t="shared" si="109"/>
        <v>168784.32</v>
      </c>
      <c r="H233" s="372">
        <f t="shared" si="110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08"/>
        <v>-80757.467999999993</v>
      </c>
      <c r="G234" s="371">
        <f t="shared" si="109"/>
        <v>159727.26799999998</v>
      </c>
      <c r="H234" s="373">
        <f t="shared" si="110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08"/>
        <v>-72386.955999999976</v>
      </c>
      <c r="G235" s="371">
        <f t="shared" si="109"/>
        <v>164888.61599999998</v>
      </c>
      <c r="H235" s="373">
        <f t="shared" si="110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08"/>
        <v>-62830.615999999987</v>
      </c>
      <c r="G236" s="371">
        <f t="shared" si="109"/>
        <v>164888.61599999998</v>
      </c>
      <c r="H236" s="373">
        <f t="shared" si="110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08"/>
        <v>-66133.584000000003</v>
      </c>
      <c r="G237" s="371">
        <f t="shared" si="109"/>
        <v>164387.60399999999</v>
      </c>
      <c r="H237" s="373">
        <f t="shared" si="110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08"/>
        <v>-61160.576000000008</v>
      </c>
      <c r="G238" s="371">
        <f t="shared" si="109"/>
        <v>164331.93599999999</v>
      </c>
      <c r="H238" s="373">
        <f t="shared" si="110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08"/>
        <v>-58033.889999999992</v>
      </c>
      <c r="G239" s="371">
        <f t="shared" si="109"/>
        <v>164266.99</v>
      </c>
      <c r="H239" s="373">
        <f t="shared" si="110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08"/>
        <v>-56328.439999999988</v>
      </c>
      <c r="G240" s="371">
        <f t="shared" si="109"/>
        <v>148531.07999999999</v>
      </c>
      <c r="H240" s="373">
        <f t="shared" si="110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08"/>
        <v>-57894.720000000016</v>
      </c>
      <c r="G241" s="371">
        <f t="shared" si="109"/>
        <v>163942.26</v>
      </c>
      <c r="H241" s="372">
        <f t="shared" si="110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08"/>
        <v>-58904.104000000007</v>
      </c>
      <c r="G242" s="371">
        <f t="shared" si="109"/>
        <v>167796.78400000001</v>
      </c>
      <c r="H242" s="372">
        <f t="shared" si="110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1">C243*(E243-D243)</f>
        <v>-69928.587000000014</v>
      </c>
      <c r="G243" s="371">
        <f t="shared" ref="G243:G282" si="112">IF(C243=0, 0,D243*C243)</f>
        <v>206559.20699999999</v>
      </c>
      <c r="H243" s="372">
        <f t="shared" si="110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1"/>
        <v>-66302.234199999992</v>
      </c>
      <c r="G244" s="371">
        <f t="shared" si="112"/>
        <v>185059.5742</v>
      </c>
      <c r="H244" s="372">
        <f t="shared" si="110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1"/>
        <v>-59729.712599999977</v>
      </c>
      <c r="G245" s="371">
        <f t="shared" si="112"/>
        <v>167542.63259999998</v>
      </c>
      <c r="H245" s="372">
        <f t="shared" si="110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1"/>
        <v>-65233.308000000005</v>
      </c>
      <c r="G246" s="371">
        <f t="shared" si="112"/>
        <v>188202.64799999999</v>
      </c>
      <c r="H246" s="372">
        <f t="shared" si="110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1"/>
        <v>-64902.603600000009</v>
      </c>
      <c r="G247" s="371">
        <f t="shared" si="112"/>
        <v>167102.28360000002</v>
      </c>
      <c r="H247" s="372">
        <f t="shared" si="110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1"/>
        <v>-66452.265800000008</v>
      </c>
      <c r="G248" s="371">
        <f t="shared" si="112"/>
        <v>168143.46580000001</v>
      </c>
      <c r="H248" s="372">
        <f t="shared" si="110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1"/>
        <v>-64191.270599999982</v>
      </c>
      <c r="G249" s="371">
        <f t="shared" si="112"/>
        <v>167068.4106</v>
      </c>
      <c r="H249" s="372">
        <f t="shared" si="110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1"/>
        <v>-53072.044600000016</v>
      </c>
      <c r="G250" s="371">
        <f t="shared" si="112"/>
        <v>155298.88460000002</v>
      </c>
      <c r="H250" s="372">
        <f t="shared" si="110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1"/>
        <v>-54016.789200000007</v>
      </c>
      <c r="G251" s="371">
        <f t="shared" si="112"/>
        <v>166959.04920000001</v>
      </c>
      <c r="H251" s="372">
        <f t="shared" si="110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1"/>
        <v>-40694.080000000002</v>
      </c>
      <c r="G252" s="371">
        <f t="shared" si="112"/>
        <v>148852.48000000001</v>
      </c>
      <c r="H252" s="372">
        <f t="shared" si="110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1"/>
        <v>-41622.116400000006</v>
      </c>
      <c r="G253" s="371">
        <f t="shared" si="112"/>
        <v>161235.47640000001</v>
      </c>
      <c r="H253" s="372">
        <f t="shared" si="110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1"/>
        <v>-39713.673000000003</v>
      </c>
      <c r="G254" s="371">
        <f t="shared" si="112"/>
        <v>166592.253</v>
      </c>
      <c r="H254" s="372">
        <f t="shared" si="110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1"/>
        <v>-39679.2474</v>
      </c>
      <c r="G255" s="371">
        <f t="shared" si="112"/>
        <v>160002.82739999998</v>
      </c>
      <c r="H255" s="372">
        <f t="shared" si="110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1"/>
        <v>-40600.177800000019</v>
      </c>
      <c r="G256" s="371">
        <f t="shared" si="112"/>
        <v>166510.9578</v>
      </c>
      <c r="H256" s="372">
        <f t="shared" si="110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1"/>
        <v>-37192.92720000002</v>
      </c>
      <c r="G257" s="371">
        <f t="shared" si="112"/>
        <v>159811.00720000002</v>
      </c>
      <c r="H257" s="372">
        <f t="shared" si="110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1"/>
        <v>-28198.487200000018</v>
      </c>
      <c r="G258" s="371">
        <f t="shared" si="112"/>
        <v>159811.00720000002</v>
      </c>
      <c r="H258" s="372">
        <f t="shared" si="110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1"/>
        <v>-32939.072999999997</v>
      </c>
      <c r="G259" s="371">
        <f t="shared" si="112"/>
        <v>166785.81299999999</v>
      </c>
      <c r="H259" s="372">
        <f t="shared" si="110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1"/>
        <v>-27080.606799999998</v>
      </c>
      <c r="G260" s="371">
        <f t="shared" si="112"/>
        <v>159610.92679999999</v>
      </c>
      <c r="H260" s="373">
        <f t="shared" si="110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1"/>
        <v>-23278.161400000005</v>
      </c>
      <c r="G261" s="371">
        <f t="shared" si="112"/>
        <v>159479.6814</v>
      </c>
      <c r="H261" s="373">
        <f t="shared" si="110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1"/>
        <v>-27860.058600000004</v>
      </c>
      <c r="G262" s="371">
        <f t="shared" si="112"/>
        <v>166739.35860000001</v>
      </c>
      <c r="H262" s="373">
        <f t="shared" si="110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1"/>
        <v>-29897.277600000016</v>
      </c>
      <c r="G263" s="371">
        <f t="shared" si="112"/>
        <v>166260.29760000002</v>
      </c>
      <c r="H263" s="373">
        <f t="shared" si="110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1"/>
        <v>-34709.179199999977</v>
      </c>
      <c r="G264" s="371">
        <f t="shared" si="112"/>
        <v>165846.07919999998</v>
      </c>
      <c r="H264" s="373">
        <f t="shared" si="110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1"/>
        <v>-41926.063800000004</v>
      </c>
      <c r="G265" s="371">
        <f t="shared" si="112"/>
        <v>165707.6838</v>
      </c>
      <c r="H265" s="373">
        <f t="shared" si="110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1"/>
        <v>-48426.330400000006</v>
      </c>
      <c r="G266" s="371">
        <f t="shared" si="112"/>
        <v>190547.59040000002</v>
      </c>
      <c r="H266" s="373">
        <f t="shared" si="110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1"/>
        <v>-48374.515200000002</v>
      </c>
      <c r="G267" s="371">
        <f t="shared" si="112"/>
        <v>165187.97520000002</v>
      </c>
      <c r="H267" s="372">
        <f t="shared" si="110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1"/>
        <v>-54432.172800000015</v>
      </c>
      <c r="G268" s="371">
        <f t="shared" si="112"/>
        <v>176588.49280000001</v>
      </c>
      <c r="H268" s="372">
        <f t="shared" si="110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1"/>
        <v>-49378.123800000016</v>
      </c>
      <c r="G269" s="371">
        <f t="shared" si="112"/>
        <v>164933.44380000001</v>
      </c>
      <c r="H269" s="372">
        <f t="shared" si="110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1"/>
        <v>-45614.280400000011</v>
      </c>
      <c r="G270" s="371">
        <f t="shared" si="112"/>
        <v>177274.02040000001</v>
      </c>
      <c r="H270" s="372">
        <f t="shared" si="110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1"/>
        <v>-45519.5052</v>
      </c>
      <c r="G271" s="371">
        <f t="shared" si="112"/>
        <v>164849.2452</v>
      </c>
      <c r="H271" s="372">
        <f t="shared" si="110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1"/>
        <v>-45770.165399999983</v>
      </c>
      <c r="G272" s="371">
        <f t="shared" si="112"/>
        <v>164809.56539999999</v>
      </c>
      <c r="H272" s="372">
        <f t="shared" si="110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1"/>
        <v>-41109.240599999997</v>
      </c>
      <c r="G273" s="371">
        <f t="shared" si="112"/>
        <v>164794.08059999999</v>
      </c>
      <c r="H273" s="372">
        <f t="shared" si="110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1"/>
        <v>-37211.283199999991</v>
      </c>
      <c r="G274" s="371">
        <f t="shared" si="112"/>
        <v>158269.10319999998</v>
      </c>
      <c r="H274" s="372">
        <f t="shared" si="110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1"/>
        <v>-38770.067999999999</v>
      </c>
      <c r="G275" s="371">
        <f t="shared" si="112"/>
        <v>164777.628</v>
      </c>
      <c r="H275" s="372">
        <f t="shared" si="110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1"/>
        <v>-33653.890400000018</v>
      </c>
      <c r="G276" s="371">
        <f t="shared" si="112"/>
        <v>157924.0104</v>
      </c>
      <c r="H276" s="372">
        <f t="shared" si="110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1"/>
        <v>-37103.516399999986</v>
      </c>
      <c r="G277" s="371">
        <f t="shared" si="112"/>
        <v>164562.77639999997</v>
      </c>
      <c r="H277" s="372">
        <f t="shared" si="110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1"/>
        <v>-39676.8966</v>
      </c>
      <c r="G278" s="371">
        <f t="shared" si="112"/>
        <v>164523.09660000002</v>
      </c>
      <c r="H278" s="372">
        <f t="shared" si="110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1"/>
        <v>-35572.456799999993</v>
      </c>
      <c r="G279" s="371">
        <f t="shared" si="112"/>
        <v>164483.41680000001</v>
      </c>
      <c r="H279" s="372">
        <f t="shared" si="110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1"/>
        <v>-29514.401999999984</v>
      </c>
      <c r="G280" s="371">
        <f t="shared" si="112"/>
        <v>143679.28200000001</v>
      </c>
      <c r="H280" s="372">
        <f t="shared" si="110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1"/>
        <v>-24105.848799999996</v>
      </c>
      <c r="G281" s="371">
        <f t="shared" si="112"/>
        <v>136358.20879999999</v>
      </c>
      <c r="H281" s="372">
        <f t="shared" si="110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1"/>
        <v>-24823.50120000001</v>
      </c>
      <c r="G282" s="371">
        <f t="shared" si="112"/>
        <v>143649.8412</v>
      </c>
      <c r="H282" s="372">
        <f t="shared" si="110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3">C283*(E283-D283)</f>
        <v>-33713.287800000006</v>
      </c>
      <c r="G283" s="371">
        <f t="shared" ref="G283:G291" si="114">IF(C283=0, 0,D283*C283)</f>
        <v>154198.0478</v>
      </c>
      <c r="H283" s="372">
        <f t="shared" ref="H283:H291" si="115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3"/>
        <v>-34191.285600000003</v>
      </c>
      <c r="G284" s="371">
        <f t="shared" si="114"/>
        <v>158702.04560000001</v>
      </c>
      <c r="H284" s="372">
        <f t="shared" si="115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3"/>
        <v>-33706.974000000009</v>
      </c>
      <c r="G285" s="371">
        <f t="shared" si="114"/>
        <v>158217.734</v>
      </c>
      <c r="H285" s="372">
        <f t="shared" si="115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3"/>
        <v>-35317.9254</v>
      </c>
      <c r="G286" s="371">
        <f t="shared" si="114"/>
        <v>163357.86540000001</v>
      </c>
      <c r="H286" s="372">
        <f t="shared" si="115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3"/>
        <v>-36815.103999999985</v>
      </c>
      <c r="G287" s="371">
        <f t="shared" si="114"/>
        <v>157985.78399999999</v>
      </c>
      <c r="H287" s="372">
        <f t="shared" si="115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3"/>
        <v>-40329.610399999998</v>
      </c>
      <c r="G288" s="371">
        <f t="shared" si="114"/>
        <v>157881.87039999999</v>
      </c>
      <c r="H288" s="372">
        <f t="shared" si="115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3"/>
        <v>-35684.1158</v>
      </c>
      <c r="G289" s="371">
        <f t="shared" si="114"/>
        <v>157782.59580000001</v>
      </c>
      <c r="H289" s="372">
        <f t="shared" si="115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3"/>
        <v>-23709.664000000008</v>
      </c>
      <c r="G290" s="371">
        <f t="shared" si="114"/>
        <v>134887.10400000002</v>
      </c>
      <c r="H290" s="373">
        <f t="shared" si="115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3"/>
        <v>-19054.279999999995</v>
      </c>
      <c r="G291" s="371">
        <f t="shared" si="114"/>
        <v>121666.28</v>
      </c>
      <c r="H291" s="373">
        <f t="shared" si="115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6">C292*(E292-D292)</f>
        <v>-21366.37</v>
      </c>
      <c r="G292" s="371">
        <f t="shared" ref="G292:G300" si="117">IF(C292=0, 0,D292*C292)</f>
        <v>129041.37</v>
      </c>
      <c r="H292" s="373">
        <f t="shared" ref="H292:H300" si="118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6"/>
        <v>-17585.480000000014</v>
      </c>
      <c r="G293" s="371">
        <f t="shared" si="117"/>
        <v>121421.48000000001</v>
      </c>
      <c r="H293" s="373">
        <f t="shared" si="118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6"/>
        <v>-23433.255999999998</v>
      </c>
      <c r="G294" s="371">
        <f t="shared" si="117"/>
        <v>134073.236</v>
      </c>
      <c r="H294" s="373">
        <f t="shared" si="118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6"/>
        <v>-21154.320000000003</v>
      </c>
      <c r="G295" s="371">
        <f t="shared" si="117"/>
        <v>138785.16</v>
      </c>
      <c r="H295" s="373">
        <f t="shared" si="118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6"/>
        <v>-29477.467400000005</v>
      </c>
      <c r="G296" s="371">
        <f t="shared" si="117"/>
        <v>152116.9474</v>
      </c>
      <c r="H296" s="373">
        <f t="shared" si="118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6"/>
        <v>-29453.938799999982</v>
      </c>
      <c r="G297" s="371">
        <f t="shared" si="117"/>
        <v>156191.41879999998</v>
      </c>
      <c r="H297" s="372">
        <f t="shared" si="118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6"/>
        <v>-19172.503200000017</v>
      </c>
      <c r="G298" s="371">
        <f t="shared" si="117"/>
        <v>140043.3432</v>
      </c>
      <c r="H298" s="372">
        <f t="shared" si="118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6"/>
        <v>-13448.017</v>
      </c>
      <c r="G299" s="371">
        <f t="shared" si="117"/>
        <v>132303.45699999999</v>
      </c>
      <c r="H299" s="372">
        <f t="shared" si="118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6"/>
        <v>-12142.820000000009</v>
      </c>
      <c r="G300" s="371">
        <f t="shared" si="117"/>
        <v>126387.82</v>
      </c>
      <c r="H300" s="372">
        <f t="shared" si="118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19">C301*(E301-D301)</f>
        <v>-11873.480000000014</v>
      </c>
      <c r="G301" s="371">
        <f t="shared" ref="G301:G322" si="120">IF(C301=0, 0,D301*C301)</f>
        <v>118633.48000000001</v>
      </c>
      <c r="H301" s="372">
        <f t="shared" ref="H301:H322" si="121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19"/>
        <v>-11929.199999999995</v>
      </c>
      <c r="G302" s="371">
        <f t="shared" si="120"/>
        <v>106009.2</v>
      </c>
      <c r="H302" s="372">
        <f t="shared" si="121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19"/>
        <v>-18473.284199999991</v>
      </c>
      <c r="G303" s="371">
        <f t="shared" si="120"/>
        <v>138853.4442</v>
      </c>
      <c r="H303" s="372">
        <f t="shared" si="121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19"/>
        <v>-18423.393999999993</v>
      </c>
      <c r="G304" s="371">
        <f t="shared" si="120"/>
        <v>146163.554</v>
      </c>
      <c r="H304" s="372">
        <f t="shared" si="121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19"/>
        <v>-17342.266799999998</v>
      </c>
      <c r="G305" s="371">
        <f t="shared" si="120"/>
        <v>138703.7868</v>
      </c>
      <c r="H305" s="372">
        <f t="shared" si="121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19"/>
        <v>-17312.610000000008</v>
      </c>
      <c r="G306" s="371">
        <f t="shared" si="120"/>
        <v>146094.13</v>
      </c>
      <c r="H306" s="372">
        <f t="shared" si="121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19"/>
        <v>-16618.370000000006</v>
      </c>
      <c r="G307" s="371">
        <f t="shared" si="120"/>
        <v>146094.13</v>
      </c>
      <c r="H307" s="372">
        <f t="shared" si="121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19"/>
        <v>-18614.310000000012</v>
      </c>
      <c r="G308" s="371">
        <f t="shared" si="120"/>
        <v>146094.13</v>
      </c>
      <c r="H308" s="372">
        <f t="shared" si="121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19"/>
        <v>-10717.330000000011</v>
      </c>
      <c r="G309" s="371">
        <f t="shared" si="120"/>
        <v>146094.13</v>
      </c>
      <c r="H309" s="372">
        <f t="shared" si="121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19"/>
        <v>-13335.061799999996</v>
      </c>
      <c r="G310" s="371">
        <f t="shared" si="120"/>
        <v>146939.08179999999</v>
      </c>
      <c r="H310" s="372">
        <f t="shared" si="121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19"/>
        <v>-14034.101799999982</v>
      </c>
      <c r="G311" s="371">
        <f t="shared" si="120"/>
        <v>146939.08179999999</v>
      </c>
      <c r="H311" s="372">
        <f t="shared" si="121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19"/>
        <v>-18125.222999999994</v>
      </c>
      <c r="G312" s="371">
        <f t="shared" si="120"/>
        <v>152910.723</v>
      </c>
      <c r="H312" s="372">
        <f t="shared" si="121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19"/>
        <v>-17204.112599999997</v>
      </c>
      <c r="G313" s="371">
        <f t="shared" si="120"/>
        <v>152812.03260000001</v>
      </c>
      <c r="H313" s="372">
        <f t="shared" si="121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19"/>
        <v>-21007.348200000015</v>
      </c>
      <c r="G314" s="371">
        <f t="shared" si="120"/>
        <v>152777.3082</v>
      </c>
      <c r="H314" s="372">
        <f t="shared" si="121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19"/>
        <v>-23836.109799999987</v>
      </c>
      <c r="G315" s="371">
        <f t="shared" si="120"/>
        <v>154748.68979999999</v>
      </c>
      <c r="H315" s="372">
        <f t="shared" si="121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19"/>
        <v>-28747.721799999992</v>
      </c>
      <c r="G316" s="371">
        <f t="shared" si="120"/>
        <v>157458.96179999999</v>
      </c>
      <c r="H316" s="372">
        <f t="shared" si="121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19"/>
        <v>-26852.387599999998</v>
      </c>
      <c r="G317" s="371">
        <f t="shared" si="120"/>
        <v>154703.22759999998</v>
      </c>
      <c r="H317" s="372">
        <f t="shared" si="121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19"/>
        <v>-32892.451199999996</v>
      </c>
      <c r="G318" s="371">
        <f t="shared" si="120"/>
        <v>157338.5912</v>
      </c>
      <c r="H318" s="372">
        <f t="shared" si="121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19"/>
        <v>-28045.401999999998</v>
      </c>
      <c r="G319" s="371">
        <f t="shared" si="120"/>
        <v>157325.32200000001</v>
      </c>
      <c r="H319" s="373">
        <f t="shared" si="121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19"/>
        <v>-28056.67200000001</v>
      </c>
      <c r="G320" s="371">
        <f t="shared" si="120"/>
        <v>154608.592</v>
      </c>
      <c r="H320" s="373">
        <f t="shared" si="121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19"/>
        <v>-34756.773799999995</v>
      </c>
      <c r="G321" s="371">
        <f t="shared" si="120"/>
        <v>157212.5338</v>
      </c>
      <c r="H321" s="373">
        <f t="shared" si="121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19"/>
        <v>-34901.771399999991</v>
      </c>
      <c r="G322" s="371">
        <f t="shared" si="120"/>
        <v>159747.97140000001</v>
      </c>
      <c r="H322" s="373">
        <f t="shared" si="121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2">C323*(E323-D323)</f>
        <v>-36344.291399999995</v>
      </c>
      <c r="G323" s="371">
        <f t="shared" ref="G323:G338" si="123">IF(C323=0, 0,D323*C323)</f>
        <v>166350.4914</v>
      </c>
      <c r="H323" s="373">
        <f t="shared" ref="H323:H338" si="124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2"/>
        <v>-29806.304399999986</v>
      </c>
      <c r="G324" s="371">
        <f t="shared" si="123"/>
        <v>159588.28439999997</v>
      </c>
      <c r="H324" s="373">
        <f t="shared" si="124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2"/>
        <v>-27362.67760000001</v>
      </c>
      <c r="G325" s="371">
        <f t="shared" si="123"/>
        <v>154100.15760000001</v>
      </c>
      <c r="H325" s="373">
        <f t="shared" si="124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2"/>
        <v>-25413.691800000004</v>
      </c>
      <c r="G326" s="371">
        <f t="shared" si="123"/>
        <v>152157.7518</v>
      </c>
      <c r="H326" s="372">
        <f t="shared" si="124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2"/>
        <v>-18660.303400000012</v>
      </c>
      <c r="G327" s="371">
        <f t="shared" si="123"/>
        <v>145445.88340000002</v>
      </c>
      <c r="H327" s="372">
        <f t="shared" si="124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2"/>
        <v>-16029.133799999994</v>
      </c>
      <c r="G328" s="371">
        <f t="shared" si="123"/>
        <v>145331.33379999999</v>
      </c>
      <c r="H328" s="372">
        <f t="shared" si="124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2"/>
        <v>-13680.976200000003</v>
      </c>
      <c r="G329" s="371">
        <f t="shared" si="123"/>
        <v>137741.23620000001</v>
      </c>
      <c r="H329" s="372">
        <f t="shared" si="124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2"/>
        <v>-9402.4621999999927</v>
      </c>
      <c r="G330" s="371">
        <f t="shared" si="123"/>
        <v>122097.06219999999</v>
      </c>
      <c r="H330" s="372">
        <f t="shared" si="124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2"/>
        <v>-2780.8000000000065</v>
      </c>
      <c r="G331" s="371">
        <f t="shared" si="123"/>
        <v>94520.8</v>
      </c>
      <c r="H331" s="372">
        <f t="shared" si="124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2"/>
        <v>-2111.0000000000005</v>
      </c>
      <c r="G332" s="371">
        <f t="shared" si="123"/>
        <v>86111</v>
      </c>
      <c r="H332" s="372">
        <f t="shared" si="124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2"/>
        <v>-7950.599999999994</v>
      </c>
      <c r="G333" s="371">
        <f t="shared" si="123"/>
        <v>101790.59999999999</v>
      </c>
      <c r="H333" s="372">
        <f t="shared" si="124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2"/>
        <v>-7870.8499999999922</v>
      </c>
      <c r="G334" s="371">
        <f t="shared" si="123"/>
        <v>109530.84999999999</v>
      </c>
      <c r="H334" s="372">
        <f t="shared" si="124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2"/>
        <v>-2961.0000000000055</v>
      </c>
      <c r="G335" s="371">
        <f t="shared" si="123"/>
        <v>101541</v>
      </c>
      <c r="H335" s="372">
        <f t="shared" si="124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2"/>
        <v>-3051.400000000001</v>
      </c>
      <c r="G336" s="371">
        <f t="shared" si="123"/>
        <v>93416.4</v>
      </c>
      <c r="H336" s="372">
        <f t="shared" si="124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2"/>
        <v>-3026.4999999999986</v>
      </c>
      <c r="G337" s="371">
        <f t="shared" si="123"/>
        <v>85176.5</v>
      </c>
      <c r="H337" s="372">
        <f t="shared" si="124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2"/>
        <v>-4876.1226000000042</v>
      </c>
      <c r="G338" s="371">
        <f t="shared" si="123"/>
        <v>88034.802599999995</v>
      </c>
      <c r="H338" s="372">
        <f t="shared" si="124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5">C341*(E341-D341)</f>
        <v>-5163.5724000000046</v>
      </c>
      <c r="G341" s="371">
        <f t="shared" ref="G341:G346" si="126">IF(C341=0, 0,D341*C341)</f>
        <v>103949.79240000001</v>
      </c>
      <c r="H341" s="372">
        <f t="shared" ref="H341:H346" si="127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5"/>
        <v>-7946.8199999999852</v>
      </c>
      <c r="G342" s="371">
        <f t="shared" si="126"/>
        <v>111789.71999999999</v>
      </c>
      <c r="H342" s="373">
        <f t="shared" si="127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5"/>
        <v>-7946.7637999999934</v>
      </c>
      <c r="G343" s="371">
        <f t="shared" si="126"/>
        <v>119564.66379999999</v>
      </c>
      <c r="H343" s="372">
        <f t="shared" si="127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5"/>
        <v>-11864.04560000001</v>
      </c>
      <c r="G344" s="371">
        <f t="shared" si="126"/>
        <v>127187.60560000001</v>
      </c>
      <c r="H344" s="372">
        <f t="shared" si="127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5"/>
        <v>-11894.083199999997</v>
      </c>
      <c r="G345" s="371">
        <f t="shared" si="126"/>
        <v>134727.64319999999</v>
      </c>
      <c r="H345" s="372">
        <f t="shared" si="127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5"/>
        <v>-7970.5317999999861</v>
      </c>
      <c r="G346" s="371">
        <f t="shared" si="126"/>
        <v>126902.75179999998</v>
      </c>
      <c r="H346" s="372">
        <f t="shared" si="127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28">C352*(E352-D352)</f>
        <v>-5839.4414759999936</v>
      </c>
      <c r="G352" s="371">
        <f t="shared" ref="G352:G358" si="129">IF(C352=0, 0,D352*C352)</f>
        <v>126153.70147599999</v>
      </c>
      <c r="H352" s="372">
        <f t="shared" ref="H352:H358" si="130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28"/>
        <v>-7235.2097400000011</v>
      </c>
      <c r="G353" s="371">
        <f t="shared" si="129"/>
        <v>126013.86974000001</v>
      </c>
      <c r="H353" s="372">
        <f t="shared" si="130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28"/>
        <v>-6801.3106039999893</v>
      </c>
      <c r="G354" s="371">
        <f t="shared" si="129"/>
        <v>125579.970604</v>
      </c>
      <c r="H354" s="372">
        <f t="shared" si="130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28"/>
        <v>-15816.44348</v>
      </c>
      <c r="G355" s="371">
        <f t="shared" si="129"/>
        <v>134522.96348000001</v>
      </c>
      <c r="H355" s="373">
        <f t="shared" si="130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28"/>
        <v>-15980.450220000002</v>
      </c>
      <c r="G356" s="371">
        <f t="shared" si="129"/>
        <v>140422.97021999999</v>
      </c>
      <c r="H356" s="373">
        <f t="shared" si="130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28"/>
        <v>-16022.453030000013</v>
      </c>
      <c r="G357" s="371">
        <f t="shared" si="129"/>
        <v>144766.97303000002</v>
      </c>
      <c r="H357" s="373">
        <f t="shared" si="130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28"/>
        <v>-15995.457559999995</v>
      </c>
      <c r="G358" s="371">
        <f t="shared" si="129"/>
        <v>149041.97756</v>
      </c>
      <c r="H358" s="373">
        <f t="shared" si="130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1">C359*(E359-D359)</f>
        <v>-19058.277097999995</v>
      </c>
      <c r="G359" s="371">
        <f t="shared" ref="G359:G366" si="132">IF(C359=0, 0,D359*C359)</f>
        <v>151845.05709799999</v>
      </c>
      <c r="H359" s="373">
        <f t="shared" ref="H359:H366" si="133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1"/>
        <v>-16640.780505999985</v>
      </c>
      <c r="G360" s="371">
        <f t="shared" si="132"/>
        <v>151797.06050599998</v>
      </c>
      <c r="H360" s="373">
        <f t="shared" si="133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1"/>
        <v>-16830.340505999982</v>
      </c>
      <c r="G361" s="371">
        <f t="shared" si="132"/>
        <v>151797.06050599998</v>
      </c>
      <c r="H361" s="373">
        <f t="shared" si="133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1"/>
        <v>-18246.039857999996</v>
      </c>
      <c r="G362" s="371">
        <f t="shared" si="132"/>
        <v>154609.05985799999</v>
      </c>
      <c r="H362" s="372">
        <f t="shared" si="133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1"/>
        <v>-20423.199632000014</v>
      </c>
      <c r="G363" s="371">
        <f t="shared" si="132"/>
        <v>157431.05963200002</v>
      </c>
      <c r="H363" s="372">
        <f t="shared" si="133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1"/>
        <v>-20451.260000000017</v>
      </c>
      <c r="G364" s="371">
        <f t="shared" si="132"/>
        <v>159151.26</v>
      </c>
      <c r="H364" s="372">
        <f t="shared" si="133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1"/>
        <v>-12770.498441999989</v>
      </c>
      <c r="G365" s="371">
        <f t="shared" si="132"/>
        <v>154553.19844199999</v>
      </c>
      <c r="H365" s="372">
        <f t="shared" si="133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1"/>
        <v>-12774.627693999981</v>
      </c>
      <c r="G366" s="371">
        <f t="shared" si="132"/>
        <v>148697.32769399998</v>
      </c>
      <c r="H366" s="372">
        <f t="shared" si="133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4">C367*(E367-D367)</f>
        <v>-10733.467693999992</v>
      </c>
      <c r="G367" s="371">
        <f t="shared" ref="G367:G378" si="135">IF(C367=0, 0,D367*C367)</f>
        <v>148697.32769399998</v>
      </c>
      <c r="H367" s="372">
        <f t="shared" ref="H367:H378" si="136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4"/>
        <v>-14237.112315999999</v>
      </c>
      <c r="G368" s="371">
        <f t="shared" si="135"/>
        <v>151573.33231600001</v>
      </c>
      <c r="H368" s="372">
        <f t="shared" si="136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4"/>
        <v>-14933.404899999989</v>
      </c>
      <c r="G369" s="371">
        <f t="shared" si="135"/>
        <v>148629.38489999998</v>
      </c>
      <c r="H369" s="372">
        <f t="shared" si="136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4"/>
        <v>-14951.241703999996</v>
      </c>
      <c r="G370" s="371">
        <f t="shared" si="135"/>
        <v>151529.221704</v>
      </c>
      <c r="H370" s="372">
        <f t="shared" si="136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4"/>
        <v>-14945.406348000004</v>
      </c>
      <c r="G371" s="371">
        <f t="shared" si="135"/>
        <v>154405.386348</v>
      </c>
      <c r="H371" s="372">
        <f t="shared" si="136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4"/>
        <v>-18303.73</v>
      </c>
      <c r="G372" s="371">
        <f t="shared" si="135"/>
        <v>158903.73000000001</v>
      </c>
      <c r="H372" s="372">
        <f t="shared" si="136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4"/>
        <v>-7311.0640000000021</v>
      </c>
      <c r="G373" s="371">
        <f t="shared" si="135"/>
        <v>148151.10399999999</v>
      </c>
      <c r="H373" s="372">
        <f t="shared" si="136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4"/>
        <v>-7285.3417480000098</v>
      </c>
      <c r="G374" s="371">
        <f t="shared" si="135"/>
        <v>143571.38174800001</v>
      </c>
      <c r="H374" s="372">
        <f t="shared" si="136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4"/>
        <v>-1007.5158000000105</v>
      </c>
      <c r="G375" s="371">
        <f t="shared" si="135"/>
        <v>138987.71580000001</v>
      </c>
      <c r="H375" s="372">
        <f t="shared" si="136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4"/>
        <v>-1091.5898499999998</v>
      </c>
      <c r="G376" s="371">
        <f t="shared" si="135"/>
        <v>127941.78985</v>
      </c>
      <c r="H376" s="372">
        <f t="shared" si="136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4"/>
        <v>-1074.5375999999919</v>
      </c>
      <c r="G377" s="371">
        <f t="shared" si="135"/>
        <v>124522.1376</v>
      </c>
      <c r="H377" s="372">
        <f t="shared" si="136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4"/>
        <v>-975.11200799999187</v>
      </c>
      <c r="G378" s="371">
        <f t="shared" si="135"/>
        <v>131005.31200799999</v>
      </c>
      <c r="H378" s="372">
        <f t="shared" si="136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37">C380*(E380-D380)</f>
        <v>-320.8720079999913</v>
      </c>
      <c r="G380" s="371">
        <f t="shared" ref="G380:G389" si="138">IF(C380=0, 0,D380*C380)</f>
        <v>131005.31200799999</v>
      </c>
      <c r="H380" s="372">
        <f t="shared" ref="H380:H389" si="139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37"/>
        <v>-3298.169357999996</v>
      </c>
      <c r="G381" s="371">
        <f t="shared" si="138"/>
        <v>138935.309358</v>
      </c>
      <c r="H381" s="372">
        <f t="shared" si="139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37"/>
        <v>-3293.1673579999938</v>
      </c>
      <c r="G382" s="371">
        <f t="shared" si="138"/>
        <v>146745.30735799999</v>
      </c>
      <c r="H382" s="372">
        <f t="shared" si="139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37"/>
        <v>1163.524950000012</v>
      </c>
      <c r="G383" s="371">
        <f t="shared" si="138"/>
        <v>130665.83504999999</v>
      </c>
      <c r="H383" s="372">
        <f t="shared" si="139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37"/>
        <v>1293.5203380000021</v>
      </c>
      <c r="G384" s="371">
        <f t="shared" si="138"/>
        <v>122475.839662</v>
      </c>
      <c r="H384" s="372">
        <f t="shared" si="139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37"/>
        <v>1201.2174379999781</v>
      </c>
      <c r="G385" s="371">
        <f t="shared" si="138"/>
        <v>138341.022562</v>
      </c>
      <c r="H385" s="372">
        <f t="shared" si="139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37"/>
        <v>-3368.3391059999908</v>
      </c>
      <c r="G386" s="371">
        <f t="shared" si="138"/>
        <v>143066.01910599999</v>
      </c>
      <c r="H386" s="372">
        <f t="shared" si="139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37"/>
        <v>-3374.3343760000034</v>
      </c>
      <c r="G387" s="371">
        <f t="shared" si="138"/>
        <v>147740.01437600001</v>
      </c>
      <c r="H387" s="372">
        <f t="shared" si="139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37"/>
        <v>-1890.1133999999961</v>
      </c>
      <c r="G388" s="371">
        <f t="shared" si="138"/>
        <v>154028.27340000001</v>
      </c>
      <c r="H388" s="372">
        <f t="shared" si="139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37"/>
        <v>-17012.580000000009</v>
      </c>
      <c r="G389" s="371">
        <f t="shared" si="138"/>
        <v>159012.58000000002</v>
      </c>
      <c r="H389" s="372">
        <f t="shared" si="139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0">C393*(E393-D393)</f>
        <v>-19935.600000000009</v>
      </c>
      <c r="G393" s="371">
        <f t="shared" ref="G393:G400" si="141">IF(C393=0, 0,D393*C393)</f>
        <v>187335.6</v>
      </c>
      <c r="H393" s="373">
        <f t="shared" ref="H393:H400" si="142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0"/>
        <v>-19900.075000000015</v>
      </c>
      <c r="G394" s="371">
        <f t="shared" si="141"/>
        <v>194275.07500000001</v>
      </c>
      <c r="H394" s="373">
        <f t="shared" si="142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0"/>
        <v>-22705.387499999997</v>
      </c>
      <c r="G395" s="371">
        <f t="shared" si="141"/>
        <v>194205.38750000001</v>
      </c>
      <c r="H395" s="373">
        <f t="shared" si="142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0"/>
        <v>-29391.250000000004</v>
      </c>
      <c r="G396" s="371">
        <f t="shared" si="141"/>
        <v>194141.25</v>
      </c>
      <c r="H396" s="373">
        <f t="shared" si="142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0"/>
        <v>-34359.325000000004</v>
      </c>
      <c r="G397" s="371">
        <f t="shared" si="141"/>
        <v>194109.32500000001</v>
      </c>
      <c r="H397" s="372">
        <f t="shared" si="142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0"/>
        <v>-16630.000000000004</v>
      </c>
      <c r="G398" s="371">
        <f t="shared" si="141"/>
        <v>158130</v>
      </c>
      <c r="H398" s="372">
        <f t="shared" si="142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0"/>
        <v>-21229.999999999996</v>
      </c>
      <c r="G399" s="371">
        <f t="shared" si="141"/>
        <v>171820</v>
      </c>
      <c r="H399" s="372">
        <f t="shared" si="142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0"/>
        <v>6109.9988400000047</v>
      </c>
      <c r="G400" s="371">
        <f t="shared" si="141"/>
        <v>118887.84116000001</v>
      </c>
      <c r="H400" s="372">
        <f t="shared" si="142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3">C401*(E401-D401)</f>
        <v>822.70680000000016</v>
      </c>
      <c r="G401" s="371">
        <f t="shared" ref="G401:G418" si="144">IF(C401=0, 0,D401*C401)</f>
        <v>126917.6532</v>
      </c>
      <c r="H401" s="372">
        <f t="shared" ref="H401:H418" si="145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3"/>
        <v>83.308799999990825</v>
      </c>
      <c r="G402" s="371">
        <f t="shared" si="144"/>
        <v>134772.8112</v>
      </c>
      <c r="H402" s="372">
        <f t="shared" si="145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3"/>
        <v>-4985.4834000000074</v>
      </c>
      <c r="G403" s="371">
        <f t="shared" si="144"/>
        <v>139206.5834</v>
      </c>
      <c r="H403" s="372">
        <f t="shared" si="145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3"/>
        <v>18978.923399999992</v>
      </c>
      <c r="G404" s="371">
        <f t="shared" si="144"/>
        <v>74535.756600000008</v>
      </c>
      <c r="H404" s="372">
        <f t="shared" si="145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3"/>
        <v>18638.087600000006</v>
      </c>
      <c r="G405" s="371">
        <f t="shared" si="144"/>
        <v>65051.332399999999</v>
      </c>
      <c r="H405" s="372">
        <f t="shared" si="145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3"/>
        <v>18627.5</v>
      </c>
      <c r="G406" s="371">
        <f t="shared" si="144"/>
        <v>70822.5</v>
      </c>
      <c r="H406" s="372">
        <f t="shared" si="145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3"/>
        <v>20177.499999999996</v>
      </c>
      <c r="G407" s="371">
        <f t="shared" si="144"/>
        <v>70822.5</v>
      </c>
      <c r="H407" s="372">
        <f t="shared" si="145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3"/>
        <v>21382.430000000011</v>
      </c>
      <c r="G408" s="371">
        <f t="shared" si="144"/>
        <v>70717.569999999992</v>
      </c>
      <c r="H408" s="372">
        <f t="shared" si="145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3"/>
        <v>20612.23</v>
      </c>
      <c r="G409" s="371">
        <f t="shared" si="144"/>
        <v>70637.77</v>
      </c>
      <c r="H409" s="372">
        <f t="shared" si="145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3"/>
        <v>22311.999999999993</v>
      </c>
      <c r="G410" s="371">
        <f t="shared" si="144"/>
        <v>70138</v>
      </c>
      <c r="H410" s="372">
        <f t="shared" si="145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3"/>
        <v>20873</v>
      </c>
      <c r="G411" s="371">
        <f t="shared" si="144"/>
        <v>70127</v>
      </c>
      <c r="H411" s="372">
        <f t="shared" si="145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3"/>
        <v>20073</v>
      </c>
      <c r="G412" s="371">
        <f t="shared" si="144"/>
        <v>70127</v>
      </c>
      <c r="H412" s="372">
        <f t="shared" si="145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3"/>
        <v>17654.651999999998</v>
      </c>
      <c r="G413" s="371">
        <f t="shared" si="144"/>
        <v>87765.347999999998</v>
      </c>
      <c r="H413" s="373">
        <f t="shared" si="145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3"/>
        <v>16484.261999999992</v>
      </c>
      <c r="G414" s="371">
        <f t="shared" si="144"/>
        <v>87375.737999999998</v>
      </c>
      <c r="H414" s="373">
        <f t="shared" si="145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3"/>
        <v>20939.061000000002</v>
      </c>
      <c r="G415" s="371">
        <f t="shared" si="144"/>
        <v>78335.938999999998</v>
      </c>
      <c r="H415" s="373">
        <f t="shared" si="145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3"/>
        <v>20604.060000000005</v>
      </c>
      <c r="G416" s="371">
        <f t="shared" si="144"/>
        <v>87275.94</v>
      </c>
      <c r="H416" s="373">
        <f t="shared" si="145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3"/>
        <v>17593.872000000007</v>
      </c>
      <c r="G417" s="371">
        <f t="shared" si="144"/>
        <v>87166.127999999997</v>
      </c>
      <c r="H417" s="373">
        <f t="shared" si="145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3"/>
        <v>16453.871999999999</v>
      </c>
      <c r="G418" s="371">
        <f t="shared" si="144"/>
        <v>87166.127999999997</v>
      </c>
      <c r="H418" s="373">
        <f t="shared" si="145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6">C419*(E419-D419)</f>
        <v>19333.872000000003</v>
      </c>
      <c r="G419" s="371">
        <f t="shared" ref="G419:G433" si="147">IF(C419=0, 0,D419*C419)</f>
        <v>87166.127999999997</v>
      </c>
      <c r="H419" s="373">
        <f t="shared" ref="H419:H433" si="148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6"/>
        <v>19450.98</v>
      </c>
      <c r="G420" s="371">
        <f t="shared" si="147"/>
        <v>87049.02</v>
      </c>
      <c r="H420" s="373">
        <f t="shared" si="148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6"/>
        <v>17423.978999999996</v>
      </c>
      <c r="G421" s="371">
        <f t="shared" si="147"/>
        <v>88777.021000000008</v>
      </c>
      <c r="H421" s="373">
        <f t="shared" si="148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6"/>
        <v>11978.979600000011</v>
      </c>
      <c r="G422" s="371">
        <f t="shared" si="147"/>
        <v>102078.02039999999</v>
      </c>
      <c r="H422" s="373">
        <f t="shared" si="148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6"/>
        <v>13568.870699999996</v>
      </c>
      <c r="G423" s="371">
        <f t="shared" si="147"/>
        <v>102006.1293</v>
      </c>
      <c r="H423" s="373">
        <f t="shared" si="148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6"/>
        <v>12886.949999999995</v>
      </c>
      <c r="G424" s="371">
        <f t="shared" si="147"/>
        <v>86653.05</v>
      </c>
      <c r="H424" s="373">
        <f t="shared" si="148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6"/>
        <v>13051.947999999999</v>
      </c>
      <c r="G425" s="371">
        <f t="shared" si="147"/>
        <v>103078.052</v>
      </c>
      <c r="H425" s="373">
        <f t="shared" si="148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6"/>
        <v>13089.952800000001</v>
      </c>
      <c r="G426" s="371">
        <f t="shared" si="147"/>
        <v>106358.0472</v>
      </c>
      <c r="H426" s="373">
        <f t="shared" si="148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6"/>
        <v>13075.699000000004</v>
      </c>
      <c r="G427" s="371">
        <f t="shared" si="147"/>
        <v>94759.300999999992</v>
      </c>
      <c r="H427" s="373">
        <f t="shared" si="148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6"/>
        <v>13867.271999999995</v>
      </c>
      <c r="G428" s="371">
        <f>IF(C428=0, 0,D428*C428)</f>
        <v>86212.728000000003</v>
      </c>
      <c r="H428" s="373">
        <f t="shared" si="148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6"/>
        <v>17083.611900000004</v>
      </c>
      <c r="G429" s="371">
        <f t="shared" si="147"/>
        <v>74235.388099999996</v>
      </c>
      <c r="H429" s="373">
        <f t="shared" si="148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6"/>
        <v>13252.614000000001</v>
      </c>
      <c r="G430" s="371">
        <f t="shared" si="147"/>
        <v>85867.385999999999</v>
      </c>
      <c r="H430" s="373">
        <f t="shared" si="148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6"/>
        <v>10351.611600000004</v>
      </c>
      <c r="G431" s="371">
        <f t="shared" si="147"/>
        <v>95446.388400000011</v>
      </c>
      <c r="H431" s="373">
        <f t="shared" si="148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6"/>
        <v>12307.2804</v>
      </c>
      <c r="G432" s="371">
        <f t="shared" si="147"/>
        <v>80602.719600000011</v>
      </c>
      <c r="H432" s="373">
        <f t="shared" si="148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6"/>
        <v>11781.900000000011</v>
      </c>
      <c r="G433" s="371">
        <f t="shared" si="147"/>
        <v>80387.100000000006</v>
      </c>
      <c r="H433" s="373">
        <f t="shared" si="148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49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0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49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0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0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49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0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49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0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49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0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49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0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49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0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49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0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49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0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49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0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49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0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49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0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49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0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49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0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49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0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49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0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49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0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49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0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49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0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49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0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49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0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49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0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49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0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49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0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49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0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49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0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49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0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49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49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49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1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49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1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49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1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49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1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49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1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49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1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49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1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49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1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49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1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49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1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49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1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49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1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49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1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49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49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49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2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49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2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49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2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49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2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49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2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49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2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49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2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49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2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49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2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49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2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49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2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49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2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49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2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49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2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49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2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49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2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49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2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49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2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49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2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3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2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3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2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3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2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3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2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3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2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3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2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3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2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3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2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3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2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3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2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3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2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3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2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3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2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3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2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3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2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3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2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3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2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3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2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3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2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3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2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3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2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3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2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3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2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3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2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3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2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3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2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3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2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3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2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3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2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3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2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3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2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3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2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3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2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3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2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3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2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3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2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3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2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3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2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3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2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3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2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3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2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3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3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3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3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3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3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3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3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3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3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3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3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3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3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3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3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3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3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3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3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3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3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3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4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4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4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4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4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4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4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4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4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4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4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4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4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4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4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4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5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4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5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4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5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4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5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4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5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4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5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4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5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4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5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4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5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4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5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4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5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4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5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4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5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4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5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4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5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4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5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4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5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4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5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4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5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4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5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4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5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4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5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4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5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4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5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4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5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4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5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4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5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4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5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4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5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4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5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4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5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4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5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4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5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4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5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4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5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4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5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4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5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4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5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4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5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4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5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4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5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4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5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4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5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4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5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4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5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4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5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4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5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4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5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4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5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6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5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6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5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6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5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6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5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6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5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6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5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6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5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6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5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6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5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6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5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6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5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6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5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6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5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6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5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6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5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5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5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57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5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57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5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57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5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57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5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57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5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57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5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57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5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57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5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57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5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57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5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5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58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5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58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5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58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5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58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5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58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5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58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5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58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5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58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5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58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5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58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58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58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58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58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58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58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58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53" priority="109">
      <formula>F189&gt;0</formula>
    </cfRule>
    <cfRule type="expression" dxfId="1752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51" priority="102">
      <formula>F182&gt;0</formula>
    </cfRule>
    <cfRule type="expression" dxfId="1750" priority="103">
      <formula>F182&lt;0</formula>
    </cfRule>
  </conditionalFormatting>
  <conditionalFormatting sqref="H182:H188">
    <cfRule type="expression" dxfId="1749" priority="98">
      <formula>H182&gt;0</formula>
    </cfRule>
    <cfRule type="expression" dxfId="1748" priority="99">
      <formula>H182&lt;0</formula>
    </cfRule>
  </conditionalFormatting>
  <conditionalFormatting sqref="Q8">
    <cfRule type="expression" dxfId="1747" priority="84">
      <formula>Q8&gt;0</formula>
    </cfRule>
    <cfRule type="expression" dxfId="1746" priority="85">
      <formula>Q8&lt;0</formula>
    </cfRule>
  </conditionalFormatting>
  <conditionalFormatting sqref="Q7">
    <cfRule type="expression" dxfId="1745" priority="86">
      <formula>Q7&gt;0</formula>
    </cfRule>
    <cfRule type="expression" dxfId="1744" priority="87">
      <formula>Q7&lt;0</formula>
    </cfRule>
  </conditionalFormatting>
  <conditionalFormatting sqref="F290:F296">
    <cfRule type="expression" dxfId="1743" priority="58">
      <formula>F290&gt;0</formula>
    </cfRule>
    <cfRule type="expression" dxfId="1742" priority="59">
      <formula>F290&lt;0</formula>
    </cfRule>
  </conditionalFormatting>
  <conditionalFormatting sqref="F215:F233 H215:H233">
    <cfRule type="expression" dxfId="1741" priority="80">
      <formula>F215&gt;0</formula>
    </cfRule>
    <cfRule type="expression" dxfId="1740" priority="81">
      <formula>F215&lt;0</formula>
    </cfRule>
  </conditionalFormatting>
  <conditionalFormatting sqref="F208:F214">
    <cfRule type="expression" dxfId="1739" priority="78">
      <formula>F208&gt;0</formula>
    </cfRule>
    <cfRule type="expression" dxfId="1738" priority="79">
      <formula>F208&lt;0</formula>
    </cfRule>
  </conditionalFormatting>
  <conditionalFormatting sqref="H208:H214">
    <cfRule type="expression" dxfId="1737" priority="76">
      <formula>H208&gt;0</formula>
    </cfRule>
    <cfRule type="expression" dxfId="1736" priority="77">
      <formula>H208&lt;0</formula>
    </cfRule>
  </conditionalFormatting>
  <conditionalFormatting sqref="F241:F259 H241:H259">
    <cfRule type="expression" dxfId="1735" priority="74">
      <formula>F241&gt;0</formula>
    </cfRule>
    <cfRule type="expression" dxfId="1734" priority="75">
      <formula>F241&lt;0</formula>
    </cfRule>
  </conditionalFormatting>
  <conditionalFormatting sqref="F234:F240">
    <cfRule type="expression" dxfId="1733" priority="72">
      <formula>F234&gt;0</formula>
    </cfRule>
    <cfRule type="expression" dxfId="1732" priority="73">
      <formula>F234&lt;0</formula>
    </cfRule>
  </conditionalFormatting>
  <conditionalFormatting sqref="H234:H240">
    <cfRule type="expression" dxfId="1731" priority="70">
      <formula>H234&gt;0</formula>
    </cfRule>
    <cfRule type="expression" dxfId="1730" priority="71">
      <formula>H234&lt;0</formula>
    </cfRule>
  </conditionalFormatting>
  <conditionalFormatting sqref="F267:F284 H267:H284">
    <cfRule type="expression" dxfId="1729" priority="68">
      <formula>F267&gt;0</formula>
    </cfRule>
    <cfRule type="expression" dxfId="1728" priority="69">
      <formula>F267&lt;0</formula>
    </cfRule>
  </conditionalFormatting>
  <conditionalFormatting sqref="F260:F266">
    <cfRule type="expression" dxfId="1727" priority="66">
      <formula>F260&gt;0</formula>
    </cfRule>
    <cfRule type="expression" dxfId="1726" priority="67">
      <formula>F260&lt;0</formula>
    </cfRule>
  </conditionalFormatting>
  <conditionalFormatting sqref="H260:H266">
    <cfRule type="expression" dxfId="1725" priority="64">
      <formula>H260&gt;0</formula>
    </cfRule>
    <cfRule type="expression" dxfId="1724" priority="65">
      <formula>H260&lt;0</formula>
    </cfRule>
  </conditionalFormatting>
  <conditionalFormatting sqref="F285:F289 H285:H289">
    <cfRule type="expression" dxfId="1723" priority="62">
      <formula>F285&gt;0</formula>
    </cfRule>
    <cfRule type="expression" dxfId="1722" priority="63">
      <formula>F285&lt;0</formula>
    </cfRule>
  </conditionalFormatting>
  <conditionalFormatting sqref="F297:F312 H297:H312">
    <cfRule type="expression" dxfId="1721" priority="60">
      <formula>F297&gt;0</formula>
    </cfRule>
    <cfRule type="expression" dxfId="1720" priority="61">
      <formula>F297&lt;0</formula>
    </cfRule>
  </conditionalFormatting>
  <conditionalFormatting sqref="H290:H296">
    <cfRule type="expression" dxfId="1719" priority="56">
      <formula>H290&gt;0</formula>
    </cfRule>
    <cfRule type="expression" dxfId="1718" priority="57">
      <formula>H290&lt;0</formula>
    </cfRule>
  </conditionalFormatting>
  <conditionalFormatting sqref="F313 H313">
    <cfRule type="expression" dxfId="1717" priority="54">
      <formula>F313&gt;0</formula>
    </cfRule>
    <cfRule type="expression" dxfId="1716" priority="55">
      <formula>F313&lt;0</formula>
    </cfRule>
  </conditionalFormatting>
  <conditionalFormatting sqref="F314:F318 H314:H318">
    <cfRule type="expression" dxfId="1715" priority="52">
      <formula>F314&gt;0</formula>
    </cfRule>
    <cfRule type="expression" dxfId="1714" priority="53">
      <formula>F314&lt;0</formula>
    </cfRule>
  </conditionalFormatting>
  <conditionalFormatting sqref="F326:F341 H326:H341">
    <cfRule type="expression" dxfId="1713" priority="50">
      <formula>F326&gt;0</formula>
    </cfRule>
    <cfRule type="expression" dxfId="1712" priority="51">
      <formula>F326&lt;0</formula>
    </cfRule>
  </conditionalFormatting>
  <conditionalFormatting sqref="F319:F325">
    <cfRule type="expression" dxfId="1711" priority="48">
      <formula>F319&gt;0</formula>
    </cfRule>
    <cfRule type="expression" dxfId="1710" priority="49">
      <formula>F319&lt;0</formula>
    </cfRule>
  </conditionalFormatting>
  <conditionalFormatting sqref="H319:H325">
    <cfRule type="expression" dxfId="1709" priority="46">
      <formula>H319&gt;0</formula>
    </cfRule>
    <cfRule type="expression" dxfId="1708" priority="47">
      <formula>H319&lt;0</formula>
    </cfRule>
  </conditionalFormatting>
  <conditionalFormatting sqref="F343:F348 H343:H348">
    <cfRule type="expression" dxfId="1707" priority="44">
      <formula>F343&gt;0</formula>
    </cfRule>
    <cfRule type="expression" dxfId="1706" priority="45">
      <formula>F343&lt;0</formula>
    </cfRule>
  </conditionalFormatting>
  <conditionalFormatting sqref="F349 H349">
    <cfRule type="expression" dxfId="1705" priority="42">
      <formula>F349&gt;0</formula>
    </cfRule>
    <cfRule type="expression" dxfId="1704" priority="43">
      <formula>F349&lt;0</formula>
    </cfRule>
  </conditionalFormatting>
  <conditionalFormatting sqref="F350:F354 H350:H354">
    <cfRule type="expression" dxfId="1703" priority="40">
      <formula>F350&gt;0</formula>
    </cfRule>
    <cfRule type="expression" dxfId="1702" priority="41">
      <formula>F350&lt;0</formula>
    </cfRule>
  </conditionalFormatting>
  <conditionalFormatting sqref="F362:F377 H362:H377">
    <cfRule type="expression" dxfId="1701" priority="38">
      <formula>F362&gt;0</formula>
    </cfRule>
    <cfRule type="expression" dxfId="1700" priority="39">
      <formula>F362&lt;0</formula>
    </cfRule>
  </conditionalFormatting>
  <conditionalFormatting sqref="F355:F361">
    <cfRule type="expression" dxfId="1699" priority="36">
      <formula>F355&gt;0</formula>
    </cfRule>
    <cfRule type="expression" dxfId="1698" priority="37">
      <formula>F355&lt;0</formula>
    </cfRule>
  </conditionalFormatting>
  <conditionalFormatting sqref="H355:H361">
    <cfRule type="expression" dxfId="1697" priority="34">
      <formula>H355&gt;0</formula>
    </cfRule>
    <cfRule type="expression" dxfId="1696" priority="35">
      <formula>H355&lt;0</formula>
    </cfRule>
  </conditionalFormatting>
  <conditionalFormatting sqref="F378:F383 H378:H383">
    <cfRule type="expression" dxfId="1695" priority="32">
      <formula>F378&gt;0</formula>
    </cfRule>
    <cfRule type="expression" dxfId="1694" priority="33">
      <formula>F378&lt;0</formula>
    </cfRule>
  </conditionalFormatting>
  <conditionalFormatting sqref="F384 H384">
    <cfRule type="expression" dxfId="1693" priority="30">
      <formula>F384&gt;0</formula>
    </cfRule>
    <cfRule type="expression" dxfId="1692" priority="31">
      <formula>F384&lt;0</formula>
    </cfRule>
  </conditionalFormatting>
  <conditionalFormatting sqref="F385:F389 H385:H389">
    <cfRule type="expression" dxfId="1691" priority="28">
      <formula>F385&gt;0</formula>
    </cfRule>
    <cfRule type="expression" dxfId="1690" priority="29">
      <formula>F385&lt;0</formula>
    </cfRule>
  </conditionalFormatting>
  <conditionalFormatting sqref="F397:F412 H397:H412">
    <cfRule type="expression" dxfId="1689" priority="26">
      <formula>F397&gt;0</formula>
    </cfRule>
    <cfRule type="expression" dxfId="1688" priority="27">
      <formula>F397&lt;0</formula>
    </cfRule>
  </conditionalFormatting>
  <conditionalFormatting sqref="F390:F396">
    <cfRule type="expression" dxfId="1687" priority="24">
      <formula>F390&gt;0</formula>
    </cfRule>
    <cfRule type="expression" dxfId="1686" priority="25">
      <formula>F390&lt;0</formula>
    </cfRule>
  </conditionalFormatting>
  <conditionalFormatting sqref="H390:H396">
    <cfRule type="expression" dxfId="1685" priority="22">
      <formula>H390&gt;0</formula>
    </cfRule>
    <cfRule type="expression" dxfId="1684" priority="23">
      <formula>H390&lt;0</formula>
    </cfRule>
  </conditionalFormatting>
  <conditionalFormatting sqref="M441">
    <cfRule type="expression" dxfId="1683" priority="20">
      <formula>M441&gt;0</formula>
    </cfRule>
    <cfRule type="expression" dxfId="1682" priority="21">
      <formula>M441&lt;0</formula>
    </cfRule>
  </conditionalFormatting>
  <conditionalFormatting sqref="F94:F179 H94:H179">
    <cfRule type="expression" dxfId="1681" priority="18">
      <formula>F94&gt;0</formula>
    </cfRule>
    <cfRule type="expression" dxfId="1680" priority="19">
      <formula>F94&lt;0</formula>
    </cfRule>
  </conditionalFormatting>
  <conditionalFormatting sqref="F82:F93">
    <cfRule type="expression" dxfId="1679" priority="16">
      <formula>F82&gt;0</formula>
    </cfRule>
    <cfRule type="expression" dxfId="1678" priority="17">
      <formula>F82&lt;0</formula>
    </cfRule>
  </conditionalFormatting>
  <conditionalFormatting sqref="H82:H93">
    <cfRule type="expression" dxfId="1677" priority="14">
      <formula>H82&gt;0</formula>
    </cfRule>
    <cfRule type="expression" dxfId="1676" priority="15">
      <formula>H82&lt;0</formula>
    </cfRule>
  </conditionalFormatting>
  <conditionalFormatting sqref="F76:F81 H76:H81">
    <cfRule type="expression" dxfId="1675" priority="12">
      <formula>F76&gt;0</formula>
    </cfRule>
    <cfRule type="expression" dxfId="1674" priority="13">
      <formula>F76&lt;0</formula>
    </cfRule>
  </conditionalFormatting>
  <conditionalFormatting sqref="J78:K78">
    <cfRule type="expression" dxfId="1673" priority="10">
      <formula>J78&gt;0</formula>
    </cfRule>
    <cfRule type="expression" dxfId="1672" priority="11">
      <formula>J78&lt;0</formula>
    </cfRule>
  </conditionalFormatting>
  <conditionalFormatting sqref="J79:K85 K84:K179">
    <cfRule type="expression" dxfId="1671" priority="8">
      <formula>J79&gt;0</formula>
    </cfRule>
    <cfRule type="expression" dxfId="1670" priority="9">
      <formula>J79&lt;0</formula>
    </cfRule>
  </conditionalFormatting>
  <conditionalFormatting sqref="L78:L160 L167 L169">
    <cfRule type="expression" dxfId="1669" priority="4">
      <formula>L78&gt;0</formula>
    </cfRule>
    <cfRule type="expression" dxfId="1668" priority="5">
      <formula>L78&lt;0</formula>
    </cfRule>
  </conditionalFormatting>
  <conditionalFormatting sqref="Q10">
    <cfRule type="expression" dxfId="1667" priority="2">
      <formula>Q10&gt;0</formula>
    </cfRule>
    <cfRule type="expression" dxfId="16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822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14.64</v>
      </c>
      <c r="R4" s="508">
        <v>1.49E-2</v>
      </c>
      <c r="T4" s="159"/>
      <c r="U4" s="1" t="s">
        <v>936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2928</v>
      </c>
      <c r="T5" s="1">
        <v>43112</v>
      </c>
      <c r="U5" t="s">
        <v>934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-562</v>
      </c>
      <c r="R7">
        <v>200</v>
      </c>
      <c r="T7" s="1">
        <v>43117</v>
      </c>
      <c r="U7" t="s">
        <v>941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-562</v>
      </c>
      <c r="U8" t="s">
        <v>942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-0.16103151862464182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3.2786885245901634E-2</v>
      </c>
      <c r="R11">
        <f>0.12</f>
        <v>0.12</v>
      </c>
      <c r="T11" s="159">
        <v>43124</v>
      </c>
      <c r="U11" t="s">
        <v>935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8" t="s">
        <v>78</v>
      </c>
      <c r="P14" s="818"/>
      <c r="W14" s="134"/>
    </row>
    <row r="15" spans="1:23" ht="15.75" thickTop="1" x14ac:dyDescent="0.25">
      <c r="H15" s="70"/>
      <c r="O15" s="81">
        <v>1.1000000000000001</v>
      </c>
      <c r="P15" s="81">
        <f>O15*$Q$4</f>
        <v>16.104000000000003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15.957600000000001</v>
      </c>
      <c r="W16" s="134"/>
    </row>
    <row r="17" spans="1:23" x14ac:dyDescent="0.25">
      <c r="O17" s="81">
        <v>1.08</v>
      </c>
      <c r="P17" s="81">
        <f t="shared" si="0"/>
        <v>15.811200000000001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15.664800000000001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15.518400000000002</v>
      </c>
      <c r="W19" s="134"/>
    </row>
    <row r="20" spans="1:23" x14ac:dyDescent="0.25">
      <c r="O20" s="81">
        <v>1.05</v>
      </c>
      <c r="P20" s="81">
        <f t="shared" si="0"/>
        <v>15.372000000000002</v>
      </c>
      <c r="W20" s="134"/>
    </row>
    <row r="21" spans="1:23" x14ac:dyDescent="0.25">
      <c r="O21" s="81">
        <v>1.04</v>
      </c>
      <c r="P21" s="81">
        <f t="shared" si="0"/>
        <v>15.225600000000002</v>
      </c>
      <c r="W21" s="134"/>
    </row>
    <row r="22" spans="1:23" x14ac:dyDescent="0.25">
      <c r="O22" s="81">
        <v>1.03</v>
      </c>
      <c r="P22" s="81">
        <f t="shared" si="0"/>
        <v>15.0792</v>
      </c>
      <c r="W22" s="134"/>
    </row>
    <row r="23" spans="1:23" x14ac:dyDescent="0.25">
      <c r="O23" s="81">
        <v>1.02</v>
      </c>
      <c r="P23" s="81">
        <f t="shared" si="0"/>
        <v>14.9328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14.7864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14.64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14.493600000000001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14.347200000000001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14.200800000000001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14.054399999999999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13.907999999999999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13.7616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13.615200000000002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13.468800000000002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13.322400000000002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13.176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21">
      <formula>F47&gt;0</formula>
    </cfRule>
    <cfRule type="expression" dxfId="1653" priority="22">
      <formula>F47&lt;0</formula>
    </cfRule>
  </conditionalFormatting>
  <conditionalFormatting sqref="Q7">
    <cfRule type="expression" dxfId="1652" priority="19">
      <formula>Q7&gt;0</formula>
    </cfRule>
    <cfRule type="expression" dxfId="1651" priority="20">
      <formula>Q7&lt;0</formula>
    </cfRule>
  </conditionalFormatting>
  <conditionalFormatting sqref="Q8">
    <cfRule type="expression" dxfId="1650" priority="17">
      <formula>Q8&gt;0</formula>
    </cfRule>
    <cfRule type="expression" dxfId="1649" priority="18">
      <formula>Q8&lt;0</formula>
    </cfRule>
  </conditionalFormatting>
  <conditionalFormatting sqref="F25:F46">
    <cfRule type="expression" dxfId="1648" priority="15">
      <formula>F25&gt;0</formula>
    </cfRule>
    <cfRule type="expression" dxfId="1647" priority="16">
      <formula>F25&lt;0</formula>
    </cfRule>
  </conditionalFormatting>
  <conditionalFormatting sqref="H25:H46">
    <cfRule type="expression" dxfId="1646" priority="13">
      <formula>H25&gt;0</formula>
    </cfRule>
    <cfRule type="expression" dxfId="1645" priority="14">
      <formula>H25&lt;0</formula>
    </cfRule>
  </conditionalFormatting>
  <conditionalFormatting sqref="F89:F110">
    <cfRule type="expression" dxfId="1644" priority="11">
      <formula>F89&gt;0</formula>
    </cfRule>
    <cfRule type="expression" dxfId="1643" priority="12">
      <formula>F89&lt;0</formula>
    </cfRule>
  </conditionalFormatting>
  <conditionalFormatting sqref="H89:H110">
    <cfRule type="expression" dxfId="1642" priority="9">
      <formula>H89&gt;0</formula>
    </cfRule>
    <cfRule type="expression" dxfId="1641" priority="10">
      <formula>H89&lt;0</formula>
    </cfRule>
  </conditionalFormatting>
  <conditionalFormatting sqref="Q10">
    <cfRule type="expression" dxfId="1640" priority="7">
      <formula>Q10&gt;0</formula>
    </cfRule>
    <cfRule type="expression" dxfId="1639" priority="8">
      <formula>Q10&lt;0</formula>
    </cfRule>
  </conditionalFormatting>
  <conditionalFormatting sqref="J25:J38">
    <cfRule type="expression" dxfId="1638" priority="5">
      <formula>J25&gt;0</formula>
    </cfRule>
    <cfRule type="expression" dxfId="1637" priority="6">
      <formula>J25&lt;0</formula>
    </cfRule>
  </conditionalFormatting>
  <conditionalFormatting sqref="K25:K38">
    <cfRule type="expression" dxfId="1636" priority="3">
      <formula>K25&gt;0</formula>
    </cfRule>
    <cfRule type="expression" dxfId="1635" priority="4">
      <formula>K25&lt;0</formula>
    </cfRule>
  </conditionalFormatting>
  <conditionalFormatting sqref="L25:L38">
    <cfRule type="expression" dxfId="1634" priority="1">
      <formula>L25&gt;0</formula>
    </cfRule>
    <cfRule type="expression" dxfId="16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825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29.836077777777767</v>
      </c>
      <c r="T3" s="1" t="s">
        <v>472</v>
      </c>
      <c r="W3" s="134"/>
      <c r="Y3" s="29">
        <v>43095</v>
      </c>
      <c r="Z3" t="s">
        <v>826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28.01</v>
      </c>
      <c r="R4" s="226">
        <v>6.9999999999999999E-4</v>
      </c>
      <c r="T4" s="159"/>
      <c r="W4" s="134"/>
      <c r="Z4" t="s">
        <v>832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50418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53704.939999999981</v>
      </c>
      <c r="T6" t="s">
        <v>531</v>
      </c>
      <c r="W6" s="134"/>
      <c r="Y6" s="29">
        <v>43102</v>
      </c>
      <c r="Z6" t="s">
        <v>891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-1538.9699999999939</v>
      </c>
      <c r="R7">
        <v>1500</v>
      </c>
      <c r="W7" s="134"/>
      <c r="Z7" t="s">
        <v>877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-3286.9399999999878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-6.120368070423296E-2</v>
      </c>
      <c r="W9" s="134"/>
      <c r="Y9" s="29">
        <v>43104</v>
      </c>
      <c r="Z9" t="s">
        <v>889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890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1.7850767583006067E-2</v>
      </c>
      <c r="R11">
        <f>0.125</f>
        <v>0.125</v>
      </c>
      <c r="W11" s="134"/>
      <c r="Y11" s="29">
        <v>43105</v>
      </c>
      <c r="Z11" t="s">
        <v>895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995</v>
      </c>
      <c r="Q12" s="1">
        <v>43167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903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904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958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959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998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8" t="s">
        <v>78</v>
      </c>
      <c r="P22" s="818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30.811000000000003</v>
      </c>
      <c r="Q23" s="2"/>
      <c r="W23" s="134"/>
      <c r="Y23" s="789">
        <v>43167</v>
      </c>
      <c r="Z23" t="s">
        <v>878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30.530900000000003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30.250800000000005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29.970700000000004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29.690600000000003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29.410500000000003</v>
      </c>
      <c r="Q28" s="2"/>
      <c r="T28" s="91"/>
      <c r="U28" s="86"/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29.130400000000002</v>
      </c>
      <c r="Q29" s="2"/>
      <c r="T29" s="91"/>
      <c r="U29" s="86"/>
      <c r="W29" s="134"/>
    </row>
    <row r="30" spans="2:26" x14ac:dyDescent="0.25">
      <c r="C30" s="4"/>
      <c r="O30" s="81">
        <v>1.03</v>
      </c>
      <c r="P30" s="81">
        <f t="shared" si="2"/>
        <v>28.850300000000001</v>
      </c>
      <c r="Q30" s="2"/>
      <c r="T30" s="91"/>
      <c r="U30" s="86"/>
      <c r="W30" s="134"/>
    </row>
    <row r="31" spans="2:26" x14ac:dyDescent="0.25">
      <c r="O31" s="81">
        <v>1.02</v>
      </c>
      <c r="P31" s="81">
        <f t="shared" si="2"/>
        <v>28.570200000000003</v>
      </c>
      <c r="Q31" s="2"/>
      <c r="T31" s="91"/>
      <c r="U31" s="86"/>
      <c r="W31" s="134"/>
    </row>
    <row r="32" spans="2:26" x14ac:dyDescent="0.25">
      <c r="O32" s="81">
        <v>1.01</v>
      </c>
      <c r="P32" s="81">
        <f t="shared" si="2"/>
        <v>28.290100000000002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28.01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27.729900000000001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27.4498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27.169700000000002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26.889600000000002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26.609500000000001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26.3294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26.049300000000002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25.769200000000001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25.489100000000001</v>
      </c>
      <c r="W42" s="134"/>
    </row>
    <row r="43" spans="1:23" x14ac:dyDescent="0.25">
      <c r="O43" s="81">
        <v>0.9</v>
      </c>
      <c r="P43" s="81">
        <f t="shared" si="2"/>
        <v>25.209000000000003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892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967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3">C111*(E111-D111)</f>
        <v>-33.800000000000097</v>
      </c>
      <c r="G111" s="371">
        <f t="shared" ref="G111:G124" si="154">D111*C111</f>
        <v>3591.7999999999997</v>
      </c>
      <c r="H111" s="372">
        <f t="shared" ref="H111:H124" si="155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3"/>
        <v>85.200000000000387</v>
      </c>
      <c r="G112" s="371">
        <f t="shared" si="154"/>
        <v>3591.7999999999997</v>
      </c>
      <c r="H112" s="372">
        <f t="shared" si="155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3"/>
        <v>-136.80000000000021</v>
      </c>
      <c r="G113" s="371">
        <f t="shared" si="154"/>
        <v>3591.7999999999997</v>
      </c>
      <c r="H113" s="372">
        <f t="shared" si="155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3"/>
        <v>-147.56000000000029</v>
      </c>
      <c r="G114" s="371">
        <f t="shared" si="154"/>
        <v>4959.3599999999997</v>
      </c>
      <c r="H114" s="372">
        <f t="shared" si="155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3"/>
        <v>-49.199999999999591</v>
      </c>
      <c r="G115" s="371">
        <f t="shared" si="154"/>
        <v>8408.4</v>
      </c>
      <c r="H115" s="372">
        <f t="shared" si="155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3"/>
        <v>109.60000000000036</v>
      </c>
      <c r="G116" s="371">
        <f t="shared" si="154"/>
        <v>6994.4000000000005</v>
      </c>
      <c r="H116" s="372">
        <f t="shared" si="155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3"/>
        <v>-6.4000000000007162</v>
      </c>
      <c r="G117" s="371">
        <f t="shared" si="154"/>
        <v>6994.4000000000005</v>
      </c>
      <c r="H117" s="372">
        <f t="shared" si="155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3"/>
        <v>166.71999999999912</v>
      </c>
      <c r="G118" s="371">
        <f t="shared" si="154"/>
        <v>5554.880000000001</v>
      </c>
      <c r="H118" s="372">
        <f t="shared" si="155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3"/>
        <v>218.88000000000034</v>
      </c>
      <c r="G119" s="371">
        <f t="shared" si="154"/>
        <v>5544.32</v>
      </c>
      <c r="H119" s="372">
        <f t="shared" si="155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3"/>
        <v>298.88000000000034</v>
      </c>
      <c r="G120" s="371">
        <f t="shared" si="154"/>
        <v>5544.32</v>
      </c>
      <c r="H120" s="372">
        <f t="shared" si="155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3"/>
        <v>363.18000000000006</v>
      </c>
      <c r="G121" s="371">
        <f t="shared" si="154"/>
        <v>1845.42</v>
      </c>
      <c r="H121" s="372">
        <f t="shared" si="155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3"/>
        <v>329.12000000000035</v>
      </c>
      <c r="G122" s="371">
        <f t="shared" si="154"/>
        <v>5384.48</v>
      </c>
      <c r="H122" s="372">
        <f t="shared" si="155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3"/>
        <v>169.60000000000036</v>
      </c>
      <c r="G123" s="371">
        <f t="shared" si="154"/>
        <v>5384</v>
      </c>
      <c r="H123" s="372">
        <f t="shared" si="155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3"/>
        <v>474.7199999999998</v>
      </c>
      <c r="G124" s="371">
        <f t="shared" si="154"/>
        <v>5384.48</v>
      </c>
      <c r="H124" s="372">
        <f t="shared" si="155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6">C125*(E125-D125)</f>
        <v>588.31999999999994</v>
      </c>
      <c r="G125" s="371">
        <f t="shared" ref="G125:G138" si="157">D125*C125</f>
        <v>5384.48</v>
      </c>
      <c r="H125" s="372">
        <f t="shared" ref="H125:H167" si="158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6"/>
        <v>673.12000000000012</v>
      </c>
      <c r="G126" s="371">
        <f t="shared" si="157"/>
        <v>5384.48</v>
      </c>
      <c r="H126" s="372">
        <f t="shared" si="158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6"/>
        <v>597.9200000000003</v>
      </c>
      <c r="G127" s="371">
        <f t="shared" si="157"/>
        <v>5384.48</v>
      </c>
      <c r="H127" s="372">
        <f t="shared" si="158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6"/>
        <v>489.12000000000035</v>
      </c>
      <c r="G128" s="371">
        <f t="shared" si="157"/>
        <v>5384.48</v>
      </c>
      <c r="H128" s="372">
        <f t="shared" si="158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6"/>
        <v>409.12000000000035</v>
      </c>
      <c r="G129" s="371">
        <f t="shared" si="157"/>
        <v>5384.48</v>
      </c>
      <c r="H129" s="372">
        <f t="shared" si="158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6"/>
        <v>439.52</v>
      </c>
      <c r="G130" s="371">
        <f t="shared" si="157"/>
        <v>5384.48</v>
      </c>
      <c r="H130" s="372">
        <f t="shared" si="158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6"/>
        <v>369.12000000000035</v>
      </c>
      <c r="G131" s="371">
        <f t="shared" si="157"/>
        <v>5384.48</v>
      </c>
      <c r="H131" s="372">
        <f t="shared" si="158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6"/>
        <v>341.92000000000007</v>
      </c>
      <c r="G132" s="371">
        <f t="shared" si="157"/>
        <v>5384.48</v>
      </c>
      <c r="H132" s="372">
        <f t="shared" si="158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6"/>
        <v>442.72000000000048</v>
      </c>
      <c r="G133" s="371">
        <f t="shared" si="157"/>
        <v>5384.48</v>
      </c>
      <c r="H133" s="372">
        <f t="shared" si="158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6"/>
        <v>90.619999999999621</v>
      </c>
      <c r="G134" s="371">
        <f t="shared" si="157"/>
        <v>7821.38</v>
      </c>
      <c r="H134" s="372">
        <f t="shared" si="158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6"/>
        <v>51.480000000000103</v>
      </c>
      <c r="G135" s="371">
        <f t="shared" si="157"/>
        <v>8837.92</v>
      </c>
      <c r="H135" s="372">
        <f t="shared" si="158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6"/>
        <v>-376.80000000000007</v>
      </c>
      <c r="G136" s="371">
        <f t="shared" si="157"/>
        <v>10159.799999999999</v>
      </c>
      <c r="H136" s="372">
        <f t="shared" si="158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6"/>
        <v>-388.00000000000239</v>
      </c>
      <c r="G137" s="371">
        <f t="shared" si="157"/>
        <v>13408.000000000002</v>
      </c>
      <c r="H137" s="372">
        <f t="shared" si="158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6"/>
        <v>-262.9400000000004</v>
      </c>
      <c r="G138" s="371">
        <f t="shared" si="157"/>
        <v>13354.939999999999</v>
      </c>
      <c r="H138" s="372">
        <f t="shared" si="158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6"/>
        <v>-514.93999999999858</v>
      </c>
      <c r="G139" s="371">
        <f t="shared" ref="G139:G144" si="159">D139*C139</f>
        <v>13354.939999999999</v>
      </c>
      <c r="H139" s="372">
        <f t="shared" si="158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6"/>
        <v>-582.93999999999892</v>
      </c>
      <c r="G140" s="371">
        <f t="shared" si="159"/>
        <v>16522.939999999999</v>
      </c>
      <c r="H140" s="372">
        <f t="shared" si="158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6"/>
        <v>-292.93999999999801</v>
      </c>
      <c r="G141" s="371">
        <f t="shared" si="159"/>
        <v>16522.939999999999</v>
      </c>
      <c r="H141" s="372">
        <f t="shared" si="158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6"/>
        <v>-217.93999999999869</v>
      </c>
      <c r="G142" s="371">
        <f t="shared" si="159"/>
        <v>16522.939999999999</v>
      </c>
      <c r="H142" s="372">
        <f t="shared" si="158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6"/>
        <v>-92.93999999999869</v>
      </c>
      <c r="G143" s="371">
        <f t="shared" si="159"/>
        <v>16522.939999999999</v>
      </c>
      <c r="H143" s="372">
        <f t="shared" si="158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6"/>
        <v>-397.93999999999841</v>
      </c>
      <c r="G144" s="371">
        <f t="shared" si="159"/>
        <v>16522.939999999999</v>
      </c>
      <c r="H144" s="372">
        <f t="shared" si="158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6"/>
        <v>-27.939999999997411</v>
      </c>
      <c r="G145" s="371">
        <f t="shared" ref="G145:G167" si="160">D145*C145</f>
        <v>16522.939999999999</v>
      </c>
      <c r="H145" s="372">
        <f t="shared" si="158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6"/>
        <v>-142.9399999999994</v>
      </c>
      <c r="G146" s="371">
        <f t="shared" si="160"/>
        <v>16522.939999999999</v>
      </c>
      <c r="H146" s="372">
        <f t="shared" si="158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6"/>
        <v>-357.93999999999926</v>
      </c>
      <c r="G147" s="371">
        <f t="shared" si="160"/>
        <v>16522.939999999999</v>
      </c>
      <c r="H147" s="372">
        <f t="shared" si="158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6"/>
        <v>-442.94000000000011</v>
      </c>
      <c r="G148" s="371">
        <f t="shared" si="160"/>
        <v>16522.939999999999</v>
      </c>
      <c r="H148" s="372">
        <f t="shared" si="158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6"/>
        <v>-542.93999999999801</v>
      </c>
      <c r="G149" s="371">
        <f t="shared" si="160"/>
        <v>16522.939999999999</v>
      </c>
      <c r="H149" s="372">
        <f t="shared" si="158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6"/>
        <v>-224.94000000000014</v>
      </c>
      <c r="G150" s="371">
        <f t="shared" si="160"/>
        <v>16474.939999999999</v>
      </c>
      <c r="H150" s="372">
        <f t="shared" si="158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6"/>
        <v>-139.93999999999929</v>
      </c>
      <c r="G151" s="371">
        <f t="shared" si="160"/>
        <v>16474.939999999999</v>
      </c>
      <c r="H151" s="372">
        <f t="shared" si="158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6"/>
        <v>-847.93799999999919</v>
      </c>
      <c r="G152" s="371">
        <f t="shared" si="160"/>
        <v>19639.937999999998</v>
      </c>
      <c r="H152" s="372">
        <f t="shared" si="158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6"/>
        <v>-833.93799999999771</v>
      </c>
      <c r="G153" s="371">
        <f t="shared" si="160"/>
        <v>22757.937999999998</v>
      </c>
      <c r="H153" s="372">
        <f t="shared" si="158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6"/>
        <v>-840.93799999999885</v>
      </c>
      <c r="G154" s="371">
        <f t="shared" si="160"/>
        <v>22757.937999999998</v>
      </c>
      <c r="H154" s="372">
        <f t="shared" si="158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6"/>
        <v>-700.9379999999968</v>
      </c>
      <c r="G155" s="371">
        <f t="shared" si="160"/>
        <v>22757.937999999998</v>
      </c>
      <c r="H155" s="372">
        <f t="shared" si="158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6"/>
        <v>-1125.9439999999984</v>
      </c>
      <c r="G156" s="371">
        <f t="shared" si="160"/>
        <v>25837.944</v>
      </c>
      <c r="H156" s="372">
        <f t="shared" si="158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6"/>
        <v>-1205.9439999999995</v>
      </c>
      <c r="G157" s="371">
        <f t="shared" si="160"/>
        <v>25837.944</v>
      </c>
      <c r="H157" s="372">
        <f t="shared" si="158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6"/>
        <v>-965.94399999999894</v>
      </c>
      <c r="G158" s="371">
        <f t="shared" si="160"/>
        <v>25837.944</v>
      </c>
      <c r="H158" s="372">
        <f t="shared" si="158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6"/>
        <v>-1477.9439999999995</v>
      </c>
      <c r="G159" s="371">
        <f t="shared" si="160"/>
        <v>25837.944</v>
      </c>
      <c r="H159" s="372">
        <f t="shared" si="158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6"/>
        <v>-1773.936000000002</v>
      </c>
      <c r="G160" s="371">
        <f t="shared" si="160"/>
        <v>28845.936000000002</v>
      </c>
      <c r="H160" s="372">
        <f t="shared" si="158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6"/>
        <v>-1935.9360000000017</v>
      </c>
      <c r="G161" s="371">
        <f t="shared" si="160"/>
        <v>28845.936000000002</v>
      </c>
      <c r="H161" s="372">
        <f t="shared" si="158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6"/>
        <v>-1989.9360000000006</v>
      </c>
      <c r="G162" s="371">
        <f t="shared" si="160"/>
        <v>28845.936000000002</v>
      </c>
      <c r="H162" s="372">
        <f t="shared" si="158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6"/>
        <v>-2133.9360000000006</v>
      </c>
      <c r="G163" s="371">
        <f t="shared" si="160"/>
        <v>28845.936000000002</v>
      </c>
      <c r="H163" s="372">
        <f t="shared" si="158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6"/>
        <v>-2505.9399999999991</v>
      </c>
      <c r="G164" s="371">
        <f t="shared" si="160"/>
        <v>31785.94</v>
      </c>
      <c r="H164" s="372">
        <f t="shared" si="158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6"/>
        <v>-2945.94</v>
      </c>
      <c r="G165" s="371">
        <f t="shared" si="160"/>
        <v>31785.94</v>
      </c>
      <c r="H165" s="372">
        <f t="shared" si="158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6"/>
        <v>-2415.9399999999991</v>
      </c>
      <c r="G166" s="371">
        <f t="shared" si="160"/>
        <v>31785.94</v>
      </c>
      <c r="H166" s="372">
        <f t="shared" si="158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6"/>
        <v>-2785.94</v>
      </c>
      <c r="G167" s="371">
        <f t="shared" si="160"/>
        <v>31785.94</v>
      </c>
      <c r="H167" s="372">
        <f t="shared" si="158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61">C168*(E168-D168)</f>
        <v>-1145.9399999999996</v>
      </c>
      <c r="G168" s="371">
        <f t="shared" ref="G168:G173" si="162">D168*C168</f>
        <v>31785.94</v>
      </c>
      <c r="H168" s="372">
        <f t="shared" ref="H168:H173" si="163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61"/>
        <v>-520.01099999999701</v>
      </c>
      <c r="G169" s="371">
        <f t="shared" si="162"/>
        <v>28654.010999999999</v>
      </c>
      <c r="H169" s="372">
        <f t="shared" si="163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61"/>
        <v>-783.99999999999886</v>
      </c>
      <c r="G170" s="371">
        <f t="shared" si="162"/>
        <v>31764</v>
      </c>
      <c r="H170" s="372">
        <f t="shared" si="163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61"/>
        <v>350.64000000000027</v>
      </c>
      <c r="G171" s="371">
        <f t="shared" si="162"/>
        <v>15759.359999999999</v>
      </c>
      <c r="H171" s="372">
        <f t="shared" si="163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61"/>
        <v>-398.86400000000037</v>
      </c>
      <c r="G172" s="371">
        <f t="shared" si="162"/>
        <v>25214.864000000001</v>
      </c>
      <c r="H172" s="372">
        <f t="shared" si="163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61"/>
        <v>1280.8600000000013</v>
      </c>
      <c r="G173" s="371">
        <f t="shared" si="162"/>
        <v>12271.14</v>
      </c>
      <c r="H173" s="372">
        <f t="shared" si="163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4">C174*(E174-D174)</f>
        <v>648.8599999999991</v>
      </c>
      <c r="G174" s="371">
        <f t="shared" ref="G174:G180" si="165">D174*C174</f>
        <v>12271.14</v>
      </c>
      <c r="H174" s="372">
        <f t="shared" ref="H174:H180" si="166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4"/>
        <v>1108.8599999999985</v>
      </c>
      <c r="G175" s="371">
        <f t="shared" si="165"/>
        <v>12211.14</v>
      </c>
      <c r="H175" s="372">
        <f t="shared" si="166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4"/>
        <v>1467.7889999999991</v>
      </c>
      <c r="G176" s="371">
        <f t="shared" si="165"/>
        <v>8789.2109999999993</v>
      </c>
      <c r="H176" s="372">
        <f t="shared" si="166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4"/>
        <v>1645.7100000000005</v>
      </c>
      <c r="G177" s="371">
        <f t="shared" si="165"/>
        <v>5310.29</v>
      </c>
      <c r="H177" s="372">
        <f t="shared" si="166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4"/>
        <v>1537.7099999999996</v>
      </c>
      <c r="G178" s="371">
        <f t="shared" si="165"/>
        <v>8728.2900000000009</v>
      </c>
      <c r="H178" s="372">
        <f t="shared" si="166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4"/>
        <v>1754.0499999999997</v>
      </c>
      <c r="G179" s="371">
        <f t="shared" si="165"/>
        <v>1717.95</v>
      </c>
      <c r="H179" s="372">
        <f t="shared" si="166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4"/>
        <v>1742.0399999999997</v>
      </c>
      <c r="G180" s="371">
        <f t="shared" si="165"/>
        <v>8673.9599999999991</v>
      </c>
      <c r="H180" s="372">
        <f t="shared" si="166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7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7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7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8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7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8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7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8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7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8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7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8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7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8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7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8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7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8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7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8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7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8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7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8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7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8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7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8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7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8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7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8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7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8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7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7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7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632" priority="69">
      <formula>F115&gt;0</formula>
    </cfRule>
    <cfRule type="expression" dxfId="1631" priority="70">
      <formula>F115&lt;0</formula>
    </cfRule>
  </conditionalFormatting>
  <conditionalFormatting sqref="F120:F133 F136:F180 F183:F184">
    <cfRule type="expression" dxfId="1630" priority="65">
      <formula>F120&gt;0</formula>
    </cfRule>
    <cfRule type="expression" dxfId="1629" priority="66">
      <formula>F120&lt;0</formula>
    </cfRule>
  </conditionalFormatting>
  <conditionalFormatting sqref="F120:F133 F136:F180 F183:F184">
    <cfRule type="expression" dxfId="1628" priority="67">
      <formula>F120&gt;0</formula>
    </cfRule>
    <cfRule type="expression" dxfId="1627" priority="68">
      <formula>F120&lt;0</formula>
    </cfRule>
  </conditionalFormatting>
  <conditionalFormatting sqref="H115:H133 H136:H180 H183:H184">
    <cfRule type="expression" dxfId="1626" priority="63">
      <formula>H115&gt;0</formula>
    </cfRule>
    <cfRule type="expression" dxfId="1625" priority="64">
      <formula>H115&lt;0</formula>
    </cfRule>
  </conditionalFormatting>
  <conditionalFormatting sqref="F111:F114">
    <cfRule type="expression" dxfId="1624" priority="57">
      <formula>F111&gt;0</formula>
    </cfRule>
    <cfRule type="expression" dxfId="1623" priority="58">
      <formula>F111&lt;0</formula>
    </cfRule>
  </conditionalFormatting>
  <conditionalFormatting sqref="H111:H114">
    <cfRule type="expression" dxfId="1622" priority="55">
      <formula>H111&gt;0</formula>
    </cfRule>
    <cfRule type="expression" dxfId="1621" priority="56">
      <formula>H111&lt;0</formula>
    </cfRule>
  </conditionalFormatting>
  <conditionalFormatting sqref="Q8">
    <cfRule type="expression" dxfId="1620" priority="51">
      <formula>Q8&gt;0</formula>
    </cfRule>
    <cfRule type="expression" dxfId="1619" priority="52">
      <formula>Q8&lt;0</formula>
    </cfRule>
  </conditionalFormatting>
  <conditionalFormatting sqref="Q7">
    <cfRule type="expression" dxfId="1618" priority="53">
      <formula>Q7&gt;0</formula>
    </cfRule>
    <cfRule type="expression" dxfId="1617" priority="54">
      <formula>Q7&lt;0</formula>
    </cfRule>
  </conditionalFormatting>
  <conditionalFormatting sqref="F134">
    <cfRule type="expression" dxfId="1616" priority="47">
      <formula>F134&gt;0</formula>
    </cfRule>
    <cfRule type="expression" dxfId="1615" priority="48">
      <formula>F134&lt;0</formula>
    </cfRule>
  </conditionalFormatting>
  <conditionalFormatting sqref="F134">
    <cfRule type="expression" dxfId="1614" priority="49">
      <formula>F134&gt;0</formula>
    </cfRule>
    <cfRule type="expression" dxfId="1613" priority="50">
      <formula>F134&lt;0</formula>
    </cfRule>
  </conditionalFormatting>
  <conditionalFormatting sqref="H134">
    <cfRule type="expression" dxfId="1612" priority="45">
      <formula>H134&gt;0</formula>
    </cfRule>
    <cfRule type="expression" dxfId="1611" priority="46">
      <formula>H134&lt;0</formula>
    </cfRule>
  </conditionalFormatting>
  <conditionalFormatting sqref="F135">
    <cfRule type="expression" dxfId="1610" priority="41">
      <formula>F135&gt;0</formula>
    </cfRule>
    <cfRule type="expression" dxfId="1609" priority="42">
      <formula>F135&lt;0</formula>
    </cfRule>
  </conditionalFormatting>
  <conditionalFormatting sqref="F135">
    <cfRule type="expression" dxfId="1608" priority="43">
      <formula>F135&gt;0</formula>
    </cfRule>
    <cfRule type="expression" dxfId="1607" priority="44">
      <formula>F135&lt;0</formula>
    </cfRule>
  </conditionalFormatting>
  <conditionalFormatting sqref="H135">
    <cfRule type="expression" dxfId="1606" priority="39">
      <formula>H135&gt;0</formula>
    </cfRule>
    <cfRule type="expression" dxfId="1605" priority="40">
      <formula>H135&lt;0</formula>
    </cfRule>
  </conditionalFormatting>
  <conditionalFormatting sqref="F181:F182">
    <cfRule type="expression" dxfId="1604" priority="35">
      <formula>F181&gt;0</formula>
    </cfRule>
    <cfRule type="expression" dxfId="1603" priority="36">
      <formula>F181&lt;0</formula>
    </cfRule>
  </conditionalFormatting>
  <conditionalFormatting sqref="F181:F182">
    <cfRule type="expression" dxfId="1602" priority="37">
      <formula>F181&gt;0</formula>
    </cfRule>
    <cfRule type="expression" dxfId="1601" priority="38">
      <formula>F181&lt;0</formula>
    </cfRule>
  </conditionalFormatting>
  <conditionalFormatting sqref="H181:H182">
    <cfRule type="expression" dxfId="1600" priority="33">
      <formula>H181&gt;0</formula>
    </cfRule>
    <cfRule type="expression" dxfId="1599" priority="34">
      <formula>H181&lt;0</formula>
    </cfRule>
  </conditionalFormatting>
  <conditionalFormatting sqref="F48:F63">
    <cfRule type="expression" dxfId="1598" priority="31">
      <formula>F48&gt;0</formula>
    </cfRule>
    <cfRule type="expression" dxfId="1597" priority="32">
      <formula>F48&lt;0</formula>
    </cfRule>
  </conditionalFormatting>
  <conditionalFormatting sqref="H48:H63">
    <cfRule type="expression" dxfId="1596" priority="29">
      <formula>H48&gt;0</formula>
    </cfRule>
    <cfRule type="expression" dxfId="1595" priority="30">
      <formula>H48&lt;0</formula>
    </cfRule>
  </conditionalFormatting>
  <conditionalFormatting sqref="Q10">
    <cfRule type="expression" dxfId="1594" priority="27">
      <formula>Q10&gt;0</formula>
    </cfRule>
    <cfRule type="expression" dxfId="1593" priority="28">
      <formula>Q10&lt;0</formula>
    </cfRule>
  </conditionalFormatting>
  <conditionalFormatting sqref="J58:K58">
    <cfRule type="expression" dxfId="1592" priority="25">
      <formula>J58&gt;0</formula>
    </cfRule>
    <cfRule type="expression" dxfId="1591" priority="26">
      <formula>J58&lt;0</formula>
    </cfRule>
  </conditionalFormatting>
  <conditionalFormatting sqref="K59">
    <cfRule type="expression" dxfId="1590" priority="23">
      <formula>K59&gt;0</formula>
    </cfRule>
    <cfRule type="expression" dxfId="1589" priority="24">
      <formula>K59&lt;0</formula>
    </cfRule>
  </conditionalFormatting>
  <conditionalFormatting sqref="K60:K73 K78:K109">
    <cfRule type="expression" dxfId="1588" priority="21">
      <formula>K60&gt;0</formula>
    </cfRule>
    <cfRule type="expression" dxfId="1587" priority="22">
      <formula>K60&lt;0</formula>
    </cfRule>
  </conditionalFormatting>
  <conditionalFormatting sqref="F65:F73">
    <cfRule type="expression" dxfId="1586" priority="19">
      <formula>F65&gt;0</formula>
    </cfRule>
    <cfRule type="expression" dxfId="1585" priority="20">
      <formula>F65&lt;0</formula>
    </cfRule>
  </conditionalFormatting>
  <conditionalFormatting sqref="H65:H73">
    <cfRule type="expression" dxfId="1584" priority="17">
      <formula>H65&gt;0</formula>
    </cfRule>
    <cfRule type="expression" dxfId="1583" priority="18">
      <formula>H65&lt;0</formula>
    </cfRule>
  </conditionalFormatting>
  <conditionalFormatting sqref="R4">
    <cfRule type="expression" dxfId="1582" priority="15">
      <formula>R4&gt;0</formula>
    </cfRule>
    <cfRule type="expression" dxfId="1581" priority="16">
      <formula>R4&lt;0</formula>
    </cfRule>
  </conditionalFormatting>
  <conditionalFormatting sqref="Q9">
    <cfRule type="expression" dxfId="1580" priority="13">
      <formula>Q9&gt;0</formula>
    </cfRule>
    <cfRule type="expression" dxfId="1579" priority="14">
      <formula>Q9&lt;0</formula>
    </cfRule>
  </conditionalFormatting>
  <conditionalFormatting sqref="K74:K77">
    <cfRule type="expression" dxfId="1578" priority="11">
      <formula>K74&gt;0</formula>
    </cfRule>
    <cfRule type="expression" dxfId="1577" priority="12">
      <formula>K74&lt;0</formula>
    </cfRule>
  </conditionalFormatting>
  <conditionalFormatting sqref="F74:F97">
    <cfRule type="expression" dxfId="1576" priority="9">
      <formula>F74&gt;0</formula>
    </cfRule>
    <cfRule type="expression" dxfId="1575" priority="10">
      <formula>F74&lt;0</formula>
    </cfRule>
  </conditionalFormatting>
  <conditionalFormatting sqref="H74:H97">
    <cfRule type="expression" dxfId="1574" priority="7">
      <formula>H74&gt;0</formula>
    </cfRule>
    <cfRule type="expression" dxfId="15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6">
    <cfRule type="expression" dxfId="1572" priority="3">
      <formula>F98&gt;0</formula>
    </cfRule>
    <cfRule type="expression" dxfId="1571" priority="4">
      <formula>F98&lt;0</formula>
    </cfRule>
  </conditionalFormatting>
  <conditionalFormatting sqref="H98:H106">
    <cfRule type="expression" dxfId="1570" priority="1">
      <formula>H98&gt;0</formula>
    </cfRule>
    <cfRule type="expression" dxfId="1569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5.1999999999999998E-3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62:F65">
    <cfRule type="expression" dxfId="1564" priority="21">
      <formula>F62&gt;0</formula>
    </cfRule>
    <cfRule type="expression" dxfId="1563" priority="22">
      <formula>F62&lt;0</formula>
    </cfRule>
  </conditionalFormatting>
  <conditionalFormatting sqref="F66:F74 F78:F98 F102:F106">
    <cfRule type="expression" dxfId="1562" priority="17">
      <formula>F66&gt;0</formula>
    </cfRule>
    <cfRule type="expression" dxfId="1561" priority="18">
      <formula>F66&lt;0</formula>
    </cfRule>
  </conditionalFormatting>
  <conditionalFormatting sqref="F66:F74 F78:F98 F102:F106">
    <cfRule type="expression" dxfId="1560" priority="19">
      <formula>F66&gt;0</formula>
    </cfRule>
    <cfRule type="expression" dxfId="1559" priority="20">
      <formula>F66&lt;0</formula>
    </cfRule>
  </conditionalFormatting>
  <conditionalFormatting sqref="H62:H74 H78:H98 H102:H106">
    <cfRule type="expression" dxfId="1558" priority="15">
      <formula>H62&gt;0</formula>
    </cfRule>
    <cfRule type="expression" dxfId="1557" priority="16">
      <formula>H62&lt;0</formula>
    </cfRule>
  </conditionalFormatting>
  <conditionalFormatting sqref="F57:F61">
    <cfRule type="expression" dxfId="1556" priority="13">
      <formula>F57&gt;0</formula>
    </cfRule>
    <cfRule type="expression" dxfId="1555" priority="14">
      <formula>F57&lt;0</formula>
    </cfRule>
  </conditionalFormatting>
  <conditionalFormatting sqref="H57:H61">
    <cfRule type="expression" dxfId="1554" priority="11">
      <formula>H57&gt;0</formula>
    </cfRule>
    <cfRule type="expression" dxfId="1553" priority="12">
      <formula>H57&lt;0</formula>
    </cfRule>
  </conditionalFormatting>
  <conditionalFormatting sqref="F75:F77">
    <cfRule type="expression" dxfId="1552" priority="7">
      <formula>F75&gt;0</formula>
    </cfRule>
    <cfRule type="expression" dxfId="1551" priority="8">
      <formula>F75&lt;0</formula>
    </cfRule>
  </conditionalFormatting>
  <conditionalFormatting sqref="F75:F77">
    <cfRule type="expression" dxfId="1550" priority="9">
      <formula>F75&gt;0</formula>
    </cfRule>
    <cfRule type="expression" dxfId="1549" priority="10">
      <formula>F75&lt;0</formula>
    </cfRule>
  </conditionalFormatting>
  <conditionalFormatting sqref="H75:H77">
    <cfRule type="expression" dxfId="1548" priority="5">
      <formula>H75&gt;0</formula>
    </cfRule>
    <cfRule type="expression" dxfId="1547" priority="6">
      <formula>H75&lt;0</formula>
    </cfRule>
  </conditionalFormatting>
  <conditionalFormatting sqref="F22:F30">
    <cfRule type="expression" dxfId="1546" priority="3">
      <formula>F22&gt;0</formula>
    </cfRule>
    <cfRule type="expression" dxfId="1545" priority="4">
      <formula>F22&lt;0</formula>
    </cfRule>
  </conditionalFormatting>
  <conditionalFormatting sqref="F99:F101">
    <cfRule type="expression" dxfId="1544" priority="1">
      <formula>F99&gt;0</formula>
    </cfRule>
    <cfRule type="expression" dxfId="15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128.22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128.22</v>
      </c>
      <c r="R4" s="486">
        <v>-1.21E-2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141.042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139.75980000000001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138.4776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137.19540000000001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135.91320000000002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134.631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133.34880000000001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132.06659999999999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130.78440000000001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129.50219999999999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128.22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126.9378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125.65559999999999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124.37339999999999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123.0912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121.809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120.52679999999999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119.24460000000001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117.9624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116.6802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115.398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2" priority="19">
      <formula>F25&gt;0</formula>
    </cfRule>
    <cfRule type="expression" dxfId="1541" priority="20">
      <formula>F25&lt;0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Q8">
    <cfRule type="expression" dxfId="1538" priority="15">
      <formula>Q8&gt;0</formula>
    </cfRule>
    <cfRule type="expression" dxfId="1537" priority="16">
      <formula>Q8&lt;0</formula>
    </cfRule>
  </conditionalFormatting>
  <conditionalFormatting sqref="M74">
    <cfRule type="expression" dxfId="1536" priority="9">
      <formula>M74&gt;0</formula>
    </cfRule>
    <cfRule type="expression" dxfId="1535" priority="10">
      <formula>M74&lt;0</formula>
    </cfRule>
  </conditionalFormatting>
  <conditionalFormatting sqref="F113:F149 H113:H149">
    <cfRule type="expression" dxfId="1534" priority="7">
      <formula>F113&gt;0</formula>
    </cfRule>
    <cfRule type="expression" dxfId="1533" priority="8">
      <formula>F113&lt;0</formula>
    </cfRule>
  </conditionalFormatting>
  <conditionalFormatting sqref="F105:F112">
    <cfRule type="expression" dxfId="1532" priority="5">
      <formula>F105&gt;0</formula>
    </cfRule>
    <cfRule type="expression" dxfId="1531" priority="6">
      <formula>F105&lt;0</formula>
    </cfRule>
  </conditionalFormatting>
  <conditionalFormatting sqref="H105:H112">
    <cfRule type="expression" dxfId="1530" priority="3">
      <formula>H105&gt;0</formula>
    </cfRule>
    <cfRule type="expression" dxfId="1529" priority="4">
      <formula>H105&lt;0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3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130</v>
      </c>
      <c r="T2" s="1">
        <v>43080</v>
      </c>
      <c r="U2" t="s">
        <v>859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199.97846153846152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200.22</v>
      </c>
      <c r="R4" s="508">
        <v>1.18E-2</v>
      </c>
      <c r="T4" s="790">
        <v>43103</v>
      </c>
      <c r="U4" s="30" t="s">
        <v>884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26028.6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25997.199999999997</v>
      </c>
      <c r="T6" s="1">
        <v>43140</v>
      </c>
      <c r="U6" t="s">
        <v>975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256.17000000000189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31.400000000001455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1.2078223808718422E-3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  <c r="O12" s="11" t="s">
        <v>995</v>
      </c>
      <c r="Q12" s="1">
        <v>43174</v>
      </c>
    </row>
    <row r="13" spans="1:21" x14ac:dyDescent="0.25">
      <c r="B13" s="485">
        <v>43161</v>
      </c>
      <c r="C13" s="4">
        <v>15</v>
      </c>
      <c r="D13" s="2">
        <v>194.98</v>
      </c>
      <c r="E13" s="2">
        <v>0</v>
      </c>
      <c r="F13" s="2">
        <f t="shared" si="0"/>
        <v>2924.7</v>
      </c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8" t="s">
        <v>78</v>
      </c>
      <c r="P16" s="818"/>
    </row>
    <row r="17" spans="1:16" ht="15.75" thickTop="1" x14ac:dyDescent="0.25">
      <c r="O17" s="81">
        <v>1.1000000000000001</v>
      </c>
      <c r="P17" s="81">
        <f>O17*$Q$4</f>
        <v>220.24200000000002</v>
      </c>
    </row>
    <row r="18" spans="1:16" x14ac:dyDescent="0.25">
      <c r="A18" s="31" t="s">
        <v>81</v>
      </c>
      <c r="B18" s="14"/>
      <c r="C18" s="14">
        <f>SUM(C2:C13)</f>
        <v>210</v>
      </c>
      <c r="D18" s="18"/>
      <c r="E18" s="18"/>
      <c r="F18" s="18">
        <f>SUM(F2:F13)</f>
        <v>43795.399999999994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218.2398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216.23760000000001</v>
      </c>
    </row>
    <row r="20" spans="1:16" x14ac:dyDescent="0.25">
      <c r="O20" s="81">
        <v>1.07</v>
      </c>
      <c r="P20" s="81">
        <f t="shared" si="1"/>
        <v>214.2354</v>
      </c>
    </row>
    <row r="21" spans="1:16" x14ac:dyDescent="0.25">
      <c r="O21" s="81">
        <v>1.06</v>
      </c>
      <c r="P21" s="81">
        <f t="shared" si="1"/>
        <v>212.23320000000001</v>
      </c>
    </row>
    <row r="22" spans="1:16" x14ac:dyDescent="0.25">
      <c r="O22" s="81">
        <v>1.05</v>
      </c>
      <c r="P22" s="81">
        <f t="shared" si="1"/>
        <v>210.23099999999999</v>
      </c>
    </row>
    <row r="23" spans="1:16" x14ac:dyDescent="0.25">
      <c r="O23" s="81">
        <v>1.04</v>
      </c>
      <c r="P23" s="81">
        <f t="shared" si="1"/>
        <v>208.22880000000001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206.22659999999999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204.2244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202.22219999999999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200.22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198.21780000000001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196.21559999999999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194.21340000000001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192.21119999999999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190.209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188.20679999999999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186.2046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184.20240000000001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182.2002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180.19800000000001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3">C41*(E41-D41)</f>
        <v>632.20000000000027</v>
      </c>
      <c r="G41" s="39">
        <f t="shared" ref="G41:G43" si="24">D41*C41</f>
        <v>20078.800000000003</v>
      </c>
      <c r="H41" s="226">
        <f t="shared" ref="H41:H43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3"/>
        <v>-650</v>
      </c>
      <c r="G43" s="39">
        <f t="shared" si="24"/>
        <v>25997.399999999998</v>
      </c>
      <c r="H43" s="226">
        <f t="shared" si="25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" si="26">C44*(E44-D44)</f>
        <v>31.200000000001182</v>
      </c>
      <c r="G44" s="39">
        <f t="shared" ref="G44" si="27">D44*C44</f>
        <v>25997.399999999998</v>
      </c>
      <c r="H44" s="226">
        <f t="shared" ref="H44" si="28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9">C89*(E89-D89)</f>
        <v>35.250000000000341</v>
      </c>
      <c r="G89" s="39">
        <f t="shared" ref="G89:G90" si="30">D89*C89</f>
        <v>3150.1499999999996</v>
      </c>
      <c r="H89" s="226">
        <f t="shared" ref="H89:H90" si="31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9"/>
        <v>208.35000000000022</v>
      </c>
      <c r="G90" s="39">
        <f t="shared" si="30"/>
        <v>3150.1499999999996</v>
      </c>
      <c r="H90" s="226">
        <f t="shared" si="31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26" priority="35">
      <formula>F53&gt;0</formula>
    </cfRule>
    <cfRule type="expression" dxfId="1525" priority="36">
      <formula>F53&lt;0</formula>
    </cfRule>
  </conditionalFormatting>
  <conditionalFormatting sqref="Q7">
    <cfRule type="expression" dxfId="1524" priority="33">
      <formula>Q7&gt;0</formula>
    </cfRule>
    <cfRule type="expression" dxfId="1523" priority="34">
      <formula>Q7&lt;0</formula>
    </cfRule>
  </conditionalFormatting>
  <conditionalFormatting sqref="Q8">
    <cfRule type="expression" dxfId="1522" priority="31">
      <formula>Q8&gt;0</formula>
    </cfRule>
    <cfRule type="expression" dxfId="1521" priority="32">
      <formula>Q8&lt;0</formula>
    </cfRule>
  </conditionalFormatting>
  <conditionalFormatting sqref="F30:F52">
    <cfRule type="expression" dxfId="1520" priority="29">
      <formula>F30&gt;0</formula>
    </cfRule>
    <cfRule type="expression" dxfId="1519" priority="30">
      <formula>F30&lt;0</formula>
    </cfRule>
  </conditionalFormatting>
  <conditionalFormatting sqref="H30:H52">
    <cfRule type="expression" dxfId="1518" priority="27">
      <formula>H30&gt;0</formula>
    </cfRule>
    <cfRule type="expression" dxfId="1517" priority="28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52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870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948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951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97.44</v>
      </c>
      <c r="R4" s="508">
        <v>3.4000000000000002E-2</v>
      </c>
      <c r="T4" s="1"/>
      <c r="U4" t="s">
        <v>953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2923.2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954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479.94000000000005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479.94000000000005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0.19643427224282314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6.9786535303776693E-3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8" t="s">
        <v>78</v>
      </c>
      <c r="P15" s="818"/>
      <c r="W15" s="134"/>
    </row>
    <row r="16" spans="1:23" ht="15.75" thickTop="1" x14ac:dyDescent="0.25">
      <c r="H16" s="70"/>
      <c r="O16" s="81">
        <v>1.1000000000000001</v>
      </c>
      <c r="P16" s="81">
        <f>O16*$Q$4</f>
        <v>107.18400000000001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106.20960000000001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105.23520000000001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104.2608</v>
      </c>
      <c r="W19" s="134"/>
    </row>
    <row r="20" spans="1:23" x14ac:dyDescent="0.25">
      <c r="O20" s="81">
        <v>1.06</v>
      </c>
      <c r="P20" s="81">
        <f t="shared" si="0"/>
        <v>103.2864</v>
      </c>
      <c r="W20" s="134"/>
    </row>
    <row r="21" spans="1:23" x14ac:dyDescent="0.25">
      <c r="O21" s="81">
        <v>1.05</v>
      </c>
      <c r="P21" s="81">
        <f t="shared" si="0"/>
        <v>102.312</v>
      </c>
      <c r="W21" s="134"/>
    </row>
    <row r="22" spans="1:23" x14ac:dyDescent="0.25">
      <c r="O22" s="81">
        <v>1.04</v>
      </c>
      <c r="P22" s="81">
        <f t="shared" si="0"/>
        <v>101.33759999999999</v>
      </c>
      <c r="W22" s="134"/>
    </row>
    <row r="23" spans="1:23" x14ac:dyDescent="0.25">
      <c r="O23" s="81">
        <v>1.03</v>
      </c>
      <c r="P23" s="81">
        <f t="shared" si="0"/>
        <v>100.36320000000001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99.388800000000003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98.414400000000001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97.44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96.465599999999995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95.491199999999992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94.516799999999989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93.542400000000001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92.567999999999998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91.593599999999995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90.619200000000006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89.644800000000004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88.670400000000001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87.695999999999998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1">
      <formula>F47&gt;0</formula>
    </cfRule>
    <cfRule type="expression" dxfId="1493" priority="22">
      <formula>F47&lt;0</formula>
    </cfRule>
  </conditionalFormatting>
  <conditionalFormatting sqref="Q7">
    <cfRule type="expression" dxfId="1492" priority="19">
      <formula>Q7&gt;0</formula>
    </cfRule>
    <cfRule type="expression" dxfId="1491" priority="20">
      <formula>Q7&lt;0</formula>
    </cfRule>
  </conditionalFormatting>
  <conditionalFormatting sqref="Q8">
    <cfRule type="expression" dxfId="1490" priority="17">
      <formula>Q8&gt;0</formula>
    </cfRule>
    <cfRule type="expression" dxfId="1489" priority="18">
      <formula>Q8&lt;0</formula>
    </cfRule>
  </conditionalFormatting>
  <conditionalFormatting sqref="F25:F46">
    <cfRule type="expression" dxfId="1488" priority="15">
      <formula>F25&gt;0</formula>
    </cfRule>
    <cfRule type="expression" dxfId="1487" priority="16">
      <formula>F25&lt;0</formula>
    </cfRule>
  </conditionalFormatting>
  <conditionalFormatting sqref="H25:H46">
    <cfRule type="expression" dxfId="1486" priority="13">
      <formula>H25&gt;0</formula>
    </cfRule>
    <cfRule type="expression" dxfId="1485" priority="14">
      <formula>H25&lt;0</formula>
    </cfRule>
  </conditionalFormatting>
  <conditionalFormatting sqref="F89:F110">
    <cfRule type="expression" dxfId="1484" priority="11">
      <formula>F89&gt;0</formula>
    </cfRule>
    <cfRule type="expression" dxfId="1483" priority="12">
      <formula>F89&lt;0</formula>
    </cfRule>
  </conditionalFormatting>
  <conditionalFormatting sqref="H89:H110">
    <cfRule type="expression" dxfId="1482" priority="9">
      <formula>H89&gt;0</formula>
    </cfRule>
    <cfRule type="expression" dxfId="1481" priority="10">
      <formula>H89&lt;0</formula>
    </cfRule>
  </conditionalFormatting>
  <conditionalFormatting sqref="Q10">
    <cfRule type="expression" dxfId="1480" priority="7">
      <formula>Q10&gt;0</formula>
    </cfRule>
    <cfRule type="expression" dxfId="1479" priority="8">
      <formula>Q10&lt;0</formula>
    </cfRule>
  </conditionalFormatting>
  <conditionalFormatting sqref="J25:J38">
    <cfRule type="expression" dxfId="1478" priority="5">
      <formula>J25&gt;0</formula>
    </cfRule>
    <cfRule type="expression" dxfId="1477" priority="6">
      <formula>J25&lt;0</formula>
    </cfRule>
  </conditionalFormatting>
  <conditionalFormatting sqref="K25:K38">
    <cfRule type="expression" dxfId="1476" priority="3">
      <formula>K25&gt;0</formula>
    </cfRule>
    <cfRule type="expression" dxfId="1475" priority="4">
      <formula>K25&lt;0</formula>
    </cfRule>
  </conditionalFormatting>
  <conditionalFormatting sqref="L25:L38">
    <cfRule type="expression" dxfId="1474" priority="1">
      <formula>L25&gt;0</formula>
    </cfRule>
    <cfRule type="expression" dxfId="14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868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118.59</v>
      </c>
      <c r="R4" s="508">
        <v>1.9199999999999998E-2</v>
      </c>
      <c r="T4" s="1">
        <v>42738</v>
      </c>
      <c r="U4" t="s">
        <v>867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7115.4000000000005</v>
      </c>
      <c r="T5" s="1">
        <v>43105</v>
      </c>
      <c r="U5" t="s">
        <v>896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2105.3399999999992</v>
      </c>
      <c r="R7">
        <v>45</v>
      </c>
      <c r="T7" s="1">
        <v>43112</v>
      </c>
      <c r="U7" t="s">
        <v>902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2105.3399999999992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0.4202225123052416</v>
      </c>
      <c r="T9" s="1">
        <v>43114</v>
      </c>
      <c r="U9" t="s">
        <v>924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925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8" t="s">
        <v>78</v>
      </c>
      <c r="P17" s="818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130.44900000000001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129.26310000000001</v>
      </c>
      <c r="Q19" s="2"/>
    </row>
    <row r="20" spans="1:17" x14ac:dyDescent="0.25">
      <c r="O20" s="81">
        <v>1.08</v>
      </c>
      <c r="P20" s="81">
        <f t="shared" si="3"/>
        <v>128.0772</v>
      </c>
      <c r="Q20" s="2"/>
    </row>
    <row r="21" spans="1:17" x14ac:dyDescent="0.25">
      <c r="O21" s="81">
        <v>1.07</v>
      </c>
      <c r="P21" s="81">
        <f t="shared" si="3"/>
        <v>126.89130000000002</v>
      </c>
      <c r="Q21" s="2"/>
    </row>
    <row r="22" spans="1:17" x14ac:dyDescent="0.25">
      <c r="O22" s="81">
        <v>1.06</v>
      </c>
      <c r="P22" s="81">
        <f t="shared" si="3"/>
        <v>125.70540000000001</v>
      </c>
      <c r="Q22" s="2"/>
    </row>
    <row r="23" spans="1:17" x14ac:dyDescent="0.25">
      <c r="O23" s="81">
        <v>1.05</v>
      </c>
      <c r="P23" s="81">
        <f t="shared" si="3"/>
        <v>124.51950000000001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123.3336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122.1477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120.96180000000001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119.77590000000001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118.59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117.4041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116.2182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115.03230000000001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113.8464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112.6605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111.4746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110.28870000000001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109.1028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107.91690000000001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106.73100000000001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901</v>
      </c>
      <c r="J47" s="39"/>
      <c r="K47" s="39"/>
      <c r="L47" s="39">
        <v>74.34</v>
      </c>
      <c r="M47" t="s">
        <v>923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989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2" priority="23">
      <formula>F61&gt;0</formula>
    </cfRule>
    <cfRule type="expression" dxfId="1471" priority="24">
      <formula>F61&lt;0</formula>
    </cfRule>
  </conditionalFormatting>
  <conditionalFormatting sqref="Q7">
    <cfRule type="expression" dxfId="1470" priority="21">
      <formula>Q7&gt;0</formula>
    </cfRule>
    <cfRule type="expression" dxfId="1469" priority="22">
      <formula>Q7&lt;0</formula>
    </cfRule>
  </conditionalFormatting>
  <conditionalFormatting sqref="Q8">
    <cfRule type="expression" dxfId="1468" priority="19">
      <formula>Q8&gt;0</formula>
    </cfRule>
    <cfRule type="expression" dxfId="1467" priority="20">
      <formula>Q8&lt;0</formula>
    </cfRule>
  </conditionalFormatting>
  <conditionalFormatting sqref="F25:F60">
    <cfRule type="expression" dxfId="1466" priority="17">
      <formula>F25&gt;0</formula>
    </cfRule>
    <cfRule type="expression" dxfId="1465" priority="18">
      <formula>F25&lt;0</formula>
    </cfRule>
  </conditionalFormatting>
  <conditionalFormatting sqref="H25:H60">
    <cfRule type="expression" dxfId="1464" priority="15">
      <formula>H25&gt;0</formula>
    </cfRule>
    <cfRule type="expression" dxfId="1463" priority="16">
      <formula>H25&lt;0</formula>
    </cfRule>
  </conditionalFormatting>
  <conditionalFormatting sqref="F89:F110">
    <cfRule type="expression" dxfId="1462" priority="13">
      <formula>F89&gt;0</formula>
    </cfRule>
    <cfRule type="expression" dxfId="1461" priority="14">
      <formula>F89&lt;0</formula>
    </cfRule>
  </conditionalFormatting>
  <conditionalFormatting sqref="H89:H110">
    <cfRule type="expression" dxfId="1460" priority="11">
      <formula>H89&gt;0</formula>
    </cfRule>
    <cfRule type="expression" dxfId="1459" priority="12">
      <formula>H89&lt;0</formula>
    </cfRule>
  </conditionalFormatting>
  <conditionalFormatting sqref="Q10">
    <cfRule type="expression" dxfId="1458" priority="9">
      <formula>Q10&gt;0</formula>
    </cfRule>
    <cfRule type="expression" dxfId="1457" priority="10">
      <formula>Q10&lt;0</formula>
    </cfRule>
  </conditionalFormatting>
  <conditionalFormatting sqref="J25:J38">
    <cfRule type="expression" dxfId="1456" priority="7">
      <formula>J25&gt;0</formula>
    </cfRule>
    <cfRule type="expression" dxfId="1455" priority="8">
      <formula>J25&lt;0</formula>
    </cfRule>
  </conditionalFormatting>
  <conditionalFormatting sqref="K25:K38">
    <cfRule type="expression" dxfId="1454" priority="5">
      <formula>K25&gt;0</formula>
    </cfRule>
    <cfRule type="expression" dxfId="1453" priority="6">
      <formula>K25&lt;0</formula>
    </cfRule>
  </conditionalFormatting>
  <conditionalFormatting sqref="L25:L34">
    <cfRule type="expression" dxfId="1452" priority="3">
      <formula>L25&gt;0</formula>
    </cfRule>
    <cfRule type="expression" dxfId="1451" priority="4">
      <formula>L25&lt;0</formula>
    </cfRule>
  </conditionalFormatting>
  <conditionalFormatting sqref="J43">
    <cfRule type="expression" dxfId="1450" priority="1">
      <formula>J43&gt;0</formula>
    </cfRule>
    <cfRule type="expression" dxfId="14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36.869999999999997</v>
      </c>
      <c r="R4" s="508">
        <v>3.5000000000000001E-3</v>
      </c>
      <c r="T4" s="790">
        <v>43103</v>
      </c>
      <c r="U4" s="30" t="s">
        <v>884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3686.9999999999995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28.999999999999545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28.999999999999545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7.9278294149807398E-3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40.557000000000002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40.188299999999998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39.819600000000001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39.450899999999997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39.0822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38.713499999999996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38.344799999999999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37.976099999999995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37.607399999999998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37.238699999999994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36.869999999999997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36.501300000000001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36.132599999999996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35.7639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35.395199999999996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35.026499999999999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34.657799999999995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34.289099999999998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33.920400000000001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33.551699999999997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33.183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968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8" priority="31">
      <formula>F47&gt;0</formula>
    </cfRule>
    <cfRule type="expression" dxfId="1447" priority="32">
      <formula>F47&lt;0</formula>
    </cfRule>
  </conditionalFormatting>
  <conditionalFormatting sqref="Q7">
    <cfRule type="expression" dxfId="1446" priority="29">
      <formula>Q7&gt;0</formula>
    </cfRule>
    <cfRule type="expression" dxfId="1445" priority="30">
      <formula>Q7&lt;0</formula>
    </cfRule>
  </conditionalFormatting>
  <conditionalFormatting sqref="Q8">
    <cfRule type="expression" dxfId="1444" priority="27">
      <formula>Q8&gt;0</formula>
    </cfRule>
    <cfRule type="expression" dxfId="1443" priority="28">
      <formula>Q8&lt;0</formula>
    </cfRule>
  </conditionalFormatting>
  <conditionalFormatting sqref="F30:F46">
    <cfRule type="expression" dxfId="1442" priority="25">
      <formula>F30&gt;0</formula>
    </cfRule>
    <cfRule type="expression" dxfId="1441" priority="26">
      <formula>F30&lt;0</formula>
    </cfRule>
  </conditionalFormatting>
  <conditionalFormatting sqref="H30:H46">
    <cfRule type="expression" dxfId="1440" priority="23">
      <formula>H30&gt;0</formula>
    </cfRule>
    <cfRule type="expression" dxfId="1439" priority="24">
      <formula>H30&lt;0</formula>
    </cfRule>
  </conditionalFormatting>
  <conditionalFormatting sqref="Q10">
    <cfRule type="expression" dxfId="1438" priority="21">
      <formula>Q10&gt;0</formula>
    </cfRule>
    <cfRule type="expression" dxfId="1437" priority="22">
      <formula>Q10&lt;0</formula>
    </cfRule>
  </conditionalFormatting>
  <conditionalFormatting sqref="J25:J38">
    <cfRule type="expression" dxfId="1436" priority="19">
      <formula>J25&gt;0</formula>
    </cfRule>
    <cfRule type="expression" dxfId="1435" priority="20">
      <formula>J25&lt;0</formula>
    </cfRule>
  </conditionalFormatting>
  <conditionalFormatting sqref="K25:K38">
    <cfRule type="expression" dxfId="1434" priority="17">
      <formula>K25&gt;0</formula>
    </cfRule>
    <cfRule type="expression" dxfId="1433" priority="18">
      <formula>K25&lt;0</formula>
    </cfRule>
  </conditionalFormatting>
  <conditionalFormatting sqref="L25:L38">
    <cfRule type="expression" dxfId="1432" priority="15">
      <formula>L25&gt;0</formula>
    </cfRule>
    <cfRule type="expression" dxfId="1431" priority="16">
      <formula>L25&lt;0</formula>
    </cfRule>
  </conditionalFormatting>
  <conditionalFormatting sqref="F89:F110">
    <cfRule type="expression" dxfId="1430" priority="13">
      <formula>F89&gt;0</formula>
    </cfRule>
    <cfRule type="expression" dxfId="1429" priority="14">
      <formula>F89&lt;0</formula>
    </cfRule>
  </conditionalFormatting>
  <conditionalFormatting sqref="H89:H110">
    <cfRule type="expression" dxfId="1428" priority="11">
      <formula>H89&gt;0</formula>
    </cfRule>
    <cfRule type="expression" dxfId="1427" priority="12">
      <formula>H89&lt;0</formula>
    </cfRule>
  </conditionalFormatting>
  <conditionalFormatting sqref="J89:J102">
    <cfRule type="expression" dxfId="1426" priority="9">
      <formula>J89&gt;0</formula>
    </cfRule>
    <cfRule type="expression" dxfId="1425" priority="10">
      <formula>J89&lt;0</formula>
    </cfRule>
  </conditionalFormatting>
  <conditionalFormatting sqref="K89:K102">
    <cfRule type="expression" dxfId="1424" priority="7">
      <formula>K89&gt;0</formula>
    </cfRule>
    <cfRule type="expression" dxfId="1423" priority="8">
      <formula>K89&lt;0</formula>
    </cfRule>
  </conditionalFormatting>
  <conditionalFormatting sqref="L89:L102">
    <cfRule type="expression" dxfId="1422" priority="5">
      <formula>L89&gt;0</formula>
    </cfRule>
    <cfRule type="expression" dxfId="1421" priority="6">
      <formula>L89&lt;0</formula>
    </cfRule>
  </conditionalFormatting>
  <conditionalFormatting sqref="F25:F29">
    <cfRule type="expression" dxfId="1420" priority="3">
      <formula>F25&gt;0</formula>
    </cfRule>
    <cfRule type="expression" dxfId="1419" priority="4">
      <formula>F25&lt;0</formula>
    </cfRule>
  </conditionalFormatting>
  <conditionalFormatting sqref="H25:H29">
    <cfRule type="expression" dxfId="1418" priority="1">
      <formula>H25&gt;0</formula>
    </cfRule>
    <cfRule type="expression" dxfId="14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191.46</v>
      </c>
      <c r="R4" s="508">
        <v>-1E-4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3829.2000000000003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1001.1200000000008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858.0900000000006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0.28881125236022925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2.6115115428810196E-3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210.60600000000002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208.69140000000002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206.77680000000001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204.86220000000003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202.94760000000002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201.03300000000002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199.11840000000001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197.2038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195.28920000000002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193.37460000000002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191.46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189.5454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187.63079999999999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185.71620000000001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183.80160000000001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181.887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179.97239999999999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178.05780000000001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176.14320000000001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174.2286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172.31400000000002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6" priority="22">
      <formula>F47&gt;0</formula>
    </cfRule>
    <cfRule type="expression" dxfId="1415" priority="23">
      <formula>F47&lt;0</formula>
    </cfRule>
  </conditionalFormatting>
  <conditionalFormatting sqref="Q7">
    <cfRule type="expression" dxfId="1414" priority="20">
      <formula>Q7&gt;0</formula>
    </cfRule>
    <cfRule type="expression" dxfId="1413" priority="21">
      <formula>Q7&lt;0</formula>
    </cfRule>
  </conditionalFormatting>
  <conditionalFormatting sqref="Q8">
    <cfRule type="expression" dxfId="1412" priority="18">
      <formula>Q8&gt;0</formula>
    </cfRule>
    <cfRule type="expression" dxfId="1411" priority="19">
      <formula>Q8&lt;0</formula>
    </cfRule>
  </conditionalFormatting>
  <conditionalFormatting sqref="F25:F46">
    <cfRule type="expression" dxfId="1410" priority="16">
      <formula>F25&gt;0</formula>
    </cfRule>
    <cfRule type="expression" dxfId="1409" priority="17">
      <formula>F25&lt;0</formula>
    </cfRule>
  </conditionalFormatting>
  <conditionalFormatting sqref="H25:H46">
    <cfRule type="expression" dxfId="1408" priority="14">
      <formula>H25&gt;0</formula>
    </cfRule>
    <cfRule type="expression" dxfId="1407" priority="15">
      <formula>H25&lt;0</formula>
    </cfRule>
  </conditionalFormatting>
  <conditionalFormatting sqref="F89:F110">
    <cfRule type="expression" dxfId="1406" priority="12">
      <formula>F89&gt;0</formula>
    </cfRule>
    <cfRule type="expression" dxfId="1405" priority="13">
      <formula>F89&lt;0</formula>
    </cfRule>
  </conditionalFormatting>
  <conditionalFormatting sqref="H89:H110">
    <cfRule type="expression" dxfId="1404" priority="10">
      <formula>H89&gt;0</formula>
    </cfRule>
    <cfRule type="expression" dxfId="1403" priority="11">
      <formula>H89&lt;0</formula>
    </cfRule>
  </conditionalFormatting>
  <conditionalFormatting sqref="Q10">
    <cfRule type="expression" dxfId="1402" priority="8">
      <formula>Q10&gt;0</formula>
    </cfRule>
    <cfRule type="expression" dxfId="1401" priority="9">
      <formula>Q10&lt;0</formula>
    </cfRule>
  </conditionalFormatting>
  <conditionalFormatting sqref="J25:J38">
    <cfRule type="expression" dxfId="1400" priority="6">
      <formula>J25&gt;0</formula>
    </cfRule>
    <cfRule type="expression" dxfId="1399" priority="7">
      <formula>J25&lt;0</formula>
    </cfRule>
  </conditionalFormatting>
  <conditionalFormatting sqref="K25:K38">
    <cfRule type="expression" dxfId="1398" priority="4">
      <formula>K25&gt;0</formula>
    </cfRule>
    <cfRule type="expression" dxfId="1397" priority="5">
      <formula>K25&lt;0</formula>
    </cfRule>
  </conditionalFormatting>
  <conditionalFormatting sqref="L25:L38">
    <cfRule type="expression" dxfId="1396" priority="2">
      <formula>L25&gt;0</formula>
    </cfRule>
    <cfRule type="expression" dxfId="13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1E-3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1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1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3" priority="74">
      <formula>F12&gt;0</formula>
    </cfRule>
    <cfRule type="expression" dxfId="13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1" priority="67">
      <formula>F124&gt;0</formula>
    </cfRule>
    <cfRule type="expression" dxfId="1380" priority="68">
      <formula>F124&lt;0</formula>
    </cfRule>
  </conditionalFormatting>
  <conditionalFormatting sqref="H124:H130">
    <cfRule type="expression" dxfId="1379" priority="55">
      <formula>H124&gt;0</formula>
    </cfRule>
    <cfRule type="expression" dxfId="1378" priority="56">
      <formula>H124&lt;0</formula>
    </cfRule>
  </conditionalFormatting>
  <conditionalFormatting sqref="H131">
    <cfRule type="expression" dxfId="1377" priority="53">
      <formula>H131&gt;0</formula>
    </cfRule>
    <cfRule type="expression" dxfId="1376" priority="54">
      <formula>H131&lt;0</formula>
    </cfRule>
  </conditionalFormatting>
  <conditionalFormatting sqref="H132">
    <cfRule type="expression" dxfId="1375" priority="51">
      <formula>H132&gt;0</formula>
    </cfRule>
    <cfRule type="expression" dxfId="1374" priority="52">
      <formula>H132&lt;0</formula>
    </cfRule>
  </conditionalFormatting>
  <conditionalFormatting sqref="H133:H135">
    <cfRule type="expression" dxfId="1373" priority="49">
      <formula>H133&gt;0</formula>
    </cfRule>
    <cfRule type="expression" dxfId="1372" priority="50">
      <formula>H133&lt;0</formula>
    </cfRule>
  </conditionalFormatting>
  <conditionalFormatting sqref="H136">
    <cfRule type="expression" dxfId="1371" priority="45">
      <formula>H136&gt;0</formula>
    </cfRule>
    <cfRule type="expression" dxfId="1370" priority="46">
      <formula>H136&lt;0</formula>
    </cfRule>
  </conditionalFormatting>
  <conditionalFormatting sqref="Q7">
    <cfRule type="expression" dxfId="1369" priority="39">
      <formula>Q7&gt;0</formula>
    </cfRule>
    <cfRule type="expression" dxfId="1368" priority="40">
      <formula>Q7&lt;0</formula>
    </cfRule>
  </conditionalFormatting>
  <conditionalFormatting sqref="Q8">
    <cfRule type="expression" dxfId="1367" priority="37">
      <formula>Q8&gt;0</formula>
    </cfRule>
    <cfRule type="expression" dxfId="1366" priority="38">
      <formula>Q8&lt;0</formula>
    </cfRule>
  </conditionalFormatting>
  <conditionalFormatting sqref="F167:F178 H167:H178">
    <cfRule type="expression" dxfId="1365" priority="35">
      <formula>F167&gt;0</formula>
    </cfRule>
    <cfRule type="expression" dxfId="1364" priority="36">
      <formula>F167&lt;0</formula>
    </cfRule>
  </conditionalFormatting>
  <conditionalFormatting sqref="F183:F197 H183:H197">
    <cfRule type="expression" dxfId="1363" priority="33">
      <formula>F183&gt;0</formula>
    </cfRule>
    <cfRule type="expression" dxfId="1362" priority="34">
      <formula>F183&lt;0</formula>
    </cfRule>
  </conditionalFormatting>
  <conditionalFormatting sqref="F198:F206 H198:H206">
    <cfRule type="expression" dxfId="1361" priority="31">
      <formula>F198&gt;0</formula>
    </cfRule>
    <cfRule type="expression" dxfId="1360" priority="32">
      <formula>F198&lt;0</formula>
    </cfRule>
  </conditionalFormatting>
  <conditionalFormatting sqref="F141:F147 H141:H147">
    <cfRule type="expression" dxfId="1359" priority="29">
      <formula>F141&gt;0</formula>
    </cfRule>
    <cfRule type="expression" dxfId="1358" priority="30">
      <formula>F141&lt;0</formula>
    </cfRule>
  </conditionalFormatting>
  <conditionalFormatting sqref="H149:H152 F149:F152">
    <cfRule type="expression" dxfId="1357" priority="27">
      <formula>F149&gt;0</formula>
    </cfRule>
    <cfRule type="expression" dxfId="1356" priority="28">
      <formula>F149&lt;0</formula>
    </cfRule>
  </conditionalFormatting>
  <conditionalFormatting sqref="F226 H215:H218 H257:H260 F257:F260 H226 H231:H233 F231:F233 F235:F244 H235:H244">
    <cfRule type="expression" dxfId="1355" priority="25">
      <formula>F215&gt;0</formula>
    </cfRule>
    <cfRule type="expression" dxfId="1354" priority="26">
      <formula>F215&lt;0</formula>
    </cfRule>
  </conditionalFormatting>
  <conditionalFormatting sqref="F207:F218">
    <cfRule type="expression" dxfId="1353" priority="23">
      <formula>F207&gt;0</formula>
    </cfRule>
    <cfRule type="expression" dxfId="1352" priority="24">
      <formula>F207&lt;0</formula>
    </cfRule>
  </conditionalFormatting>
  <conditionalFormatting sqref="H207:H208">
    <cfRule type="expression" dxfId="1351" priority="21">
      <formula>H207&gt;0</formula>
    </cfRule>
    <cfRule type="expression" dxfId="1350" priority="22">
      <formula>H207&lt;0</formula>
    </cfRule>
  </conditionalFormatting>
  <conditionalFormatting sqref="H209">
    <cfRule type="expression" dxfId="1349" priority="19">
      <formula>H209&gt;0</formula>
    </cfRule>
    <cfRule type="expression" dxfId="1348" priority="20">
      <formula>H209&lt;0</formula>
    </cfRule>
  </conditionalFormatting>
  <conditionalFormatting sqref="H210">
    <cfRule type="expression" dxfId="1347" priority="17">
      <formula>H210&gt;0</formula>
    </cfRule>
    <cfRule type="expression" dxfId="1346" priority="18">
      <formula>H210&lt;0</formula>
    </cfRule>
  </conditionalFormatting>
  <conditionalFormatting sqref="H211:H213">
    <cfRule type="expression" dxfId="1345" priority="15">
      <formula>H211&gt;0</formula>
    </cfRule>
    <cfRule type="expression" dxfId="1344" priority="16">
      <formula>H211&lt;0</formula>
    </cfRule>
  </conditionalFormatting>
  <conditionalFormatting sqref="H214">
    <cfRule type="expression" dxfId="1343" priority="13">
      <formula>H214&gt;0</formula>
    </cfRule>
    <cfRule type="expression" dxfId="1342" priority="14">
      <formula>H214&lt;0</formula>
    </cfRule>
  </conditionalFormatting>
  <conditionalFormatting sqref="F245:F256 H245:H256">
    <cfRule type="expression" dxfId="1341" priority="11">
      <formula>F245&gt;0</formula>
    </cfRule>
    <cfRule type="expression" dxfId="1340" priority="12">
      <formula>F245&lt;0</formula>
    </cfRule>
  </conditionalFormatting>
  <conditionalFormatting sqref="F261:F275 H261:H275">
    <cfRule type="expression" dxfId="1339" priority="9">
      <formula>F261&gt;0</formula>
    </cfRule>
    <cfRule type="expression" dxfId="1338" priority="10">
      <formula>F261&lt;0</formula>
    </cfRule>
  </conditionalFormatting>
  <conditionalFormatting sqref="F276:F283 H276:H283">
    <cfRule type="expression" dxfId="1337" priority="7">
      <formula>F276&gt;0</formula>
    </cfRule>
    <cfRule type="expression" dxfId="1336" priority="8">
      <formula>F276&lt;0</formula>
    </cfRule>
  </conditionalFormatting>
  <conditionalFormatting sqref="F219:F225 H219:H225">
    <cfRule type="expression" dxfId="1335" priority="5">
      <formula>F219&gt;0</formula>
    </cfRule>
    <cfRule type="expression" dxfId="1334" priority="6">
      <formula>F219&lt;0</formula>
    </cfRule>
  </conditionalFormatting>
  <conditionalFormatting sqref="H227:H230 F227:F230">
    <cfRule type="expression" dxfId="1333" priority="3">
      <formula>F227&gt;0</formula>
    </cfRule>
    <cfRule type="expression" dxfId="1332" priority="4">
      <formula>F227&lt;0</formula>
    </cfRule>
  </conditionalFormatting>
  <conditionalFormatting sqref="H234 F234">
    <cfRule type="expression" dxfId="1331" priority="1">
      <formula>F234&gt;0</formula>
    </cfRule>
    <cfRule type="expression" dxfId="13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137.85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137.85</v>
      </c>
      <c r="R4" s="486">
        <v>1.18E-2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8" t="s">
        <v>78</v>
      </c>
      <c r="P40" s="81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151.63500000000002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150.25650000000002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148.87800000000001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147.49950000000001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146.12100000000001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144.74250000000001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143.364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141.9855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140.607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139.2285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137.85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136.47149999999999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135.09299999999999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133.71449999999999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132.33599999999998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130.95749999999998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129.57899999999998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128.20050000000001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126.822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125.4435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124.065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9" priority="43">
      <formula>F33&gt;0</formula>
    </cfRule>
    <cfRule type="expression" dxfId="1328" priority="44">
      <formula>F33&lt;0</formula>
    </cfRule>
  </conditionalFormatting>
  <conditionalFormatting sqref="Q7">
    <cfRule type="expression" dxfId="1327" priority="41">
      <formula>Q7&gt;0</formula>
    </cfRule>
    <cfRule type="expression" dxfId="1326" priority="42">
      <formula>Q7&lt;0</formula>
    </cfRule>
  </conditionalFormatting>
  <conditionalFormatting sqref="Q8">
    <cfRule type="expression" dxfId="1325" priority="39">
      <formula>Q8&gt;0</formula>
    </cfRule>
    <cfRule type="expression" dxfId="1324" priority="40">
      <formula>Q8&lt;0</formula>
    </cfRule>
  </conditionalFormatting>
  <conditionalFormatting sqref="F29 F32">
    <cfRule type="expression" dxfId="1323" priority="37">
      <formula>F29&gt;0</formula>
    </cfRule>
    <cfRule type="expression" dxfId="1322" priority="38">
      <formula>F29&lt;0</formula>
    </cfRule>
  </conditionalFormatting>
  <conditionalFormatting sqref="H29 H32">
    <cfRule type="expression" dxfId="1321" priority="35">
      <formula>H29&gt;0</formula>
    </cfRule>
    <cfRule type="expression" dxfId="1320" priority="36">
      <formula>H29&lt;0</formula>
    </cfRule>
  </conditionalFormatting>
  <conditionalFormatting sqref="F30:F31">
    <cfRule type="expression" dxfId="1319" priority="33">
      <formula>F30&gt;0</formula>
    </cfRule>
    <cfRule type="expression" dxfId="1318" priority="34">
      <formula>F30&lt;0</formula>
    </cfRule>
  </conditionalFormatting>
  <conditionalFormatting sqref="H30:H31">
    <cfRule type="expression" dxfId="1317" priority="31">
      <formula>H30&gt;0</formula>
    </cfRule>
    <cfRule type="expression" dxfId="1316" priority="32">
      <formula>H30&lt;0</formula>
    </cfRule>
  </conditionalFormatting>
  <conditionalFormatting sqref="F105:F140 H105:H140">
    <cfRule type="expression" dxfId="1315" priority="29">
      <formula>F105&gt;0</formula>
    </cfRule>
    <cfRule type="expression" dxfId="1314" priority="30">
      <formula>F105&lt;0</formula>
    </cfRule>
  </conditionalFormatting>
  <conditionalFormatting sqref="F96:F99">
    <cfRule type="expression" dxfId="1313" priority="27">
      <formula>F96&gt;0</formula>
    </cfRule>
    <cfRule type="expression" dxfId="1312" priority="28">
      <formula>F96&lt;0</formula>
    </cfRule>
  </conditionalFormatting>
  <conditionalFormatting sqref="H96:H99">
    <cfRule type="expression" dxfId="1311" priority="25">
      <formula>H96&gt;0</formula>
    </cfRule>
    <cfRule type="expression" dxfId="1310" priority="26">
      <formula>H96&lt;0</formula>
    </cfRule>
  </conditionalFormatting>
  <conditionalFormatting sqref="F25:F28">
    <cfRule type="expression" dxfId="1309" priority="19">
      <formula>F25&gt;0</formula>
    </cfRule>
    <cfRule type="expression" dxfId="1308" priority="20">
      <formula>F25&lt;0</formula>
    </cfRule>
  </conditionalFormatting>
  <conditionalFormatting sqref="H25:H28">
    <cfRule type="expression" dxfId="1307" priority="17">
      <formula>H25&gt;0</formula>
    </cfRule>
    <cfRule type="expression" dxfId="1306" priority="18">
      <formula>H25&lt;0</formula>
    </cfRule>
  </conditionalFormatting>
  <conditionalFormatting sqref="J27">
    <cfRule type="expression" dxfId="1305" priority="15">
      <formula>J27&gt;0</formula>
    </cfRule>
    <cfRule type="expression" dxfId="1304" priority="16">
      <formula>J27&lt;0</formula>
    </cfRule>
  </conditionalFormatting>
  <conditionalFormatting sqref="F104">
    <cfRule type="expression" dxfId="1303" priority="13">
      <formula>F104&gt;0</formula>
    </cfRule>
    <cfRule type="expression" dxfId="1302" priority="14">
      <formula>F104&lt;0</formula>
    </cfRule>
  </conditionalFormatting>
  <conditionalFormatting sqref="H104">
    <cfRule type="expression" dxfId="1301" priority="11">
      <formula>H104&gt;0</formula>
    </cfRule>
    <cfRule type="expression" dxfId="1300" priority="12">
      <formula>H104&lt;0</formula>
    </cfRule>
  </conditionalFormatting>
  <conditionalFormatting sqref="F100:F103">
    <cfRule type="expression" dxfId="1299" priority="9">
      <formula>F100&gt;0</formula>
    </cfRule>
    <cfRule type="expression" dxfId="1298" priority="10">
      <formula>F100&lt;0</formula>
    </cfRule>
  </conditionalFormatting>
  <conditionalFormatting sqref="H100:H103">
    <cfRule type="expression" dxfId="1297" priority="7">
      <formula>H100&gt;0</formula>
    </cfRule>
    <cfRule type="expression" dxfId="1296" priority="8">
      <formula>H100&lt;0</formula>
    </cfRule>
  </conditionalFormatting>
  <conditionalFormatting sqref="J102">
    <cfRule type="expression" dxfId="1295" priority="5">
      <formula>J102&gt;0</formula>
    </cfRule>
    <cfRule type="expression" dxfId="1294" priority="6">
      <formula>J102&lt;0</formula>
    </cfRule>
  </conditionalFormatting>
  <conditionalFormatting sqref="Q10">
    <cfRule type="expression" dxfId="1293" priority="3">
      <formula>Q10&gt;0</formula>
    </cfRule>
    <cfRule type="expression" dxfId="1292" priority="4">
      <formula>Q10&lt;0</formula>
    </cfRule>
  </conditionalFormatting>
  <conditionalFormatting sqref="M71">
    <cfRule type="expression" dxfId="1291" priority="1">
      <formula>M71&gt;0</formula>
    </cfRule>
    <cfRule type="expression" dxfId="12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84.39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84.39</v>
      </c>
      <c r="R4" s="486">
        <v>5.7999999999999996E-3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92.829000000000008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91.985100000000003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91.141200000000012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90.297300000000007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89.453400000000002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88.609500000000011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87.765600000000006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86.921700000000001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86.077799999999996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85.233900000000006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84.39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83.546099999999996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82.702200000000005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81.8583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81.014399999999995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80.17049999999999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79.326599999999999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78.482700000000008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77.638800000000003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76.794899999999998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75.951000000000008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9" priority="33">
      <formula>F34&gt;0</formula>
    </cfRule>
    <cfRule type="expression" dxfId="1288" priority="34">
      <formula>F34&lt;0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27:F33">
    <cfRule type="expression" dxfId="1283" priority="27">
      <formula>F27&gt;0</formula>
    </cfRule>
    <cfRule type="expression" dxfId="1282" priority="28">
      <formula>F27&lt;0</formula>
    </cfRule>
  </conditionalFormatting>
  <conditionalFormatting sqref="H27:H33">
    <cfRule type="expression" dxfId="1281" priority="25">
      <formula>H27&gt;0</formula>
    </cfRule>
    <cfRule type="expression" dxfId="1280" priority="26">
      <formula>H27&lt;0</formula>
    </cfRule>
  </conditionalFormatting>
  <conditionalFormatting sqref="M46">
    <cfRule type="expression" dxfId="1279" priority="23">
      <formula>M46&gt;0</formula>
    </cfRule>
    <cfRule type="expression" dxfId="1278" priority="24">
      <formula>M46&lt;0</formula>
    </cfRule>
  </conditionalFormatting>
  <conditionalFormatting sqref="F79:F87 H79:H87">
    <cfRule type="expression" dxfId="1277" priority="21">
      <formula>F79&gt;0</formula>
    </cfRule>
    <cfRule type="expression" dxfId="1276" priority="22">
      <formula>F79&lt;0</formula>
    </cfRule>
  </conditionalFormatting>
  <conditionalFormatting sqref="F73 F77:F78">
    <cfRule type="expression" dxfId="1275" priority="19">
      <formula>F73&gt;0</formula>
    </cfRule>
    <cfRule type="expression" dxfId="1274" priority="20">
      <formula>F73&lt;0</formula>
    </cfRule>
  </conditionalFormatting>
  <conditionalFormatting sqref="H73 H77:H78">
    <cfRule type="expression" dxfId="1273" priority="17">
      <formula>H73&gt;0</formula>
    </cfRule>
    <cfRule type="expression" dxfId="1272" priority="18">
      <formula>H73&lt;0</formula>
    </cfRule>
  </conditionalFormatting>
  <conditionalFormatting sqref="F70:F72">
    <cfRule type="expression" dxfId="1271" priority="15">
      <formula>F70&gt;0</formula>
    </cfRule>
    <cfRule type="expression" dxfId="1270" priority="16">
      <formula>F70&lt;0</formula>
    </cfRule>
  </conditionalFormatting>
  <conditionalFormatting sqref="H70:H72">
    <cfRule type="expression" dxfId="1269" priority="13">
      <formula>H70&gt;0</formula>
    </cfRule>
    <cfRule type="expression" dxfId="1268" priority="14">
      <formula>H70&lt;0</formula>
    </cfRule>
  </conditionalFormatting>
  <conditionalFormatting sqref="F25:F26">
    <cfRule type="expression" dxfId="1267" priority="11">
      <formula>F25&gt;0</formula>
    </cfRule>
    <cfRule type="expression" dxfId="1266" priority="12">
      <formula>F25&lt;0</formula>
    </cfRule>
  </conditionalFormatting>
  <conditionalFormatting sqref="H25:H26">
    <cfRule type="expression" dxfId="1265" priority="9">
      <formula>H25&gt;0</formula>
    </cfRule>
    <cfRule type="expression" dxfId="1264" priority="10">
      <formula>H25&lt;0</formula>
    </cfRule>
  </conditionalFormatting>
  <conditionalFormatting sqref="F76">
    <cfRule type="expression" dxfId="1263" priority="7">
      <formula>F76&gt;0</formula>
    </cfRule>
    <cfRule type="expression" dxfId="1262" priority="8">
      <formula>F76&lt;0</formula>
    </cfRule>
  </conditionalFormatting>
  <conditionalFormatting sqref="H76">
    <cfRule type="expression" dxfId="1261" priority="5">
      <formula>H76&gt;0</formula>
    </cfRule>
    <cfRule type="expression" dxfId="1260" priority="6">
      <formula>H76&lt;0</formula>
    </cfRule>
  </conditionalFormatting>
  <conditionalFormatting sqref="F74:F75">
    <cfRule type="expression" dxfId="1259" priority="3">
      <formula>F74&gt;0</formula>
    </cfRule>
    <cfRule type="expression" dxfId="1258" priority="4">
      <formula>F74&lt;0</formula>
    </cfRule>
  </conditionalFormatting>
  <conditionalFormatting sqref="H74:H75">
    <cfRule type="expression" dxfId="1257" priority="1">
      <formula>H74&gt;0</formula>
    </cfRule>
    <cfRule type="expression" dxfId="12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2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932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69.827550000000016</v>
      </c>
      <c r="T3" s="1"/>
      <c r="U3" t="s">
        <v>933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69.790000000000006</v>
      </c>
      <c r="R4" s="508">
        <v>-1.0800000000000001E-2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13958.000000000002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13965.510000000004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-7.5100000000002183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-7.5100000000002183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-5.3775336525484685E-4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2.2925920618999857E-2</v>
      </c>
      <c r="R11">
        <f>0.4</f>
        <v>0.4</v>
      </c>
      <c r="V11" s="134"/>
    </row>
    <row r="12" spans="1:22" x14ac:dyDescent="0.25">
      <c r="B12" s="485">
        <v>43165</v>
      </c>
      <c r="C12" s="4">
        <v>50</v>
      </c>
      <c r="D12" s="3">
        <v>69.180000000000007</v>
      </c>
      <c r="E12" s="3">
        <v>0</v>
      </c>
      <c r="F12" s="3">
        <f t="shared" si="0"/>
        <v>3459.0000000000005</v>
      </c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39052.94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400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802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804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814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888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894</v>
      </c>
      <c r="J40" s="39"/>
      <c r="K40" s="39"/>
      <c r="L40" s="39"/>
      <c r="O40" s="818" t="s">
        <v>78</v>
      </c>
      <c r="P40" s="818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76.76900000000002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5" si="22">C42*(E42-D42)</f>
        <v>214.93000000000038</v>
      </c>
      <c r="G42" s="39">
        <f t="shared" ref="G42:G45" si="23">D42*C42</f>
        <v>3574.0699999999997</v>
      </c>
      <c r="H42" s="226">
        <f t="shared" ref="H42:H45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76.071100000000015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75.373200000000011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 t="s">
        <v>1002</v>
      </c>
      <c r="J44" s="39"/>
      <c r="K44" s="39"/>
      <c r="L44" s="39"/>
      <c r="O44" s="81">
        <v>1.07</v>
      </c>
      <c r="P44" s="81">
        <f t="shared" si="25"/>
        <v>74.675300000000007</v>
      </c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2"/>
        <v>-7.9999999999984084</v>
      </c>
      <c r="G45" s="39">
        <f t="shared" si="23"/>
        <v>13966</v>
      </c>
      <c r="H45" s="226">
        <f t="shared" si="24"/>
        <v>-5.7281970499773794E-4</v>
      </c>
      <c r="I45" s="39"/>
      <c r="J45" s="39"/>
      <c r="K45" s="39"/>
      <c r="L45" s="39"/>
      <c r="O45" s="81">
        <v>1.06</v>
      </c>
      <c r="P45" s="81">
        <f t="shared" si="25"/>
        <v>73.977400000000017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73.279500000000013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72.581600000000009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71.883700000000005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71.185800000000015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70.48790000000001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69.790000000000006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69.092100000000002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68.394199999999998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67.696300000000008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66.998400000000004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66.3005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65.602599999999995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64.904700000000005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64.206800000000015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63.508900000000011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62.811000000000007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664.72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664.72</v>
      </c>
      <c r="R4" s="508">
        <v>1.37E-2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731.19200000000012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724.54480000000012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717.89760000000012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711.25040000000013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704.60320000000002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697.95600000000002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691.30880000000002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684.66160000000002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678.01440000000002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671.36720000000003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664.72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658.07280000000003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651.42560000000003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644.77840000000003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638.13120000000004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631.48400000000004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624.83680000000004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618.18960000000004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611.54240000000004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604.89520000000005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598.24800000000005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994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42.1</v>
      </c>
      <c r="R4" s="508">
        <v>1.0999999999999999E-2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8420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664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8.5611139762764313E-2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46.31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45.889000000000003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45.468000000000004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45.047000000000004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44.626000000000005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44.205000000000005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43.784000000000006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43.363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42.942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42.521000000000001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42.1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41.679000000000002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41.258000000000003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40.837000000000003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40.415999999999997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39.994999999999997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39.573999999999998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39.153000000000006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38.732000000000006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38.311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37.89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208.63</v>
      </c>
      <c r="R4" s="508">
        <v>1.5599999999999999E-2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4172.6000000000004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212.60000000000036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212.60000000000036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5.3686868686868776E-2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229.49300000000002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227.4067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225.32040000000001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223.23410000000001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221.14780000000002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219.0615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216.9752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214.88890000000001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212.80260000000001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210.71629999999999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206.5437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204.45739999999998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202.37109999999998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200.28479999999999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198.1985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196.11219999999997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194.02590000000001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191.93960000000001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189.85329999999999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187.767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67.77</v>
      </c>
      <c r="R4" s="508">
        <v>5.0000000000000001E-3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3388.5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-22.5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-6.5963060686015833E-3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74.546999999999997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73.869299999999996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73.191599999999994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72.513900000000007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71.836200000000005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71.158500000000004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70.480800000000002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69.803100000000001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69.125399999999999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68.447699999999998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67.092299999999994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66.414599999999993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65.736899999999991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65.05919999999999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64.381499999999988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63.703799999999994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63.0261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62.348399999999998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61.670699999999997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60.992999999999995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30.359850000000002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31.41</v>
      </c>
      <c r="R4" s="508">
        <v>6.4000000000000003E-3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6282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6071.97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210.02999999999975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210.02999999999975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3.4590091848279839E-2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8.4049665711556837E-2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34.551000000000002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34.236900000000006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33.922800000000002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33.608699999999999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33.294600000000003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32.980499999999999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32.666400000000003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32.3523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32.038200000000003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31.7241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31.41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31.0959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30.7818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30.467700000000001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30.153599999999997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29.839499999999997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29.525399999999998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29.211300000000001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28.897200000000002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28.583100000000002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28.269000000000002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969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154.19999999999999</v>
      </c>
      <c r="R4" s="508">
        <v>2.9100000000000001E-2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3084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2.8000000000000001E-2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169.62</v>
      </c>
    </row>
    <row r="20" spans="1:16" x14ac:dyDescent="0.25">
      <c r="O20" s="81">
        <v>1.0900000000000001</v>
      </c>
      <c r="P20" s="81">
        <f t="shared" ref="P20:P39" si="1">O20*$Q$4</f>
        <v>168.078</v>
      </c>
    </row>
    <row r="21" spans="1:16" x14ac:dyDescent="0.25">
      <c r="O21" s="81">
        <v>1.08</v>
      </c>
      <c r="P21" s="81">
        <f t="shared" si="1"/>
        <v>166.536</v>
      </c>
    </row>
    <row r="22" spans="1:16" x14ac:dyDescent="0.25">
      <c r="O22" s="81">
        <v>1.07</v>
      </c>
      <c r="P22" s="81">
        <f t="shared" si="1"/>
        <v>164.994</v>
      </c>
    </row>
    <row r="23" spans="1:16" x14ac:dyDescent="0.25">
      <c r="O23" s="81">
        <v>1.06</v>
      </c>
      <c r="P23" s="81">
        <f t="shared" si="1"/>
        <v>163.452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161.91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160.36799999999999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158.82599999999999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157.28399999999999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155.74199999999999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154.19999999999999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152.65799999999999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151.11599999999999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149.57399999999998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148.03199999999998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146.48999999999998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144.94799999999998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143.40600000000001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141.864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140.322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138.78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248.84</v>
      </c>
      <c r="R4" s="508">
        <v>0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11197.8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348.66999999999825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348.66999999999825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3.2138060839901283E-2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273.72400000000005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271.23560000000003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268.74720000000002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266.25880000000001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263.7704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261.28200000000004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258.79360000000003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256.30520000000001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253.8168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251.32840000000002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248.84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246.35159999999999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243.86320000000001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241.37479999999999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238.88639999999998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236.398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233.90959999999998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231.42120000000003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228.93280000000001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226.4444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223.95600000000002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73.34</v>
      </c>
      <c r="R4" s="508">
        <v>9.1000000000000004E-3</v>
      </c>
      <c r="T4" s="790">
        <v>43103</v>
      </c>
      <c r="U4" s="30" t="s">
        <v>884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2933.6000000000004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230.40000000000055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230.40000000000055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8.5232317253625539E-2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80.674000000000007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79.940600000000003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79.207200000000014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78.473800000000011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77.740400000000008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77.007000000000005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76.273600000000002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75.540199999999999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74.80680000000001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74.073400000000007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73.34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72.6066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71.873199999999997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71.139800000000008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70.406400000000005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69.673000000000002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68.939599999999999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68.20620000000001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67.472800000000007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66.739400000000003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970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65.239999999999995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65.239999999999995</v>
      </c>
      <c r="R4" s="486">
        <v>2.8999999999999998E-3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8" t="s">
        <v>78</v>
      </c>
      <c r="P44" s="81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71.763999999999996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71.111599999999996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70.459199999999996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69.806799999999996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69.154399999999995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68.501999999999995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67.849599999999995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67.197199999999995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66.544799999999995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65.892399999999995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65.239999999999995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64.587599999999995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63.935199999999995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63.282799999999995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62.630399999999995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61.977999999999994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61.325599999999994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60.673200000000001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60.020800000000001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59.368399999999994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58.715999999999994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981</v>
      </c>
      <c r="X1" s="747" t="s">
        <v>980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27.74</v>
      </c>
      <c r="R4" s="486">
        <v>-8.6E-3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11096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3824.6400000000103</v>
      </c>
      <c r="R7">
        <v>200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2372.3800000000119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0.27194903033373935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3.6049026676279743E-3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984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985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8" t="s">
        <v>78</v>
      </c>
      <c r="P14" s="818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30.513999999999999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823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30.236599999999999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29.959199999999999</v>
      </c>
      <c r="T17" s="727" t="s">
        <v>979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29.681799999999999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29.404399999999999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29.126999999999999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28.849599999999999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28.572199999999999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28.294799999999999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28.017399999999999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27.74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27.462599999999998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27.185199999999998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26.907799999999998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26.630399999999998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26.352999999999998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26.075599999999998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25.798200000000001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25.520800000000001</v>
      </c>
      <c r="T33" s="727" t="s">
        <v>751</v>
      </c>
      <c r="U33" s="729"/>
      <c r="V33" s="735">
        <v>0.15</v>
      </c>
      <c r="W33" s="748" t="s">
        <v>800</v>
      </c>
      <c r="X33" s="748" t="s">
        <v>982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25.243400000000001</v>
      </c>
      <c r="T34" s="727" t="s">
        <v>758</v>
      </c>
      <c r="U34" s="729"/>
      <c r="V34" s="735">
        <v>0.18</v>
      </c>
      <c r="W34" s="735"/>
      <c r="X34" s="748" t="s">
        <v>983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24.965999999999998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871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986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987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988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5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5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5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29" priority="5">
      <formula>F73&gt;0</formula>
    </cfRule>
    <cfRule type="expression" dxfId="928" priority="6">
      <formula>F73&lt;0</formula>
    </cfRule>
  </conditionalFormatting>
  <conditionalFormatting sqref="H73:H74">
    <cfRule type="expression" dxfId="927" priority="3">
      <formula>H73&gt;0</formula>
    </cfRule>
    <cfRule type="expression" dxfId="926" priority="4">
      <formula>H73&lt;0</formula>
    </cfRule>
  </conditionalFormatting>
  <conditionalFormatting sqref="K73:K74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58.91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58.91</v>
      </c>
      <c r="R4" s="486">
        <v>7.7000000000000002E-3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64.801000000000002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64.2119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63.622799999999998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63.033700000000003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62.444600000000001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61.855499999999999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61.266399999999997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60.677299999999995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60.088200000000001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59.499099999999999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58.91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58.320899999999995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57.731799999999993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57.142699999999998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56.553599999999996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55.964499999999994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55.375399999999992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54.786299999999997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54.197200000000002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53.6081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53.018999999999998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318.04000000000002</v>
      </c>
      <c r="R4" s="508">
        <v>-6.6E-3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3180.4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1125.3400000000001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668.40000000000009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0.26608280254777072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8" t="s">
        <v>78</v>
      </c>
      <c r="P14" s="818"/>
      <c r="W14" s="134"/>
    </row>
    <row r="15" spans="1:23" ht="15.75" thickTop="1" x14ac:dyDescent="0.25">
      <c r="H15" s="70"/>
      <c r="O15" s="81">
        <v>1.1000000000000001</v>
      </c>
      <c r="P15" s="81">
        <f>O15*$Q$4</f>
        <v>349.84400000000005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346.66360000000003</v>
      </c>
      <c r="W16" s="134"/>
    </row>
    <row r="17" spans="1:23" x14ac:dyDescent="0.25">
      <c r="O17" s="81">
        <v>1.08</v>
      </c>
      <c r="P17" s="81">
        <f t="shared" si="0"/>
        <v>343.48320000000007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340.30280000000005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337.12240000000003</v>
      </c>
      <c r="W19" s="134"/>
    </row>
    <row r="20" spans="1:23" x14ac:dyDescent="0.25">
      <c r="O20" s="81">
        <v>1.05</v>
      </c>
      <c r="P20" s="81">
        <f t="shared" si="0"/>
        <v>333.94200000000001</v>
      </c>
      <c r="W20" s="134"/>
    </row>
    <row r="21" spans="1:23" x14ac:dyDescent="0.25">
      <c r="O21" s="81">
        <v>1.04</v>
      </c>
      <c r="P21" s="81">
        <f t="shared" si="0"/>
        <v>330.76160000000004</v>
      </c>
      <c r="W21" s="134"/>
    </row>
    <row r="22" spans="1:23" x14ac:dyDescent="0.25">
      <c r="O22" s="81">
        <v>1.03</v>
      </c>
      <c r="P22" s="81">
        <f t="shared" si="0"/>
        <v>327.58120000000002</v>
      </c>
      <c r="W22" s="134"/>
    </row>
    <row r="23" spans="1:23" x14ac:dyDescent="0.25">
      <c r="O23" s="81">
        <v>1.02</v>
      </c>
      <c r="P23" s="81">
        <f t="shared" si="0"/>
        <v>324.4008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321.22040000000004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318.04000000000002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314.8596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311.67920000000004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308.49880000000002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305.3184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302.13800000000003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298.95760000000001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295.77720000000005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292.59680000000003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289.41640000000001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286.23600000000005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893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95.87</v>
      </c>
      <c r="R4" s="508">
        <v>-9.5999999999999992E-3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3834.8</v>
      </c>
      <c r="T5" s="1">
        <v>43121</v>
      </c>
      <c r="U5" t="s">
        <v>950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254.40000000000055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254.40000000000055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7.1053513573902521E-2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2.3782205069364761E-2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105.45700000000001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104.49830000000001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103.53960000000001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102.58090000000001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101.62220000000001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100.66350000000001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99.704800000000006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98.746100000000013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97.787400000000005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96.828700000000012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95.87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94.911299999999997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93.952600000000004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92.993899999999996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92.035200000000003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91.076499999999996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90.117800000000003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89.159100000000009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88.200400000000002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87.241700000000009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86.283000000000001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893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855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854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66.03</v>
      </c>
      <c r="R4" s="508">
        <v>-2.0000000000000001E-4</v>
      </c>
      <c r="T4" s="1"/>
      <c r="U4" t="s">
        <v>858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13206</v>
      </c>
      <c r="U5" t="s">
        <v>856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857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-1070.3400000000001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-1070.3400000000001</v>
      </c>
      <c r="T8" s="1">
        <v>43114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-7.497299728081569E-2</v>
      </c>
      <c r="U9" t="s">
        <v>912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8" t="s">
        <v>78</v>
      </c>
      <c r="P16" s="818"/>
      <c r="W16" s="134"/>
    </row>
    <row r="17" spans="1:23" ht="15.75" thickTop="1" x14ac:dyDescent="0.25">
      <c r="O17" s="81">
        <v>1.1000000000000001</v>
      </c>
      <c r="P17" s="81">
        <f>O17*$Q$4</f>
        <v>72.63300000000001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71.972700000000003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71.312400000000011</v>
      </c>
      <c r="Q19" s="2"/>
      <c r="W19" s="134"/>
    </row>
    <row r="20" spans="1:23" x14ac:dyDescent="0.25">
      <c r="O20" s="81">
        <v>1.07</v>
      </c>
      <c r="P20" s="81">
        <f t="shared" si="1"/>
        <v>70.652100000000004</v>
      </c>
      <c r="Q20" s="2"/>
      <c r="W20" s="134"/>
    </row>
    <row r="21" spans="1:23" x14ac:dyDescent="0.25">
      <c r="O21" s="81">
        <v>1.06</v>
      </c>
      <c r="P21" s="81">
        <f t="shared" si="1"/>
        <v>69.991799999999998</v>
      </c>
      <c r="Q21" s="2"/>
      <c r="W21" s="134"/>
    </row>
    <row r="22" spans="1:23" x14ac:dyDescent="0.25">
      <c r="O22" s="81">
        <v>1.05</v>
      </c>
      <c r="P22" s="81">
        <f t="shared" si="1"/>
        <v>69.331500000000005</v>
      </c>
      <c r="Q22" s="2"/>
      <c r="W22" s="134"/>
    </row>
    <row r="23" spans="1:23" x14ac:dyDescent="0.25">
      <c r="O23" s="81">
        <v>1.04</v>
      </c>
      <c r="P23" s="81">
        <f t="shared" si="1"/>
        <v>68.671199999999999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68.010900000000007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67.3506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66.690300000000008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66.03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65.369699999999995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64.709400000000002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64.049099999999996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63.388799999999996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62.728499999999997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62.068199999999997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913</v>
      </c>
      <c r="L34" s="158"/>
      <c r="O34" s="81">
        <v>0.93</v>
      </c>
      <c r="P34" s="81">
        <f t="shared" si="1"/>
        <v>61.407900000000005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940</v>
      </c>
      <c r="L35" s="158"/>
      <c r="O35" s="81">
        <v>0.92</v>
      </c>
      <c r="P35" s="81">
        <f t="shared" si="1"/>
        <v>60.747600000000006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60.087300000000006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59.427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964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866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929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24.65</v>
      </c>
      <c r="R4" s="508">
        <v>-1.6799999999999999E-2</v>
      </c>
      <c r="T4" s="1">
        <v>43121</v>
      </c>
      <c r="U4" t="s">
        <v>949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9860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-3425.119999999999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-3425.119999999999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-0.25781626360921089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4.2190669371196761E-2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992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8" t="s">
        <v>78</v>
      </c>
      <c r="P40" s="81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27.115000000000002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26.868500000000001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26.622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26.375499999999999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26.129000000000001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25.8825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25.635999999999999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25.389499999999998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25.143000000000001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24.8965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24.65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24.403499999999998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24.156999999999996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23.910499999999999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23.663999999999998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23.417499999999997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23.170999999999996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22.924499999999998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22.678000000000001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22.4315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22.184999999999999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53.74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53.74</v>
      </c>
      <c r="R4" s="486">
        <v>3.2899999999999999E-2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59.114000000000004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58.576600000000006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58.039200000000008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57.501800000000003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56.964400000000005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56.427000000000007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55.889600000000002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55.352200000000003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54.814800000000005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54.2774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53.74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53.202600000000004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52.665199999999999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52.127800000000001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51.590400000000002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51.052999999999997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50.515599999999999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49.978200000000001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49.440800000000003</v>
      </c>
    </row>
    <row r="44" spans="1:32" x14ac:dyDescent="0.25">
      <c r="N44" s="4"/>
      <c r="O44" s="81">
        <v>0.91</v>
      </c>
      <c r="P44" s="81">
        <f t="shared" si="0"/>
        <v>48.903400000000005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48.366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57.7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57.7</v>
      </c>
      <c r="R4" s="503">
        <v>-2.07E-2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8" t="s">
        <v>78</v>
      </c>
      <c r="P40" s="81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63.470000000000006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62.893000000000008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62.31600000000001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61.739000000000004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61.162000000000006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60.585000000000008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60.008000000000003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59.431000000000004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58.854000000000006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58.277000000000001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57.7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57.123000000000005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56.545999999999999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55.969000000000001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55.392000000000003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54.814999999999998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54.238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53.661000000000008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53.084000000000003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52.507000000000005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51.930000000000007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50.71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50.71</v>
      </c>
      <c r="R4" s="503">
        <v>1.9300000000000001E-2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8" t="s">
        <v>78</v>
      </c>
      <c r="P40" s="81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55.781000000000006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55.273900000000005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54.766800000000003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54.259700000000002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53.752600000000001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53.2455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52.738400000000006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52.231300000000005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51.724200000000003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51.217100000000002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50.71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50.2029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49.695799999999998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49.188699999999997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48.681599999999996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48.174500000000002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47.667400000000001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47.160300000000007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46.653200000000005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46.146100000000004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45.639000000000003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48.48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48.48</v>
      </c>
      <c r="R4" s="486">
        <v>5.9999999999999995E-4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8" t="s">
        <v>78</v>
      </c>
      <c r="P44" s="81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53.328000000000003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52.843200000000003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52.358400000000003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51.873599999999996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51.388799999999996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50.903999999999996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50.419199999999996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49.934399999999997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49.449599999999997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48.964799999999997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48.48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47.995199999999997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47.510399999999997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47.025599999999997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46.540799999999997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46.055999999999997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45.571199999999997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45.086399999999998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44.601599999999998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44.116799999999998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43.631999999999998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131.29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131.29</v>
      </c>
      <c r="R4" s="503">
        <v>7.4000000000000003E-3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8" t="s">
        <v>78</v>
      </c>
      <c r="P46" s="81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144.41900000000001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143.1061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141.79320000000001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140.4803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139.16739999999999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137.8545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136.54159999999999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135.2287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133.91579999999999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132.60290000000001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131.29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129.97709999999998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128.66419999999999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127.35129999999999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126.03839999999998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124.72549999999998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123.41259999999998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122.0997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120.7868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119.4739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118.161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</v>
      </c>
      <c r="R4" s="504">
        <v>7.6E-3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8" t="s">
        <v>78</v>
      </c>
      <c r="Q39" s="81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61.600000000000009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61.040000000000006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60.480000000000004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59.92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59.36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58.800000000000004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58.24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57.68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57.120000000000005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56.56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55.44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54.879999999999995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54.32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53.76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53.199999999999996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52.64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52.080000000000005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51.52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50.96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272.88</v>
      </c>
      <c r="R4" s="486">
        <v>2.5000000000000001E-3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13644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548.93000000000029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388.10000000000036</v>
      </c>
    </row>
    <row r="9" spans="1:30" x14ac:dyDescent="0.25">
      <c r="O9" s="11" t="s">
        <v>210</v>
      </c>
      <c r="P9"/>
      <c r="Q9" s="134">
        <f>IF(Q2=0, 0, Q8/Q6)</f>
        <v>2.9277529251125943E-2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8" t="s">
        <v>78</v>
      </c>
      <c r="Q14" s="818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300.16800000000001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297.43920000000003</v>
      </c>
      <c r="R16" s="33"/>
    </row>
    <row r="17" spans="1:30" x14ac:dyDescent="0.25">
      <c r="P17" s="81">
        <v>1.08</v>
      </c>
      <c r="Q17" s="81">
        <f t="shared" si="0"/>
        <v>294.71039999999999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291.98160000000001</v>
      </c>
      <c r="R18" s="81"/>
    </row>
    <row r="19" spans="1:30" x14ac:dyDescent="0.25">
      <c r="P19" s="81">
        <v>1.06</v>
      </c>
      <c r="Q19" s="81">
        <f t="shared" si="0"/>
        <v>289.25280000000004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286.524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283.79520000000002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281.06639999999999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278.33760000000001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275.60879999999997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272.88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270.15120000000002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267.42239999999998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264.6936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261.96479999999997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259.23599999999999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256.50719999999995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253.7784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251.0496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248.32079999999999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245.59200000000001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111.85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111.85</v>
      </c>
      <c r="R4" s="486">
        <v>3.3E-3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123.035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121.9165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120.798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119.6795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118.56099999999999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117.4425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116.324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115.2055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114.08699999999999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112.96849999999999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111.85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110.7315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109.613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108.49449999999999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107.37599999999999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106.25749999999999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105.139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104.0205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102.902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101.7835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100.66499999999999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73.94</v>
      </c>
      <c r="R4" s="486">
        <v>-1.14E-2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81.334000000000003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80.5946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79.855199999999996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79.115800000000007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78.376400000000004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77.637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76.897599999999997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76.158199999999994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75.418800000000005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74.679400000000001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73.94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73.200599999999994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72.461199999999991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71.721800000000002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70.982399999999998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70.242999999999995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69.503599999999992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68.764200000000002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68.024799999999999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67.285399999999996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66.546000000000006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57.07</v>
      </c>
      <c r="R4" s="486">
        <v>-8.6999999999999994E-3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6848.4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2118.130000000001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513.54999999999927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8.1067428589469248E-2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2.7334851936218679E-2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8" t="s">
        <v>78</v>
      </c>
      <c r="Q39" s="81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62.777000000000008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62.206300000000006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61.635600000000004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61.064900000000002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60.494200000000006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59.923500000000004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59.352800000000002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58.7821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58.211400000000005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57.640700000000002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57.07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56.499299999999998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55.928599999999996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55.357900000000001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54.787199999999999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54.216499999999996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53.645799999999994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53.075100000000006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52.504400000000004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51.933700000000002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51.363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46.99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46.99</v>
      </c>
      <c r="R4" s="486">
        <v>2.9399999999999999E-2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8" t="s">
        <v>78</v>
      </c>
      <c r="Q39" s="81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51.689000000000007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51.219100000000005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50.749200000000009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50.279300000000006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49.809400000000004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49.339500000000001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48.869600000000005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48.399700000000003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47.9298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47.459900000000005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46.99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46.520099999999999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46.050200000000004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45.580300000000001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45.110399999999998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44.640500000000003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44.1706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43.700700000000005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43.230800000000002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42.760900000000007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42.291000000000004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43.2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43.2</v>
      </c>
      <c r="R4" s="506">
        <v>-3.0300000000000001E-2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47.52000000000001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47.088000000000008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46.656000000000006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46.224000000000004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45.792000000000009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45.360000000000007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44.928000000000004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44.496000000000002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44.064000000000007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43.632000000000005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43.2</v>
      </c>
      <c r="W39" s="134"/>
    </row>
    <row r="40" spans="1:23" x14ac:dyDescent="0.25">
      <c r="O40" s="81">
        <v>0.99</v>
      </c>
      <c r="P40" s="81">
        <f t="shared" si="0"/>
        <v>42.768000000000001</v>
      </c>
      <c r="W40" s="134"/>
    </row>
    <row r="41" spans="1:23" x14ac:dyDescent="0.25">
      <c r="O41" s="81">
        <v>0.98</v>
      </c>
      <c r="P41" s="81">
        <f t="shared" si="0"/>
        <v>42.335999999999999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41.904000000000003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41.472000000000001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41.04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40.607999999999997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40.176000000000002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39.744000000000007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39.312000000000005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38.880000000000003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71.790000000000006</v>
      </c>
      <c r="R4" s="506">
        <v>-4.4499999999999998E-2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3589.5000000000005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2135.9300000000007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75.500000000000455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2.1485486624928985E-2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8" t="s">
        <v>78</v>
      </c>
      <c r="P40" s="81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78.969000000000008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78.251100000000008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77.533200000000008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76.815300000000008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76.097400000000007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75.379500000000007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74.661600000000007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73.943700000000007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73.225800000000007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72.507900000000006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71.790000000000006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71.072100000000006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70.354200000000006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69.636300000000006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68.918400000000005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68.200500000000005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67.482600000000005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66.764700000000005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66.046800000000005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65.328900000000004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64.611000000000004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27.89</v>
      </c>
      <c r="R4" s="486">
        <v>-7.1000000000000004E-3</v>
      </c>
      <c r="T4" s="1">
        <v>43096</v>
      </c>
      <c r="U4" t="s">
        <v>827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7809.2</v>
      </c>
      <c r="U5" t="s">
        <v>828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829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-2690.1099999999947</v>
      </c>
      <c r="R7">
        <v>280</v>
      </c>
      <c r="U7" t="s">
        <v>830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-2765.1299999999947</v>
      </c>
      <c r="U8" t="s">
        <v>831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-0.26149458168980882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879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3.2986733596271064E-2</v>
      </c>
      <c r="R11">
        <f>0.23</f>
        <v>0.23</v>
      </c>
      <c r="U11" t="s">
        <v>881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910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906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907</v>
      </c>
    </row>
    <row r="15" spans="1:29" x14ac:dyDescent="0.25">
      <c r="C15" s="4"/>
      <c r="D15" s="3"/>
      <c r="E15" s="3"/>
      <c r="F15" s="3"/>
      <c r="U15" s="486" t="s">
        <v>909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947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962</v>
      </c>
    </row>
    <row r="20" spans="1:21" x14ac:dyDescent="0.25">
      <c r="T20" s="1">
        <v>43126</v>
      </c>
      <c r="U20" t="s">
        <v>960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961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908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880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905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30.679000000000002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30.400100000000002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30.121200000000002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29.842300000000002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29.563400000000001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29.284500000000001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29.005600000000001</v>
      </c>
      <c r="Q49" s="81"/>
      <c r="R49" s="33"/>
      <c r="T49" s="91" t="s">
        <v>103</v>
      </c>
      <c r="U49" s="86" t="s">
        <v>566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28.726700000000001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28.447800000000001</v>
      </c>
      <c r="Q51" s="81"/>
      <c r="R51" s="33"/>
      <c r="T51" s="91" t="s">
        <v>104</v>
      </c>
      <c r="U51" s="86" t="s">
        <v>658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28.168900000000001</v>
      </c>
      <c r="Q52" s="81"/>
      <c r="R52" s="33"/>
      <c r="T52" s="91" t="s">
        <v>105</v>
      </c>
      <c r="U52" s="86" t="s">
        <v>541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27.89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27.6111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27.3322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27.0533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26.7744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26.4955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26.2166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25.937700000000003</v>
      </c>
      <c r="Q60" s="81"/>
    </row>
    <row r="61" spans="1:21" x14ac:dyDescent="0.25">
      <c r="G61" s="2"/>
      <c r="O61" s="81">
        <v>0.92</v>
      </c>
      <c r="P61" s="81">
        <f t="shared" si="18"/>
        <v>25.658800000000003</v>
      </c>
      <c r="Q61" s="81"/>
    </row>
    <row r="62" spans="1:21" x14ac:dyDescent="0.25">
      <c r="O62" s="81">
        <v>0.91</v>
      </c>
      <c r="P62" s="81">
        <f t="shared" si="18"/>
        <v>25.379900000000003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25.101000000000003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62.07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62.07</v>
      </c>
      <c r="R4" s="486">
        <v>2.5999999999999999E-3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68.277000000000001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67.656300000000002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67.035600000000002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66.414900000000003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65.794200000000004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65.173500000000004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64.552800000000005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63.932100000000005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63.311399999999999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62.6907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62.07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61.449300000000001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60.828600000000002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60.207899999999995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59.587199999999996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58.966499999999996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58.345799999999997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57.725100000000005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57.104400000000005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56.483699999999999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55.863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93.43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93.43</v>
      </c>
      <c r="R4" s="486">
        <v>5.7999999999999996E-3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8" t="s">
        <v>78</v>
      </c>
      <c r="P35" s="81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102.77300000000001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101.83870000000002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100.90440000000001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99.970100000000016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99.035800000000009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98.101500000000016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97.167200000000008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96.232900000000015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95.298600000000008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94.364300000000014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93.43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92.495699999999999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91.561400000000006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90.627099999999999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89.692800000000005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88.758499999999998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87.824200000000005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86.889900000000011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85.955600000000004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85.021300000000011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84.087000000000003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141.08000000000001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141.08000000000001</v>
      </c>
      <c r="R4" s="486">
        <v>1.6000000000000001E-3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155.18800000000002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153.77720000000002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152.36640000000003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150.95560000000003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149.54480000000001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148.13400000000001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146.72320000000002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145.31240000000003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143.9016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142.49080000000001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141.08000000000001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139.66920000000002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138.25840000000002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136.8476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135.43680000000001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134.02600000000001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132.61520000000002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131.20440000000002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129.79360000000003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128.3828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126.97200000000001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250.96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250.96</v>
      </c>
      <c r="R4" s="486">
        <v>1.61E-2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2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2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2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2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8" t="s">
        <v>78</v>
      </c>
      <c r="P41" s="81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276.05600000000004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273.54640000000001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271.03680000000003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268.52720000000005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266.01760000000002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263.50800000000004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260.9984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258.48880000000003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255.97920000000002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253.46960000000001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250.96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248.4504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245.9408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243.43119999999999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240.92160000000001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238.41200000000001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235.9024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233.39280000000002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230.88320000000002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228.37360000000001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225.864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67.52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67.52</v>
      </c>
      <c r="R4" s="486">
        <v>4.5999999999999999E-3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8" t="s">
        <v>78</v>
      </c>
      <c r="P40" s="81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74.272000000000006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73.596800000000002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72.921599999999998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72.246399999999994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71.571200000000005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70.896000000000001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70.220799999999997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69.545599999999993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68.870400000000004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68.1952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67.52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66.844799999999992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66.169599999999988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65.494399999999999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64.819199999999995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64.143999999999991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63.468799999999995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62.793599999999998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62.118400000000001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61.443199999999997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60.768000000000001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69.92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69.92</v>
      </c>
      <c r="R4" s="505">
        <v>-6.7000000000000002E-3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8" t="s">
        <v>78</v>
      </c>
      <c r="P40" s="81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76.912000000000006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76.212800000000001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75.513600000000011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74.814400000000006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74.115200000000002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73.416000000000011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72.716800000000006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72.017600000000002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71.318399999999997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70.619200000000006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69.92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69.220799999999997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68.521600000000007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67.822400000000002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67.123199999999997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66.423999999999992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65.724800000000002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65.025600000000011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64.326400000000007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63.627200000000002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62.928000000000004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53.84</v>
      </c>
      <c r="R4" s="507">
        <v>8.9999999999999998E-4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5384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1624.4699999999971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426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8.5921742638160548E-2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8" t="s">
        <v>78</v>
      </c>
      <c r="P42" s="81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59.224000000000011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58.685600000000008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58.147200000000005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57.608800000000009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57.070400000000006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56.532000000000004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55.993600000000008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55.455200000000005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54.916800000000002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54.378400000000006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53.84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53.301600000000001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52.763200000000005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52.224800000000002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51.686399999999999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51.148000000000003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50.6096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50.071200000000005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49.532800000000009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48.994400000000006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48.456000000000003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817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19.18</v>
      </c>
      <c r="R4" s="486">
        <v>-7.7999999999999996E-3</v>
      </c>
      <c r="U4" t="s">
        <v>818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5754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82.970000000004802</v>
      </c>
      <c r="R7">
        <v>100</v>
      </c>
      <c r="T7" s="1">
        <v>43103</v>
      </c>
      <c r="U7" t="s">
        <v>885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-202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-3.3915379449294833E-2</v>
      </c>
      <c r="U9" t="s">
        <v>978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1.5015641293013554E-2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21.098000000000003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20.906200000000002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20.714400000000001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20.522600000000001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20.3308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20.138999999999999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19.947199999999999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19.755400000000002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19.563600000000001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19.3718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19.18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18.988199999999999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18.796399999999998</v>
      </c>
      <c r="Q55" s="81"/>
    </row>
    <row r="56" spans="1:18" x14ac:dyDescent="0.25">
      <c r="O56" s="81">
        <v>0.97</v>
      </c>
      <c r="P56" s="81">
        <f t="shared" si="3"/>
        <v>18.604599999999998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18.412800000000001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18.221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18.029199999999999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17.837400000000002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17.645600000000002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17.453800000000001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17.262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104.94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104.94</v>
      </c>
      <c r="R4" s="486">
        <v>1.46E-2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8" t="s">
        <v>78</v>
      </c>
      <c r="P40" s="81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115.43400000000001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114.38460000000001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113.3352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112.28580000000001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111.2364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110.187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109.13760000000001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108.0882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107.03879999999999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105.9894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104.94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103.89059999999999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102.8412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101.79179999999999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100.74239999999999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99.692999999999998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98.643599999999992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97.594200000000001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96.544799999999995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95.495400000000004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94.445999999999998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7.88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7.88</v>
      </c>
      <c r="R4" s="486">
        <v>6.7799999999999999E-2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8" t="s">
        <v>78</v>
      </c>
      <c r="P40" s="81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851</v>
      </c>
      <c r="W2" t="s">
        <v>849</v>
      </c>
      <c r="X2" s="755" t="s">
        <v>833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852</v>
      </c>
      <c r="X3" s="755" t="s">
        <v>834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79.319999999999993</v>
      </c>
      <c r="R4" s="486">
        <v>1.7999999999999999E-2</v>
      </c>
      <c r="U4" t="s">
        <v>853</v>
      </c>
      <c r="X4" s="755" t="s">
        <v>835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3965.9999999999995</v>
      </c>
      <c r="T5" s="1"/>
      <c r="X5" s="755" t="s">
        <v>836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860</v>
      </c>
      <c r="AF5" s="754" t="s">
        <v>860</v>
      </c>
      <c r="AG5" s="754" t="s">
        <v>860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863</v>
      </c>
      <c r="X6" s="755" t="s">
        <v>837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1193.6299999999892</v>
      </c>
      <c r="R7">
        <v>50</v>
      </c>
      <c r="X7" s="755" t="s">
        <v>838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383.49999999999909</v>
      </c>
      <c r="T8" s="1">
        <v>43109</v>
      </c>
      <c r="U8" t="s">
        <v>900</v>
      </c>
      <c r="X8" s="755" t="s">
        <v>850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0.10704815073272828</v>
      </c>
      <c r="U9" t="s">
        <v>920</v>
      </c>
      <c r="X9" s="755" t="s">
        <v>861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862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2.6222894604135152E-2</v>
      </c>
      <c r="R11">
        <f>0.52</f>
        <v>0.52</v>
      </c>
      <c r="T11" s="1">
        <v>43112</v>
      </c>
      <c r="U11" t="s">
        <v>917</v>
      </c>
      <c r="X11" s="755" t="s">
        <v>847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921</v>
      </c>
      <c r="W13" t="s">
        <v>848</v>
      </c>
      <c r="X13" s="755" t="s">
        <v>839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919</v>
      </c>
      <c r="X14" s="755" t="s">
        <v>840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918</v>
      </c>
      <c r="X15" s="755" t="s">
        <v>841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842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938</v>
      </c>
      <c r="X17" s="755" t="s">
        <v>843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955</v>
      </c>
      <c r="X18" s="755" t="s">
        <v>844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922</v>
      </c>
      <c r="X19" s="755" t="s">
        <v>845</v>
      </c>
      <c r="Y19" s="757">
        <v>0.03</v>
      </c>
      <c r="Z19" s="757">
        <v>0.05</v>
      </c>
      <c r="AA19" s="81" t="s">
        <v>860</v>
      </c>
      <c r="AB19" s="2" t="s">
        <v>860</v>
      </c>
      <c r="AC19" s="781" t="s">
        <v>860</v>
      </c>
      <c r="AD19" s="754" t="s">
        <v>860</v>
      </c>
      <c r="AE19" s="754" t="s">
        <v>860</v>
      </c>
      <c r="AF19" s="754">
        <v>0.02</v>
      </c>
      <c r="AG19" s="754" t="s">
        <v>860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846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838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850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861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862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847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864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8" t="s">
        <v>78</v>
      </c>
      <c r="P42" s="81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869</v>
      </c>
      <c r="J43" s="10"/>
      <c r="K43" s="39">
        <v>419</v>
      </c>
      <c r="O43" s="81">
        <v>1.1000000000000001</v>
      </c>
      <c r="P43" s="81">
        <f>O43*$Q$4</f>
        <v>87.251999999999995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897</v>
      </c>
      <c r="J44" s="10"/>
      <c r="K44" s="39">
        <v>481</v>
      </c>
      <c r="O44" s="81">
        <v>1.0900000000000001</v>
      </c>
      <c r="P44" s="81">
        <f t="shared" ref="P44:P63" si="23">O44*$Q$4</f>
        <v>86.458799999999997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85.665599999999998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84.872399999999999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84.0792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83.286000000000001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82.492800000000003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81.69959999999999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80.906399999999991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80.113199999999992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79.319999999999993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78.526799999999994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77.733599999999996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76.940399999999997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76.147199999999984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75.353999999999985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74.560799999999986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73.767600000000002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72.974400000000003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72.18119999999999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71.387999999999991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72.66</v>
      </c>
      <c r="R4" s="486">
        <v>1.78E-2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8" t="s">
        <v>78</v>
      </c>
      <c r="P42" s="81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79.926000000000002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79.199399999999997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78.472800000000007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77.746200000000002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77.019599999999997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76.293000000000006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75.566400000000002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74.839799999999997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74.113199999999992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73.386600000000001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71.933399999999992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71.206800000000001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70.480199999999996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69.753599999999992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69.026999999999987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68.300399999999996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67.573800000000006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66.847200000000001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66.120599999999996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65.394000000000005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51.06</v>
      </c>
      <c r="R4" s="486">
        <v>8.6999999999999994E-3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-263.00999999999931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-312.95999999999913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-5.7752779131050806E-2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3.8386212299255776E-2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8" t="s">
        <v>78</v>
      </c>
      <c r="P41" s="81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56.166000000000004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55.655400000000007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55.144800000000004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54.634200000000007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54.123600000000003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53.613000000000007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53.102400000000003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52.591800000000006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52.081200000000003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51.570600000000006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51.06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50.549399999999999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50.038800000000002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49.528199999999998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49.017600000000002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48.506999999999998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47.996400000000001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47.485800000000005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46.975200000000001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46.464600000000004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45.954000000000001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37.93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37.93</v>
      </c>
      <c r="R4" s="486">
        <v>4.8999999999999998E-3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25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25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8" t="s">
        <v>78</v>
      </c>
      <c r="P41" s="81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41.723000000000006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41.343700000000005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40.964400000000005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40.585100000000004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40.205800000000004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39.826500000000003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39.447200000000002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39.067900000000002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38.688600000000001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38.3093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37.93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37.550699999999999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37.171399999999998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36.792099999999998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36.412799999999997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36.033499999999997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35.654199999999996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35.274900000000002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34.895600000000002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34.516300000000001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34.137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210.12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210.12</v>
      </c>
      <c r="R4" s="486">
        <v>1.6E-2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8" t="s">
        <v>78</v>
      </c>
      <c r="P45" s="818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231.13200000000003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229.03080000000003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226.92960000000002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224.82840000000002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222.72720000000001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220.626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218.5248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216.42360000000002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214.32240000000002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212.22120000000001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210.12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208.0188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205.91759999999999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203.81639999999999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201.71520000000001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199.614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197.5128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195.41160000000002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193.31040000000002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191.20920000000001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189.108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44.8</v>
      </c>
      <c r="R4" s="486">
        <v>1.7000000000000001E-2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49.28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48.384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47.936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47.04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131.61000000000001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131.61000000000001</v>
      </c>
      <c r="R4" s="486">
        <v>-6.9999999999999999E-4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8" t="s">
        <v>78</v>
      </c>
      <c r="Q39" s="81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144.77100000000002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143.45490000000004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142.13880000000003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140.82270000000003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139.50660000000002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138.19050000000001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136.87440000000001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135.55830000000003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134.24220000000003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132.92610000000002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131.61000000000001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130.29390000000001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128.9778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127.66170000000001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126.3456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125.02950000000001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123.71340000000001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122.39730000000002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121.08120000000002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119.76510000000002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118.44900000000001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226.18</v>
      </c>
      <c r="R4" s="486">
        <v>-9.7999999999999997E-3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8" t="s">
        <v>78</v>
      </c>
      <c r="P41" s="81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248.79800000000003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246.53620000000004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244.27440000000001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242.01260000000002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239.75080000000003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237.489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235.22720000000001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232.96540000000002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230.70360000000002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228.4418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226.18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223.91820000000001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221.65639999999999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219.3946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217.1328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214.87100000000001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212.60919999999999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210.34740000000002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208.08560000000003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205.82380000000001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203.56200000000001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2018-03-07T01:17:09Z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