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13" l="1"/>
  <c r="L8" i="35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C16" i="16" l="1"/>
  <c r="F16" i="16"/>
  <c r="F26" i="3"/>
  <c r="C26" i="3"/>
  <c r="N165" i="1" l="1"/>
  <c r="H50" i="38"/>
  <c r="I50" i="38" s="1"/>
  <c r="K18" i="4"/>
  <c r="H18" i="4"/>
  <c r="F18" i="4"/>
  <c r="C18" i="4"/>
  <c r="A18" i="7"/>
  <c r="D50" i="38"/>
  <c r="E50" i="38"/>
  <c r="J50" i="38"/>
  <c r="K50" i="38" s="1"/>
  <c r="K8" i="4"/>
  <c r="F16" i="4"/>
  <c r="H49" i="38"/>
  <c r="I49" i="38"/>
  <c r="J49" i="38"/>
  <c r="K49" i="38"/>
  <c r="D49" i="38"/>
  <c r="E49" i="38"/>
  <c r="F22" i="3"/>
  <c r="K7" i="3"/>
  <c r="F11" i="18"/>
  <c r="F14" i="18"/>
  <c r="C14" i="18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F21" i="3"/>
  <c r="K19" i="25" l="1"/>
  <c r="F48" i="17"/>
  <c r="F51" i="17"/>
  <c r="C51" i="17"/>
  <c r="F47" i="17"/>
  <c r="F46" i="17"/>
  <c r="F10" i="18"/>
  <c r="D47" i="38"/>
  <c r="E47" i="38"/>
  <c r="H47" i="38"/>
  <c r="I47" i="38" s="1"/>
  <c r="J47" i="38"/>
  <c r="K47" i="38" s="1"/>
  <c r="F9" i="18" l="1"/>
  <c r="F34" i="25"/>
  <c r="F35" i="25"/>
  <c r="F36" i="25"/>
  <c r="F38" i="25"/>
  <c r="C38" i="25"/>
  <c r="F15" i="4"/>
  <c r="K23" i="13"/>
  <c r="H23" i="13"/>
  <c r="F20" i="3"/>
  <c r="K8" i="13"/>
  <c r="K14" i="18"/>
  <c r="H14" i="18"/>
  <c r="F8" i="18"/>
  <c r="D46" i="38"/>
  <c r="E46" i="38"/>
  <c r="H46" i="38"/>
  <c r="I46" i="38" s="1"/>
  <c r="J46" i="38"/>
  <c r="K46" i="38" s="1"/>
  <c r="K38" i="25" l="1"/>
  <c r="H38" i="25"/>
  <c r="H45" i="38"/>
  <c r="I45" i="38" s="1"/>
  <c r="J45" i="38"/>
  <c r="K45" i="38" s="1"/>
  <c r="F12" i="16"/>
  <c r="F11" i="16"/>
  <c r="F7" i="18"/>
  <c r="F7" i="32"/>
  <c r="D45" i="38"/>
  <c r="E45" i="38"/>
  <c r="H44" i="38" l="1"/>
  <c r="I44" i="38" s="1"/>
  <c r="J44" i="38"/>
  <c r="K44" i="38" s="1"/>
  <c r="D44" i="38"/>
  <c r="E44" i="38"/>
  <c r="K18" i="25" l="1"/>
  <c r="F35" i="7"/>
  <c r="F45" i="17"/>
  <c r="F18" i="3"/>
  <c r="F19" i="3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H15" i="33"/>
  <c r="K15" i="33"/>
  <c r="C15" i="33"/>
  <c r="F12" i="33"/>
  <c r="F11" i="33"/>
  <c r="F18" i="13"/>
  <c r="F17" i="13"/>
  <c r="F16" i="13"/>
  <c r="F15" i="13"/>
  <c r="F24" i="10" l="1"/>
  <c r="F23" i="10"/>
  <c r="F10" i="16"/>
  <c r="C38" i="7"/>
  <c r="F38" i="7"/>
  <c r="F34" i="7"/>
  <c r="F33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17" i="3"/>
  <c r="F33" i="7"/>
  <c r="F10" i="33"/>
  <c r="K9" i="10" l="1"/>
  <c r="K6" i="13"/>
  <c r="K8" i="7"/>
  <c r="F16" i="3"/>
  <c r="H39" i="38"/>
  <c r="I39" i="38" s="1"/>
  <c r="J39" i="38"/>
  <c r="K39" i="38" s="1"/>
  <c r="E39" i="38"/>
  <c r="K2" i="39"/>
  <c r="K10" i="17"/>
  <c r="F44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F15" i="3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14" i="4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7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13" i="4"/>
  <c r="F3" i="25"/>
  <c r="F12" i="4"/>
  <c r="H30" i="38"/>
  <c r="I30" i="38" s="1"/>
  <c r="J30" i="38"/>
  <c r="K30" i="38" s="1"/>
  <c r="M23" i="13" l="1"/>
  <c r="F14" i="13"/>
  <c r="H29" i="38"/>
  <c r="I29" i="38" s="1"/>
  <c r="J29" i="38"/>
  <c r="K29" i="38" s="1"/>
  <c r="F42" i="17" l="1"/>
  <c r="M26" i="3"/>
  <c r="H26" i="3"/>
  <c r="F14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F11" i="32"/>
  <c r="C11" i="32"/>
  <c r="F5" i="32"/>
  <c r="F4" i="32"/>
  <c r="F3" i="32"/>
  <c r="Q2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F6" i="18"/>
  <c r="F5" i="18"/>
  <c r="F4" i="18"/>
  <c r="F3" i="18"/>
  <c r="Q2" i="18"/>
  <c r="Q5" i="18" s="1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K26" i="3" s="1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51" i="17"/>
  <c r="H51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8" i="25"/>
  <c r="Q2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6" i="34" l="1"/>
  <c r="Q2" i="30"/>
  <c r="Q5" i="30" s="1"/>
  <c r="Q5" i="20"/>
  <c r="Q6" i="20"/>
  <c r="Q3" i="18"/>
  <c r="Q6" i="18" s="1"/>
  <c r="Q7" i="18" s="1"/>
  <c r="Q3" i="32"/>
  <c r="Q6" i="32" s="1"/>
  <c r="Q3" i="13"/>
  <c r="Q6" i="13" s="1"/>
  <c r="F23" i="13"/>
  <c r="Q5" i="13"/>
  <c r="Q3" i="3"/>
  <c r="Q6" i="3" s="1"/>
  <c r="Q7" i="3" s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F9" i="24"/>
  <c r="Q3" i="24" s="1"/>
  <c r="Q6" i="24" s="1"/>
  <c r="Q7" i="24" s="1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15"/>
  <c r="Q7" i="31"/>
  <c r="Q7" i="26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7" i="1" s="1"/>
  <c r="N168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<sst xmlns="http://schemas.openxmlformats.org/spreadsheetml/2006/main" count="1674" uniqueCount="387">
  <si>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</si>
  <si>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</si>
  <si>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</si>
  <si>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</si>
  <si>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</si>
  <si>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</si>
  <si>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</si>
  <si>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</si>
  <si>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</si>
  <si>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</si>
  <si>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</si>
  <si>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</si>
  <si>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</si>
  <si>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</si>
  <si>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</si>
  <si>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</si>
  <si>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</si>
  <si>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</si>
  <si>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</si>
  <si>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</si>
  <si>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</si>
  <si>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</si>
  <si>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</si>
  <si>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</si>
  <si>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</si>
  <si>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</si>
  <si>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</si>
  <si>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</si>
  <si>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</si>
  <si>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</si>
  <si>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</si>
  <si>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</si>
  <si>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</si>
  <si>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</si>
  <si>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</si>
  <si>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</si>
  <si>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</si>
  <si>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</si>
  <si>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</si>
  <si>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</si>
  <si>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</si>
  <si>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</si>
  <si>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</si>
  <si>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</si>
  <si>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</si>
  <si>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</si>
  <si>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</si>
  <si>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</si>
  <si>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</si>
  <si>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</si>
  <si>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</si>
  <si>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</si>
  <si>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</si>
  <si>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</si>
  <si>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</si>
  <si>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</si>
  <si>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</si>
  <si>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</si>
  <si>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</si>
  <si>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</si>
  <si>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</si>
  <si>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</si>
  <si>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</si>
  <si>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</si>
  <si>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</si>
  <si>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</si>
  <si>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</si>
  <si>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</si>
  <si>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</si>
  <si>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</si>
  <si>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</si>
  <si>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</si>
  <si>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</si>
  <si>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</si>
  <si>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</si>
  <si>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</si>
  <si>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</si>
  <si>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</si>
  <si>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</si>
  <si>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</si>
  <si>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</si>
  <si>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</si>
  <si>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</si>
  <si>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</si>
  <si>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</si>
  <si>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</si>
  <si>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</si>
  <si>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</si>
  <si>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</si>
  <si>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</si>
  <si>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</si>
  <si>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</si>
  <si>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</si>
  <si>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</si>
  <si>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</si>
  <si>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</si>
  <si>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</si>
  <si>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</si>
  <si>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</si>
  <si>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</si>
  <si>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</si>
  <si>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</si>
  <si>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</si>
  <si>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</si>
  <si>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</si>
  <si>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</si>
  <si>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</si>
  <si>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</si>
  <si>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</si>
  <si>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</si>
  <si>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</si>
  <si>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</si>
  <si>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</si>
  <si>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</si>
  <si>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</si>
  <si>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</si>
  <si>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</si>
  <si>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</si>
  <si>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</si>
  <si>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</si>
  <si>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</si>
  <si>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</si>
  <si>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</si>
  <si>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</si>
  <si>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</si>
  <si>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</si>
  <si>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</si>
  <si>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</si>
  <si>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</si>
  <si>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</si>
  <si>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</si>
  <si>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</si>
  <si>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</si>
  <si>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</si>
  <si>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</si>
  <si>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</si>
  <si>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</si>
  <si>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</si>
  <si>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</si>
  <si>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</si>
  <si>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</si>
  <si>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</si>
  <si>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</si>
  <si>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</si>
  <si>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</si>
  <si>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</si>
  <si>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</si>
  <si>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</si>
  <si>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</si>
  <si>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</si>
  <si>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</si>
  <si>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</si>
  <si>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</si>
  <si>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</si>
  <si>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</si>
  <si>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</si>
  <si>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</si>
  <si>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</si>
  <si>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</si>
  <si>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</si>
  <si>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</si>
  <si>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</si>
  <si>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</si>
  <si>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</si>
  <si>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</si>
  <si>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</si>
  <si>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</si>
  <si>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</si>
  <si>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</si>
  <si>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28-Oct-15NSC Earnings announcement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</si>
  <si>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</si>
  <si>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</si>
  <si>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</si>
  <si>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</si>
  <si>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</si>
  <si>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</si>
  <si>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</si>
  <si>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</si>
  <si>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</si>
  <si>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</si>
  <si>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</si>
  <si>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</si>
  <si>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</si>
  <si>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</si>
  <si>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</si>
  <si>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</si>
  <si>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</si>
  <si>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</si>
  <si>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</si>
  <si>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</si>
  <si>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</si>
  <si>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</si>
  <si>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</si>
  <si>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</si>
  <si>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</si>
  <si>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</si>
  <si>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</si>
  <si>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</si>
  <si>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</si>
  <si>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</si>
  <si>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</si>
  <si>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</si>
  <si>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</si>
  <si>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</si>
  <si>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</si>
  <si>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</si>
  <si>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</si>
  <si>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</si>
  <si>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</si>
  <si>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</si>
  <si>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</si>
  <si>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</si>
  <si>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</si>
  <si>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</si>
  <si>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36.63 - 79.70</t>
  </si>
  <si>
    <t>3.37 - 13.20</t>
  </si>
  <si>
    <t>34.65 - 63.79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</si>
  <si>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</si>
  <si>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</si>
  <si>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</si>
  <si>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</si>
  <si>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</si>
  <si>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</si>
  <si>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</si>
  <si>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</si>
  <si>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</si>
  <si>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</si>
  <si>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close to 50MA</t>
  </si>
  <si>
    <t>sell 35@48+</t>
  </si>
  <si>
    <t>buy back 40</t>
  </si>
  <si>
    <t>Q4ER, C</t>
  </si>
  <si>
    <t>ER/c</t>
  </si>
  <si>
    <t>er, b4 mkt</t>
  </si>
  <si>
    <t>ER, pre</t>
  </si>
  <si>
    <t>ER/c, b4</t>
  </si>
  <si>
    <t>Q3ER, est. -0.325, 1.58B, after</t>
  </si>
  <si>
    <t>4-Nov-15MRO Earnings announcement</t>
  </si>
  <si>
    <t>14.03 - 35.78</t>
  </si>
  <si>
    <t>30-Oct-15CPN Earnings announcement</t>
  </si>
  <si>
    <t>14.09 - 24.37</t>
  </si>
  <si>
    <t>Jan 4 - Jan 8 (Est.)</t>
  </si>
  <si>
    <t>28-Oct-15HES Earnings announcement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</si>
  <si>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</si>
  <si>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</si>
  <si>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</si>
  <si>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</si>
  <si>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</si>
  <si>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28-Oct-15TKR Earnings announcement</t>
  </si>
  <si>
    <t>254.00 - 480.18</t>
  </si>
  <si>
    <t>35.00 - 197.35</t>
  </si>
  <si>
    <t>sell @4.55+</t>
  </si>
  <si>
    <t>29-Oct-15SCTY Earnings announcement</t>
  </si>
  <si>
    <t>1.32 (1.22%)</t>
  </si>
  <si>
    <t>1.72 (1.67%)</t>
  </si>
  <si>
    <t>2.56 (2.75%)</t>
  </si>
  <si>
    <t>insider 9000@9.49</t>
  </si>
  <si>
    <t xml:space="preserve">all sellable </t>
  </si>
  <si>
    <t xml:space="preserve"> Clinical CAR-T data presentations at SITC Meeting</t>
  </si>
  <si>
    <t>musk 120K purchase 40.49</t>
  </si>
  <si>
    <t>170 sellable</t>
  </si>
  <si>
    <t>insider bought 20K shares @4.19</t>
  </si>
  <si>
    <t>0.84 (4.36%)</t>
  </si>
  <si>
    <t>0.96 (2.91%)</t>
  </si>
  <si>
    <t>1.00 (1.64%)</t>
  </si>
  <si>
    <t>2.36 (3.01%)</t>
  </si>
  <si>
    <t>0.12 (1.26%)</t>
  </si>
  <si>
    <t>1.20 (1.96%)</t>
  </si>
  <si>
    <t>0.17 (2.01%)</t>
  </si>
  <si>
    <t>1.68 (1.39%)</t>
  </si>
  <si>
    <t>1.44 (4.34%)</t>
  </si>
  <si>
    <t>1.04 (3.64%)</t>
  </si>
  <si>
    <t>2.00 (1.67%)</t>
  </si>
  <si>
    <t>0.40 (0.93%)</t>
  </si>
  <si>
    <t>Jan 13 - Jan 18 (Est.)</t>
  </si>
  <si>
    <t>27-Oct-15GILD Earnings announcement</t>
  </si>
  <si>
    <t>42.20 x 100</t>
  </si>
  <si>
    <t>Dec 7 - Dec 11 (Est.)</t>
  </si>
  <si>
    <t>buy if 9-, 348 sellable</t>
  </si>
  <si>
    <t>80.12 - 150.50</t>
  </si>
  <si>
    <t>90.36 - 126.21</t>
  </si>
  <si>
    <t>hold, tgt 65+</t>
  </si>
  <si>
    <t>hold, tgt 300</t>
  </si>
  <si>
    <t>hold, tgt 128</t>
  </si>
  <si>
    <t>all sellable</t>
  </si>
  <si>
    <t>7.50 - 62.48</t>
  </si>
  <si>
    <t>CurrtPrice</t>
  </si>
  <si>
    <t>18.21 x 500</t>
  </si>
  <si>
    <t>18.49 x 500</t>
  </si>
  <si>
    <t>17.98 - 18.63</t>
  </si>
  <si>
    <t>12.39B</t>
  </si>
  <si>
    <t>15.11 x 600</t>
  </si>
  <si>
    <t>17.83 x 100</t>
  </si>
  <si>
    <t>15.18 - 15.88</t>
  </si>
  <si>
    <t>5.47B</t>
  </si>
  <si>
    <t>17.19 x 300</t>
  </si>
  <si>
    <t>16.81 - 17.32</t>
  </si>
  <si>
    <t>18.56B</t>
  </si>
  <si>
    <t>34.40 - 35.03</t>
  </si>
  <si>
    <t>165.95B</t>
  </si>
  <si>
    <t>60.60 x 300</t>
  </si>
  <si>
    <t>61.09 x 200</t>
  </si>
  <si>
    <t>60.01 - 61.80</t>
  </si>
  <si>
    <t>17.47B</t>
  </si>
  <si>
    <t>77.73 x 100</t>
  </si>
  <si>
    <t>81.05 x 500</t>
  </si>
  <si>
    <t>80.38 - 81.52</t>
  </si>
  <si>
    <t>24.41B</t>
  </si>
  <si>
    <t>9.12 x 9900</t>
  </si>
  <si>
    <t>9.13 x 100</t>
  </si>
  <si>
    <t>9.06 - 9.28</t>
  </si>
  <si>
    <t>11.97B</t>
  </si>
  <si>
    <t>19.56 x 100</t>
  </si>
  <si>
    <t>20.25 x 2200</t>
  </si>
  <si>
    <t>19.67 - 20.77</t>
  </si>
  <si>
    <t>2.55B</t>
  </si>
  <si>
    <t>38.38 x 200</t>
  </si>
  <si>
    <t>39.62 x 200</t>
  </si>
  <si>
    <t>38.34 - 39.89</t>
  </si>
  <si>
    <t>7.45B</t>
  </si>
  <si>
    <t>61.51 x 100</t>
  </si>
  <si>
    <t>61.70 x 200</t>
  </si>
  <si>
    <t>61.49 - 61.99</t>
  </si>
  <si>
    <t>24.70B</t>
  </si>
  <si>
    <t>38.73 - 40.03</t>
  </si>
  <si>
    <t>3.82B</t>
  </si>
  <si>
    <t>8.51 x 100</t>
  </si>
  <si>
    <t>8.55 x 400</t>
  </si>
  <si>
    <t>8.45 - 8.57</t>
  </si>
  <si>
    <t>1.49B</t>
  </si>
  <si>
    <t>124.06 - 129.84</t>
  </si>
  <si>
    <t>35.68B</t>
  </si>
  <si>
    <t>112.87 x 200</t>
  </si>
  <si>
    <t>113.20 x 400</t>
  </si>
  <si>
    <t>111.85 - 114.21</t>
  </si>
  <si>
    <t>190.88B</t>
  </si>
  <si>
    <t>105.50 - 109.65</t>
  </si>
  <si>
    <t>158.49B</t>
  </si>
  <si>
    <t>44.37 - 45.12</t>
  </si>
  <si>
    <t>2.87B</t>
  </si>
  <si>
    <t>35.85 x 100</t>
  </si>
  <si>
    <t>35.94 x 500</t>
  </si>
  <si>
    <t>35.41 - 36.06</t>
  </si>
  <si>
    <t>27.19 x 400</t>
  </si>
  <si>
    <t>32.26 x 100</t>
  </si>
  <si>
    <t>29.29 - 29.91</t>
  </si>
  <si>
    <t>2.51B</t>
  </si>
  <si>
    <t>4.36 x 200</t>
  </si>
  <si>
    <t>3.96 - 4.11</t>
  </si>
  <si>
    <t>59.76M</t>
  </si>
  <si>
    <t>100.62 x 200</t>
  </si>
  <si>
    <t>100.18 - 100.90</t>
  </si>
  <si>
    <t>115.94 x 200</t>
  </si>
  <si>
    <t>115.96 x 900</t>
  </si>
  <si>
    <t>114.04 - 116.62</t>
  </si>
  <si>
    <t>110.54B</t>
  </si>
  <si>
    <t>270.70 - 280.88</t>
  </si>
  <si>
    <t>7.53 - 7.93</t>
  </si>
  <si>
    <t>196.68M</t>
  </si>
  <si>
    <t>77.52 - 83.59</t>
  </si>
  <si>
    <t>3.01B</t>
  </si>
  <si>
    <t>39.00 x 200</t>
  </si>
  <si>
    <t>17.20 x 300</t>
  </si>
  <si>
    <t>34.83 x 1000</t>
  </si>
  <si>
    <t>34.90 x 900</t>
  </si>
  <si>
    <t>39.22 x 600</t>
  </si>
  <si>
    <t>126.00 x 400</t>
  </si>
  <si>
    <t>130.00 x 200</t>
  </si>
  <si>
    <t>88.24 - 122.08</t>
  </si>
  <si>
    <t>107.68 x 100</t>
  </si>
  <si>
    <t>107.85 x 200</t>
  </si>
  <si>
    <t>55.94B</t>
  </si>
  <si>
    <t>100.29 x 300</t>
  </si>
  <si>
    <t>89.25B</t>
  </si>
  <si>
    <t>270.00 x 100</t>
  </si>
  <si>
    <t>277.61 x 100</t>
  </si>
  <si>
    <t>61.74B</t>
  </si>
  <si>
    <t>6.60 x 800</t>
  </si>
  <si>
    <t>8.43 x 300</t>
  </si>
  <si>
    <t>78.00 x 100</t>
  </si>
  <si>
    <t>83.67 x 100</t>
  </si>
  <si>
    <t>4000 sellable</t>
  </si>
  <si>
    <t>hold</t>
  </si>
  <si>
    <t>sell 80@41.64, buy120 around 38</t>
  </si>
  <si>
    <t>sell 1000@18.50+, buy 1000 around 18</t>
  </si>
  <si>
    <t>1490 sellable, sell all sellable and losing @17.65+</t>
  </si>
  <si>
    <t>sell200 buyback</t>
  </si>
  <si>
    <t>buyback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</si>
</sst>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  <scheme val="minor"/>
    </font>
    <font>
      <sz val="12"/>
      <color rgb="FFFF9933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0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9" borderId="0" xfId="1" applyFont="1" applyFill="1"/>
    <xf numFmtId="0" fontId="12" fillId="9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9" borderId="0" xfId="0" applyFont="1" applyFill="1" applyAlignment="1">
      <alignment horizontal="center" vertical="center"/>
    </xf>
    <xf numFmtId="2" fontId="13" fillId="9" borderId="0" xfId="0" applyNumberFormat="1" applyFont="1" applyFill="1" applyAlignment="1">
      <alignment horizontal="center" vertical="center"/>
    </xf>
    <xf numFmtId="10" fontId="13" fillId="9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2" fillId="9" borderId="0" xfId="0" applyFont="1" applyFill="1" applyBorder="1"/>
    <xf numFmtId="0" fontId="11" fillId="9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0" borderId="1" xfId="0" applyFont="1" applyFill="1" applyBorder="1"/>
    <xf numFmtId="0" fontId="0" fillId="10" borderId="1" xfId="0" applyFill="1" applyBorder="1"/>
    <xf numFmtId="2" fontId="0" fillId="10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1" borderId="0" xfId="0" applyFill="1"/>
    <xf numFmtId="2" fontId="0" fillId="11" borderId="0" xfId="0" applyNumberFormat="1" applyFill="1"/>
    <xf numFmtId="166" fontId="0" fillId="11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1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9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3" borderId="2" xfId="0" applyNumberFormat="1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right" vertical="center"/>
    </xf>
    <xf numFmtId="2" fontId="7" fillId="13" borderId="2" xfId="0" applyNumberFormat="1" applyFont="1" applyFill="1" applyBorder="1" applyAlignment="1">
      <alignment horizontal="right" vertical="center"/>
    </xf>
    <xf numFmtId="0" fontId="7" fillId="13" borderId="2" xfId="0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10" fontId="7" fillId="13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4" borderId="0" xfId="0" applyFont="1" applyFill="1"/>
    <xf numFmtId="0" fontId="0" fillId="14" borderId="0" xfId="0" applyFill="1"/>
    <xf numFmtId="2" fontId="0" fillId="14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3" borderId="2" xfId="0" applyNumberFormat="1" applyFont="1" applyFill="1" applyBorder="1" applyAlignment="1">
      <alignment horizontal="center" vertical="center"/>
    </xf>
    <xf numFmtId="1" fontId="0" fillId="15" borderId="0" xfId="0" applyNumberFormat="1" applyFill="1"/>
    <xf numFmtId="166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3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0" fillId="16" borderId="0" xfId="0" applyFill="1"/>
    <xf numFmtId="2" fontId="0" fillId="16" borderId="0" xfId="0" applyNumberFormat="1" applyFill="1"/>
    <xf numFmtId="1" fontId="4" fillId="16" borderId="0" xfId="0" applyNumberFormat="1" applyFont="1" applyFill="1"/>
    <xf numFmtId="166" fontId="4" fillId="16" borderId="0" xfId="0" applyNumberFormat="1" applyFont="1" applyFill="1"/>
    <xf numFmtId="2" fontId="4" fillId="16" borderId="0" xfId="0" applyNumberFormat="1" applyFont="1" applyFill="1"/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9" borderId="0" xfId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0" fontId="20" fillId="0" borderId="0" xfId="0" applyFont="1"/>
    <xf numFmtId="0" fontId="21" fillId="0" borderId="0" xfId="0" applyFont="1"/>
    <xf numFmtId="0" fontId="21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7" borderId="2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right" vertical="center"/>
    </xf>
    <xf numFmtId="2" fontId="7" fillId="17" borderId="2" xfId="0" applyNumberFormat="1" applyFont="1" applyFill="1" applyBorder="1" applyAlignment="1">
      <alignment horizontal="right" vertical="center"/>
    </xf>
    <xf numFmtId="2" fontId="7" fillId="17" borderId="0" xfId="0" applyNumberFormat="1" applyFont="1" applyFill="1" applyBorder="1" applyAlignment="1">
      <alignment horizontal="right" vertical="center"/>
    </xf>
    <xf numFmtId="0" fontId="7" fillId="17" borderId="2" xfId="0" applyFont="1" applyFill="1" applyBorder="1" applyAlignment="1">
      <alignment horizontal="center" vertical="center"/>
    </xf>
    <xf numFmtId="2" fontId="7" fillId="17" borderId="2" xfId="0" applyNumberFormat="1" applyFont="1" applyFill="1" applyBorder="1" applyAlignment="1">
      <alignment horizontal="center" vertical="center"/>
    </xf>
    <xf numFmtId="10" fontId="7" fillId="17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6" fillId="2" borderId="13" xfId="0" applyNumberFormat="1" applyFont="1" applyFill="1" applyBorder="1" applyAlignment="1"/>
    <xf numFmtId="10" fontId="26" fillId="2" borderId="13" xfId="3" applyNumberFormat="1" applyFont="1" applyFill="1" applyBorder="1" applyAlignment="1"/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10" fontId="23" fillId="2" borderId="13" xfId="3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0" fontId="23" fillId="0" borderId="13" xfId="3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13" xfId="0" applyFont="1" applyBorder="1" applyAlignment="1">
      <alignment horizontal="right"/>
    </xf>
    <xf numFmtId="0" fontId="23" fillId="0" borderId="0" xfId="0" applyFont="1" applyAlignment="1">
      <alignment horizontal="right"/>
    </xf>
    <xf numFmtId="0" fontId="27" fillId="0" borderId="0" xfId="0" applyFont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3" borderId="8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8" fillId="17" borderId="7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</c:numCache>
            </c:numRef>
          </c:xVal>
          <c:yVal>
            <c:numRef>
              <c:f>Balance!$F$2:$F$49</c:f>
              <c:numCache>
                <c:formatCode>0.00</c:formatCode>
                <c:ptCount val="4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165344"/>
        <c:axId val="398163384"/>
      </c:scatterChart>
      <c:valAx>
        <c:axId val="39816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63384"/>
        <c:crosses val="autoZero"/>
        <c:crossBetween val="midCat"/>
      </c:valAx>
      <c:valAx>
        <c:axId val="398163384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6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</c:numCache>
            </c:numRef>
          </c:xVal>
          <c:yVal>
            <c:numRef>
              <c:f>Balance!$J$2:$J$49</c:f>
              <c:numCache>
                <c:formatCode>0.00</c:formatCode>
                <c:ptCount val="4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170832"/>
        <c:axId val="398168088"/>
      </c:scatterChart>
      <c:valAx>
        <c:axId val="39817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68088"/>
        <c:crosses val="autoZero"/>
        <c:crossBetween val="midCat"/>
      </c:valAx>
      <c:valAx>
        <c:axId val="39816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7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Balance!$B$2:$B$50</c:f>
              <c:numCache>
                <c:formatCode>m/d/yyyy</c:formatCode>
                <c:ptCount val="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</c:numCache>
            </c:numRef>
          </c:xVal>
          <c:yVal>
            <c:numRef>
              <c:f>Balance!$C$2:$C$50</c:f>
              <c:numCache>
                <c:formatCode>0.00</c:formatCode>
                <c:ptCount val="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168872"/>
        <c:axId val="398164952"/>
      </c:scatterChart>
      <c:valAx>
        <c:axId val="398168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64952"/>
        <c:crosses val="autoZero"/>
        <c:crossBetween val="midCat"/>
      </c:valAx>
      <c:valAx>
        <c:axId val="39816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68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28-Sep-15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16-Sep-15</c:v>
                </c:pt>
                <c:pt idx="28">
                  <c:v>15-Sep-15</c:v>
                </c:pt>
                <c:pt idx="29">
                  <c:v>14-Sep-15</c:v>
                </c:pt>
                <c:pt idx="30">
                  <c:v>11-Sep-15</c:v>
                </c:pt>
                <c:pt idx="31">
                  <c:v>10-Sep-15</c:v>
                </c:pt>
                <c:pt idx="32">
                  <c:v>9-Sep-15</c:v>
                </c:pt>
                <c:pt idx="33">
                  <c:v>8-Sep-15</c:v>
                </c:pt>
                <c:pt idx="34">
                  <c:v>4-Sep-15</c:v>
                </c:pt>
                <c:pt idx="35">
                  <c:v>3-Sep-15</c:v>
                </c:pt>
                <c:pt idx="36">
                  <c:v>2-Sep-15</c:v>
                </c:pt>
                <c:pt idx="37">
                  <c:v>1-Sep-15</c:v>
                </c:pt>
                <c:pt idx="38">
                  <c:v>31-Aug-15</c:v>
                </c:pt>
                <c:pt idx="39">
                  <c:v>28-Aug-15</c:v>
                </c:pt>
                <c:pt idx="40">
                  <c:v>27-Aug-15</c:v>
                </c:pt>
                <c:pt idx="41">
                  <c:v>26-Aug-15</c:v>
                </c:pt>
                <c:pt idx="42">
                  <c:v>25-Aug-15</c:v>
                </c:pt>
                <c:pt idx="43">
                  <c:v>24-Aug-15</c:v>
                </c:pt>
                <c:pt idx="44">
                  <c:v>21-Aug-15</c:v>
                </c:pt>
                <c:pt idx="45">
                  <c:v>20-Aug-15</c:v>
                </c:pt>
                <c:pt idx="46">
                  <c:v>19-Aug-15</c:v>
                </c:pt>
                <c:pt idx="47">
                  <c:v>18-Aug-15</c:v>
                </c:pt>
                <c:pt idx="48">
                  <c:v>17-Aug-15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23-Jul-15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18.3</c:v>
                </c:pt>
                <c:pt idx="1">
                  <c:v>18.48</c:v>
                </c:pt>
                <c:pt idx="2">
                  <c:v>18.02</c:v>
                </c:pt>
                <c:pt idx="3">
                  <c:v>18.559999999999999</c:v>
                </c:pt>
                <c:pt idx="4">
                  <c:v>18.28</c:v>
                </c:pt>
                <c:pt idx="5">
                  <c:v>19.28</c:v>
                </c:pt>
                <c:pt idx="6">
                  <c:v>19.43</c:v>
                </c:pt>
                <c:pt idx="7">
                  <c:v>18.91</c:v>
                </c:pt>
                <c:pt idx="8">
                  <c:v>18.59</c:v>
                </c:pt>
                <c:pt idx="9">
                  <c:v>18.96</c:v>
                </c:pt>
                <c:pt idx="10">
                  <c:v>19.59</c:v>
                </c:pt>
                <c:pt idx="11">
                  <c:v>20.18</c:v>
                </c:pt>
                <c:pt idx="12">
                  <c:v>19.170000000000002</c:v>
                </c:pt>
                <c:pt idx="13">
                  <c:v>19.170000000000002</c:v>
                </c:pt>
                <c:pt idx="14">
                  <c:v>18.05</c:v>
                </c:pt>
                <c:pt idx="15">
                  <c:v>16.66</c:v>
                </c:pt>
                <c:pt idx="16">
                  <c:v>15.31</c:v>
                </c:pt>
                <c:pt idx="17">
                  <c:v>15.4</c:v>
                </c:pt>
                <c:pt idx="18">
                  <c:v>14.97</c:v>
                </c:pt>
                <c:pt idx="19">
                  <c:v>14.76</c:v>
                </c:pt>
                <c:pt idx="20">
                  <c:v>15.75</c:v>
                </c:pt>
                <c:pt idx="21">
                  <c:v>15.45</c:v>
                </c:pt>
                <c:pt idx="22">
                  <c:v>15.3</c:v>
                </c:pt>
                <c:pt idx="23">
                  <c:v>15.66</c:v>
                </c:pt>
                <c:pt idx="24">
                  <c:v>16.11</c:v>
                </c:pt>
                <c:pt idx="25">
                  <c:v>15.84</c:v>
                </c:pt>
                <c:pt idx="26">
                  <c:v>16.43</c:v>
                </c:pt>
                <c:pt idx="27">
                  <c:v>16.21</c:v>
                </c:pt>
                <c:pt idx="28">
                  <c:v>15.45</c:v>
                </c:pt>
                <c:pt idx="29">
                  <c:v>15.41</c:v>
                </c:pt>
                <c:pt idx="30">
                  <c:v>15.09</c:v>
                </c:pt>
                <c:pt idx="31">
                  <c:v>14.98</c:v>
                </c:pt>
                <c:pt idx="32">
                  <c:v>14.91</c:v>
                </c:pt>
                <c:pt idx="33">
                  <c:v>16.32</c:v>
                </c:pt>
                <c:pt idx="34">
                  <c:v>16.36</c:v>
                </c:pt>
                <c:pt idx="35">
                  <c:v>16.87</c:v>
                </c:pt>
                <c:pt idx="36">
                  <c:v>16.87</c:v>
                </c:pt>
                <c:pt idx="37">
                  <c:v>16.850000000000001</c:v>
                </c:pt>
                <c:pt idx="38">
                  <c:v>17.29</c:v>
                </c:pt>
                <c:pt idx="39">
                  <c:v>16.649999999999999</c:v>
                </c:pt>
                <c:pt idx="40">
                  <c:v>15.97</c:v>
                </c:pt>
                <c:pt idx="41">
                  <c:v>14.65</c:v>
                </c:pt>
                <c:pt idx="42">
                  <c:v>14.04</c:v>
                </c:pt>
                <c:pt idx="43">
                  <c:v>14.39</c:v>
                </c:pt>
                <c:pt idx="44">
                  <c:v>15.73</c:v>
                </c:pt>
                <c:pt idx="45">
                  <c:v>16.13</c:v>
                </c:pt>
                <c:pt idx="46">
                  <c:v>16.23</c:v>
                </c:pt>
                <c:pt idx="47">
                  <c:v>17.48</c:v>
                </c:pt>
                <c:pt idx="48">
                  <c:v>17.36</c:v>
                </c:pt>
                <c:pt idx="50">
                  <c:v>17.399999999999999</c:v>
                </c:pt>
                <c:pt idx="51">
                  <c:v>18.02</c:v>
                </c:pt>
                <c:pt idx="52">
                  <c:v>19.059999999999999</c:v>
                </c:pt>
                <c:pt idx="53">
                  <c:v>18.88</c:v>
                </c:pt>
                <c:pt idx="54">
                  <c:v>18.98</c:v>
                </c:pt>
                <c:pt idx="55">
                  <c:v>18.399999999999999</c:v>
                </c:pt>
                <c:pt idx="56">
                  <c:v>19.45</c:v>
                </c:pt>
                <c:pt idx="57">
                  <c:v>19.79</c:v>
                </c:pt>
                <c:pt idx="58">
                  <c:v>20.51</c:v>
                </c:pt>
                <c:pt idx="59">
                  <c:v>20.57</c:v>
                </c:pt>
                <c:pt idx="60">
                  <c:v>21.01</c:v>
                </c:pt>
                <c:pt idx="61">
                  <c:v>21.86</c:v>
                </c:pt>
                <c:pt idx="62">
                  <c:v>21.76</c:v>
                </c:pt>
                <c:pt idx="63">
                  <c:v>21.2</c:v>
                </c:pt>
                <c:pt idx="64">
                  <c:v>20.69</c:v>
                </c:pt>
                <c:pt idx="65">
                  <c:v>21.41</c:v>
                </c:pt>
                <c:pt idx="66">
                  <c:v>22.1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70048"/>
        <c:axId val="398166912"/>
      </c:lineChart>
      <c:catAx>
        <c:axId val="39817004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66912"/>
        <c:crosses val="autoZero"/>
        <c:auto val="1"/>
        <c:lblAlgn val="ctr"/>
        <c:lblOffset val="100"/>
        <c:noMultiLvlLbl val="0"/>
      </c:catAx>
      <c:valAx>
        <c:axId val="398166912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7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42300</c:v>
                </c:pt>
                <c:pt idx="1">
                  <c:v>42299</c:v>
                </c:pt>
                <c:pt idx="2">
                  <c:v>42298</c:v>
                </c:pt>
                <c:pt idx="3">
                  <c:v>42297</c:v>
                </c:pt>
                <c:pt idx="4">
                  <c:v>42296</c:v>
                </c:pt>
                <c:pt idx="5">
                  <c:v>42293</c:v>
                </c:pt>
                <c:pt idx="6">
                  <c:v>42292</c:v>
                </c:pt>
                <c:pt idx="7">
                  <c:v>42291</c:v>
                </c:pt>
                <c:pt idx="8">
                  <c:v>42290</c:v>
                </c:pt>
                <c:pt idx="9">
                  <c:v>42289</c:v>
                </c:pt>
                <c:pt idx="10">
                  <c:v>42286</c:v>
                </c:pt>
                <c:pt idx="11">
                  <c:v>42285</c:v>
                </c:pt>
                <c:pt idx="12">
                  <c:v>42284</c:v>
                </c:pt>
                <c:pt idx="13">
                  <c:v>42283</c:v>
                </c:pt>
                <c:pt idx="14">
                  <c:v>42282</c:v>
                </c:pt>
                <c:pt idx="15">
                  <c:v>42279</c:v>
                </c:pt>
                <c:pt idx="16">
                  <c:v>42278</c:v>
                </c:pt>
                <c:pt idx="17">
                  <c:v>42277</c:v>
                </c:pt>
                <c:pt idx="18">
                  <c:v>42276</c:v>
                </c:pt>
                <c:pt idx="19">
                  <c:v>42275</c:v>
                </c:pt>
                <c:pt idx="20">
                  <c:v>42272</c:v>
                </c:pt>
                <c:pt idx="21">
                  <c:v>42271</c:v>
                </c:pt>
                <c:pt idx="22">
                  <c:v>42270</c:v>
                </c:pt>
                <c:pt idx="23">
                  <c:v>42269</c:v>
                </c:pt>
                <c:pt idx="24">
                  <c:v>42268</c:v>
                </c:pt>
                <c:pt idx="25">
                  <c:v>42265</c:v>
                </c:pt>
                <c:pt idx="26">
                  <c:v>42264</c:v>
                </c:pt>
                <c:pt idx="27">
                  <c:v>42263</c:v>
                </c:pt>
                <c:pt idx="28">
                  <c:v>42262</c:v>
                </c:pt>
                <c:pt idx="29">
                  <c:v>42261</c:v>
                </c:pt>
                <c:pt idx="30">
                  <c:v>42258</c:v>
                </c:pt>
                <c:pt idx="31">
                  <c:v>42257</c:v>
                </c:pt>
                <c:pt idx="32">
                  <c:v>42256</c:v>
                </c:pt>
                <c:pt idx="33">
                  <c:v>42255</c:v>
                </c:pt>
                <c:pt idx="34">
                  <c:v>42251</c:v>
                </c:pt>
                <c:pt idx="35">
                  <c:v>42250</c:v>
                </c:pt>
                <c:pt idx="36">
                  <c:v>42249</c:v>
                </c:pt>
                <c:pt idx="37">
                  <c:v>42248</c:v>
                </c:pt>
                <c:pt idx="38">
                  <c:v>42247</c:v>
                </c:pt>
                <c:pt idx="39">
                  <c:v>42244</c:v>
                </c:pt>
                <c:pt idx="40">
                  <c:v>42243</c:v>
                </c:pt>
                <c:pt idx="41">
                  <c:v>42242</c:v>
                </c:pt>
                <c:pt idx="42">
                  <c:v>42241</c:v>
                </c:pt>
                <c:pt idx="43">
                  <c:v>42240</c:v>
                </c:pt>
                <c:pt idx="44">
                  <c:v>42237</c:v>
                </c:pt>
                <c:pt idx="45">
                  <c:v>42236</c:v>
                </c:pt>
                <c:pt idx="46">
                  <c:v>42235</c:v>
                </c:pt>
                <c:pt idx="47">
                  <c:v>42234</c:v>
                </c:pt>
                <c:pt idx="48">
                  <c:v>42233</c:v>
                </c:pt>
                <c:pt idx="49">
                  <c:v>42230</c:v>
                </c:pt>
                <c:pt idx="50">
                  <c:v>42229</c:v>
                </c:pt>
                <c:pt idx="51">
                  <c:v>42228</c:v>
                </c:pt>
                <c:pt idx="52">
                  <c:v>42227</c:v>
                </c:pt>
                <c:pt idx="53">
                  <c:v>42226</c:v>
                </c:pt>
                <c:pt idx="54">
                  <c:v>42223</c:v>
                </c:pt>
                <c:pt idx="55">
                  <c:v>42222</c:v>
                </c:pt>
                <c:pt idx="56">
                  <c:v>42221</c:v>
                </c:pt>
                <c:pt idx="57">
                  <c:v>42220</c:v>
                </c:pt>
                <c:pt idx="58">
                  <c:v>42219</c:v>
                </c:pt>
                <c:pt idx="59">
                  <c:v>42216</c:v>
                </c:pt>
                <c:pt idx="60">
                  <c:v>42215</c:v>
                </c:pt>
                <c:pt idx="61">
                  <c:v>42214</c:v>
                </c:pt>
                <c:pt idx="62">
                  <c:v>42213</c:v>
                </c:pt>
                <c:pt idx="63">
                  <c:v>42212</c:v>
                </c:pt>
                <c:pt idx="64">
                  <c:v>42209</c:v>
                </c:pt>
                <c:pt idx="65">
                  <c:v>42208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15.19</c:v>
                </c:pt>
                <c:pt idx="1">
                  <c:v>15.81</c:v>
                </c:pt>
                <c:pt idx="2">
                  <c:v>15.76</c:v>
                </c:pt>
                <c:pt idx="3">
                  <c:v>16.239999999999998</c:v>
                </c:pt>
                <c:pt idx="4">
                  <c:v>16.3</c:v>
                </c:pt>
                <c:pt idx="5">
                  <c:v>16.170000000000002</c:v>
                </c:pt>
                <c:pt idx="6">
                  <c:v>16.32</c:v>
                </c:pt>
                <c:pt idx="7">
                  <c:v>16.239999999999998</c:v>
                </c:pt>
                <c:pt idx="8">
                  <c:v>16.22</c:v>
                </c:pt>
                <c:pt idx="9">
                  <c:v>16.09</c:v>
                </c:pt>
                <c:pt idx="10">
                  <c:v>16.420000000000002</c:v>
                </c:pt>
                <c:pt idx="11">
                  <c:v>16.5</c:v>
                </c:pt>
                <c:pt idx="12">
                  <c:v>16</c:v>
                </c:pt>
                <c:pt idx="13">
                  <c:v>15.96</c:v>
                </c:pt>
                <c:pt idx="14">
                  <c:v>16.05</c:v>
                </c:pt>
                <c:pt idx="15">
                  <c:v>15.4</c:v>
                </c:pt>
                <c:pt idx="16">
                  <c:v>14.73</c:v>
                </c:pt>
                <c:pt idx="17">
                  <c:v>14.6</c:v>
                </c:pt>
                <c:pt idx="18">
                  <c:v>14.3</c:v>
                </c:pt>
                <c:pt idx="19">
                  <c:v>14.35</c:v>
                </c:pt>
                <c:pt idx="20">
                  <c:v>14.4</c:v>
                </c:pt>
                <c:pt idx="21">
                  <c:v>14.46</c:v>
                </c:pt>
                <c:pt idx="22">
                  <c:v>14.66</c:v>
                </c:pt>
                <c:pt idx="23">
                  <c:v>14.79</c:v>
                </c:pt>
                <c:pt idx="24">
                  <c:v>15.37</c:v>
                </c:pt>
                <c:pt idx="25">
                  <c:v>15.49</c:v>
                </c:pt>
                <c:pt idx="26">
                  <c:v>15.94</c:v>
                </c:pt>
                <c:pt idx="27">
                  <c:v>15.85</c:v>
                </c:pt>
                <c:pt idx="28">
                  <c:v>15.79</c:v>
                </c:pt>
                <c:pt idx="29">
                  <c:v>15.57</c:v>
                </c:pt>
                <c:pt idx="30">
                  <c:v>15.19</c:v>
                </c:pt>
                <c:pt idx="31">
                  <c:v>15.28</c:v>
                </c:pt>
                <c:pt idx="32">
                  <c:v>15.48</c:v>
                </c:pt>
                <c:pt idx="33">
                  <c:v>15.48</c:v>
                </c:pt>
                <c:pt idx="34">
                  <c:v>15.1</c:v>
                </c:pt>
                <c:pt idx="35">
                  <c:v>15.43</c:v>
                </c:pt>
                <c:pt idx="36">
                  <c:v>15.3</c:v>
                </c:pt>
                <c:pt idx="37">
                  <c:v>15.41</c:v>
                </c:pt>
                <c:pt idx="38">
                  <c:v>15.94</c:v>
                </c:pt>
                <c:pt idx="39">
                  <c:v>16.21</c:v>
                </c:pt>
                <c:pt idx="40">
                  <c:v>15.89</c:v>
                </c:pt>
                <c:pt idx="41">
                  <c:v>15.44</c:v>
                </c:pt>
                <c:pt idx="42">
                  <c:v>15.14</c:v>
                </c:pt>
                <c:pt idx="43">
                  <c:v>15.87</c:v>
                </c:pt>
                <c:pt idx="44">
                  <c:v>16.5</c:v>
                </c:pt>
                <c:pt idx="45">
                  <c:v>16.93</c:v>
                </c:pt>
                <c:pt idx="46">
                  <c:v>17.43</c:v>
                </c:pt>
                <c:pt idx="47">
                  <c:v>17.510000000000002</c:v>
                </c:pt>
                <c:pt idx="48">
                  <c:v>17.55</c:v>
                </c:pt>
                <c:pt idx="49">
                  <c:v>17.48</c:v>
                </c:pt>
                <c:pt idx="50">
                  <c:v>17.02</c:v>
                </c:pt>
                <c:pt idx="51">
                  <c:v>17.18</c:v>
                </c:pt>
                <c:pt idx="52">
                  <c:v>16.670000000000002</c:v>
                </c:pt>
                <c:pt idx="53">
                  <c:v>17.05</c:v>
                </c:pt>
                <c:pt idx="54">
                  <c:v>16.989999999999998</c:v>
                </c:pt>
                <c:pt idx="55">
                  <c:v>17.29</c:v>
                </c:pt>
                <c:pt idx="56">
                  <c:v>17.21</c:v>
                </c:pt>
                <c:pt idx="57">
                  <c:v>17.32</c:v>
                </c:pt>
                <c:pt idx="58">
                  <c:v>17.559999999999999</c:v>
                </c:pt>
                <c:pt idx="59">
                  <c:v>18.3</c:v>
                </c:pt>
                <c:pt idx="60">
                  <c:v>17.5</c:v>
                </c:pt>
                <c:pt idx="61">
                  <c:v>16.63</c:v>
                </c:pt>
                <c:pt idx="62">
                  <c:v>16.68</c:v>
                </c:pt>
                <c:pt idx="63">
                  <c:v>16.57</c:v>
                </c:pt>
                <c:pt idx="64">
                  <c:v>16.61</c:v>
                </c:pt>
                <c:pt idx="65">
                  <c:v>16.87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22776"/>
        <c:axId val="398123168"/>
      </c:lineChart>
      <c:dateAx>
        <c:axId val="39812277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23168"/>
        <c:crosses val="autoZero"/>
        <c:auto val="1"/>
        <c:lblOffset val="100"/>
        <c:baseTimeUnit val="days"/>
      </c:dateAx>
      <c:valAx>
        <c:axId val="398123168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2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28-Sep-15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16-Sep-15</c:v>
                </c:pt>
                <c:pt idx="28">
                  <c:v>15-Sep-15</c:v>
                </c:pt>
                <c:pt idx="29">
                  <c:v>14-Sep-15</c:v>
                </c:pt>
                <c:pt idx="30">
                  <c:v>11-Sep-15</c:v>
                </c:pt>
                <c:pt idx="31">
                  <c:v>10-Sep-15</c:v>
                </c:pt>
                <c:pt idx="32">
                  <c:v>9-Sep-15</c:v>
                </c:pt>
                <c:pt idx="33">
                  <c:v>8-Sep-15</c:v>
                </c:pt>
                <c:pt idx="34">
                  <c:v>4-Sep-15</c:v>
                </c:pt>
                <c:pt idx="35">
                  <c:v>3-Sep-15</c:v>
                </c:pt>
                <c:pt idx="36">
                  <c:v>2-Sep-15</c:v>
                </c:pt>
                <c:pt idx="37">
                  <c:v>1-Sep-15</c:v>
                </c:pt>
                <c:pt idx="38">
                  <c:v>31-Aug-15</c:v>
                </c:pt>
                <c:pt idx="39">
                  <c:v>28-Aug-15</c:v>
                </c:pt>
                <c:pt idx="40">
                  <c:v>27-Aug-15</c:v>
                </c:pt>
                <c:pt idx="41">
                  <c:v>26-Aug-15</c:v>
                </c:pt>
                <c:pt idx="42">
                  <c:v>25-Aug-15</c:v>
                </c:pt>
                <c:pt idx="43">
                  <c:v>24-Aug-15</c:v>
                </c:pt>
                <c:pt idx="44">
                  <c:v>21-Aug-15</c:v>
                </c:pt>
                <c:pt idx="45">
                  <c:v>20-Aug-15</c:v>
                </c:pt>
                <c:pt idx="46">
                  <c:v>19-Aug-15</c:v>
                </c:pt>
                <c:pt idx="47">
                  <c:v>18-Aug-15</c:v>
                </c:pt>
                <c:pt idx="48">
                  <c:v>17-Aug-15</c:v>
                </c:pt>
                <c:pt idx="49">
                  <c:v>14-Aug-15</c:v>
                </c:pt>
                <c:pt idx="50">
                  <c:v>13-Aug-15</c:v>
                </c:pt>
                <c:pt idx="51">
                  <c:v>12-Aug-15</c:v>
                </c:pt>
                <c:pt idx="52">
                  <c:v>11-Aug-15</c:v>
                </c:pt>
                <c:pt idx="53">
                  <c:v>10-Aug-15</c:v>
                </c:pt>
                <c:pt idx="54">
                  <c:v>7-Aug-15</c:v>
                </c:pt>
                <c:pt idx="55">
                  <c:v>6-Aug-15</c:v>
                </c:pt>
                <c:pt idx="56">
                  <c:v>5-Aug-15</c:v>
                </c:pt>
                <c:pt idx="57">
                  <c:v>4-Aug-15</c:v>
                </c:pt>
                <c:pt idx="58">
                  <c:v>3-Aug-15</c:v>
                </c:pt>
                <c:pt idx="59">
                  <c:v>31-Jul-15</c:v>
                </c:pt>
                <c:pt idx="60">
                  <c:v>30-Jul-15</c:v>
                </c:pt>
                <c:pt idx="61">
                  <c:v>29-Jul-15</c:v>
                </c:pt>
                <c:pt idx="62">
                  <c:v>28-Jul-15</c:v>
                </c:pt>
                <c:pt idx="63">
                  <c:v>27-Jul-15</c:v>
                </c:pt>
                <c:pt idx="64">
                  <c:v>24-Jul-15</c:v>
                </c:pt>
                <c:pt idx="65">
                  <c:v>23-Jul-15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17.239999999999998</c:v>
                </c:pt>
                <c:pt idx="1">
                  <c:v>16.72</c:v>
                </c:pt>
                <c:pt idx="2">
                  <c:v>16.43</c:v>
                </c:pt>
                <c:pt idx="3">
                  <c:v>17.09</c:v>
                </c:pt>
                <c:pt idx="4">
                  <c:v>19.16</c:v>
                </c:pt>
                <c:pt idx="5">
                  <c:v>18.5</c:v>
                </c:pt>
                <c:pt idx="6">
                  <c:v>18.66</c:v>
                </c:pt>
                <c:pt idx="7">
                  <c:v>18.82</c:v>
                </c:pt>
                <c:pt idx="8">
                  <c:v>18.18</c:v>
                </c:pt>
                <c:pt idx="9">
                  <c:v>18.03</c:v>
                </c:pt>
                <c:pt idx="10">
                  <c:v>18.16</c:v>
                </c:pt>
                <c:pt idx="11">
                  <c:v>18.72</c:v>
                </c:pt>
                <c:pt idx="12">
                  <c:v>18.62</c:v>
                </c:pt>
                <c:pt idx="13">
                  <c:v>18.22</c:v>
                </c:pt>
                <c:pt idx="14">
                  <c:v>17.57</c:v>
                </c:pt>
                <c:pt idx="15">
                  <c:v>15.91</c:v>
                </c:pt>
                <c:pt idx="16">
                  <c:v>14.77</c:v>
                </c:pt>
                <c:pt idx="17">
                  <c:v>14.98</c:v>
                </c:pt>
                <c:pt idx="18">
                  <c:v>14.38</c:v>
                </c:pt>
                <c:pt idx="19">
                  <c:v>14.06</c:v>
                </c:pt>
                <c:pt idx="20">
                  <c:v>14.91</c:v>
                </c:pt>
                <c:pt idx="21">
                  <c:v>15.34</c:v>
                </c:pt>
                <c:pt idx="22">
                  <c:v>14.81</c:v>
                </c:pt>
                <c:pt idx="23">
                  <c:v>15.41</c:v>
                </c:pt>
                <c:pt idx="24">
                  <c:v>15.75</c:v>
                </c:pt>
                <c:pt idx="25">
                  <c:v>15.5</c:v>
                </c:pt>
                <c:pt idx="26">
                  <c:v>16.41</c:v>
                </c:pt>
                <c:pt idx="27">
                  <c:v>16.68</c:v>
                </c:pt>
                <c:pt idx="28">
                  <c:v>16.52</c:v>
                </c:pt>
                <c:pt idx="29">
                  <c:v>16.7</c:v>
                </c:pt>
                <c:pt idx="30">
                  <c:v>16.8</c:v>
                </c:pt>
                <c:pt idx="31">
                  <c:v>17.2</c:v>
                </c:pt>
                <c:pt idx="32">
                  <c:v>16.96</c:v>
                </c:pt>
                <c:pt idx="33">
                  <c:v>17.53</c:v>
                </c:pt>
                <c:pt idx="34">
                  <c:v>16.82</c:v>
                </c:pt>
                <c:pt idx="35">
                  <c:v>16.59</c:v>
                </c:pt>
                <c:pt idx="36">
                  <c:v>16.29</c:v>
                </c:pt>
                <c:pt idx="37">
                  <c:v>15.82</c:v>
                </c:pt>
                <c:pt idx="38">
                  <c:v>16.41</c:v>
                </c:pt>
                <c:pt idx="39">
                  <c:v>15.96</c:v>
                </c:pt>
                <c:pt idx="40">
                  <c:v>15.67</c:v>
                </c:pt>
                <c:pt idx="41">
                  <c:v>14.42</c:v>
                </c:pt>
                <c:pt idx="42">
                  <c:v>14.27</c:v>
                </c:pt>
                <c:pt idx="43">
                  <c:v>14.44</c:v>
                </c:pt>
                <c:pt idx="44">
                  <c:v>14.53</c:v>
                </c:pt>
                <c:pt idx="45">
                  <c:v>14.74</c:v>
                </c:pt>
                <c:pt idx="46">
                  <c:v>15.9</c:v>
                </c:pt>
                <c:pt idx="47">
                  <c:v>16.38</c:v>
                </c:pt>
                <c:pt idx="48">
                  <c:v>17.22</c:v>
                </c:pt>
                <c:pt idx="49">
                  <c:v>16.95</c:v>
                </c:pt>
                <c:pt idx="50">
                  <c:v>17.7</c:v>
                </c:pt>
                <c:pt idx="51">
                  <c:v>18.190000000000001</c:v>
                </c:pt>
                <c:pt idx="52">
                  <c:v>17.88</c:v>
                </c:pt>
                <c:pt idx="53">
                  <c:v>18.82</c:v>
                </c:pt>
                <c:pt idx="54">
                  <c:v>18.440000000000001</c:v>
                </c:pt>
                <c:pt idx="55">
                  <c:v>18.72</c:v>
                </c:pt>
                <c:pt idx="56">
                  <c:v>18.91</c:v>
                </c:pt>
                <c:pt idx="57">
                  <c:v>19.010000000000002</c:v>
                </c:pt>
                <c:pt idx="58">
                  <c:v>19</c:v>
                </c:pt>
                <c:pt idx="59">
                  <c:v>18.510000000000002</c:v>
                </c:pt>
                <c:pt idx="60">
                  <c:v>19.899999999999999</c:v>
                </c:pt>
                <c:pt idx="61">
                  <c:v>19.87</c:v>
                </c:pt>
                <c:pt idx="62">
                  <c:v>19.75</c:v>
                </c:pt>
                <c:pt idx="63">
                  <c:v>18.12</c:v>
                </c:pt>
                <c:pt idx="64">
                  <c:v>18.34</c:v>
                </c:pt>
                <c:pt idx="65">
                  <c:v>18.7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27872"/>
        <c:axId val="398128264"/>
      </c:lineChart>
      <c:catAx>
        <c:axId val="398127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28264"/>
        <c:crosses val="autoZero"/>
        <c:auto val="1"/>
        <c:lblAlgn val="ctr"/>
        <c:lblOffset val="100"/>
        <c:noMultiLvlLbl val="0"/>
      </c:catAx>
      <c:valAx>
        <c:axId val="398128264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2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28-Sep-15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16-Sep-15</c:v>
                </c:pt>
                <c:pt idx="28">
                  <c:v>15-Sep-15</c:v>
                </c:pt>
                <c:pt idx="29">
                  <c:v>14-Sep-15</c:v>
                </c:pt>
                <c:pt idx="30">
                  <c:v>11-Sep-15</c:v>
                </c:pt>
                <c:pt idx="31">
                  <c:v>10-Sep-15</c:v>
                </c:pt>
                <c:pt idx="32">
                  <c:v>9-Sep-15</c:v>
                </c:pt>
                <c:pt idx="33">
                  <c:v>8-Sep-15</c:v>
                </c:pt>
                <c:pt idx="34">
                  <c:v>4-Sep-15</c:v>
                </c:pt>
                <c:pt idx="35">
                  <c:v>3-Sep-15</c:v>
                </c:pt>
                <c:pt idx="36">
                  <c:v>2-Sep-15</c:v>
                </c:pt>
                <c:pt idx="37">
                  <c:v>1-Sep-15</c:v>
                </c:pt>
                <c:pt idx="38">
                  <c:v>31-Aug-15</c:v>
                </c:pt>
                <c:pt idx="39">
                  <c:v>28-Aug-15</c:v>
                </c:pt>
                <c:pt idx="40">
                  <c:v>27-Aug-15</c:v>
                </c:pt>
                <c:pt idx="41">
                  <c:v>26-Aug-15</c:v>
                </c:pt>
                <c:pt idx="42">
                  <c:v>25-Aug-15</c:v>
                </c:pt>
                <c:pt idx="43">
                  <c:v>24-Aug-15</c:v>
                </c:pt>
                <c:pt idx="44">
                  <c:v>21-Aug-15</c:v>
                </c:pt>
                <c:pt idx="45">
                  <c:v>20-Aug-15</c:v>
                </c:pt>
                <c:pt idx="46">
                  <c:v>19-Aug-15</c:v>
                </c:pt>
                <c:pt idx="47">
                  <c:v>18-Aug-15</c:v>
                </c:pt>
                <c:pt idx="48">
                  <c:v>17-Aug-15</c:v>
                </c:pt>
                <c:pt idx="49">
                  <c:v>14-Aug-15</c:v>
                </c:pt>
                <c:pt idx="50">
                  <c:v>13-Aug-15</c:v>
                </c:pt>
                <c:pt idx="51">
                  <c:v>12-Aug-15</c:v>
                </c:pt>
                <c:pt idx="52">
                  <c:v>11-Aug-15</c:v>
                </c:pt>
                <c:pt idx="53">
                  <c:v>10-Aug-15</c:v>
                </c:pt>
                <c:pt idx="54">
                  <c:v>7-Aug-15</c:v>
                </c:pt>
                <c:pt idx="55">
                  <c:v>6-Aug-15</c:v>
                </c:pt>
                <c:pt idx="56">
                  <c:v>5-Aug-15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23-Jul-15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34.9</c:v>
                </c:pt>
                <c:pt idx="1">
                  <c:v>34.4</c:v>
                </c:pt>
                <c:pt idx="2">
                  <c:v>33.369999999999997</c:v>
                </c:pt>
                <c:pt idx="3">
                  <c:v>33.44</c:v>
                </c:pt>
                <c:pt idx="4">
                  <c:v>33.590000000000003</c:v>
                </c:pt>
                <c:pt idx="5">
                  <c:v>33.04</c:v>
                </c:pt>
                <c:pt idx="6">
                  <c:v>32.75</c:v>
                </c:pt>
                <c:pt idx="7">
                  <c:v>32.799999999999997</c:v>
                </c:pt>
                <c:pt idx="8">
                  <c:v>32.04</c:v>
                </c:pt>
                <c:pt idx="9">
                  <c:v>32.21</c:v>
                </c:pt>
                <c:pt idx="10">
                  <c:v>32.14</c:v>
                </c:pt>
                <c:pt idx="11">
                  <c:v>32.520000000000003</c:v>
                </c:pt>
                <c:pt idx="12">
                  <c:v>32.32</c:v>
                </c:pt>
                <c:pt idx="13">
                  <c:v>31.74</c:v>
                </c:pt>
                <c:pt idx="14">
                  <c:v>31.21</c:v>
                </c:pt>
                <c:pt idx="15">
                  <c:v>30.51</c:v>
                </c:pt>
                <c:pt idx="16">
                  <c:v>30</c:v>
                </c:pt>
                <c:pt idx="17">
                  <c:v>30.14</c:v>
                </c:pt>
                <c:pt idx="18">
                  <c:v>29.24</c:v>
                </c:pt>
                <c:pt idx="19">
                  <c:v>28.76</c:v>
                </c:pt>
                <c:pt idx="20">
                  <c:v>28.81</c:v>
                </c:pt>
                <c:pt idx="21">
                  <c:v>28.48</c:v>
                </c:pt>
                <c:pt idx="22">
                  <c:v>28.74</c:v>
                </c:pt>
                <c:pt idx="23">
                  <c:v>28.67</c:v>
                </c:pt>
                <c:pt idx="24">
                  <c:v>29.16</c:v>
                </c:pt>
                <c:pt idx="25">
                  <c:v>29.02</c:v>
                </c:pt>
                <c:pt idx="26">
                  <c:v>29.71</c:v>
                </c:pt>
                <c:pt idx="27">
                  <c:v>29.77</c:v>
                </c:pt>
                <c:pt idx="28">
                  <c:v>29.73</c:v>
                </c:pt>
                <c:pt idx="29">
                  <c:v>29.39</c:v>
                </c:pt>
                <c:pt idx="30">
                  <c:v>29.47</c:v>
                </c:pt>
                <c:pt idx="31">
                  <c:v>29.27</c:v>
                </c:pt>
                <c:pt idx="32">
                  <c:v>29.24</c:v>
                </c:pt>
                <c:pt idx="33">
                  <c:v>29.5</c:v>
                </c:pt>
                <c:pt idx="34">
                  <c:v>28.52</c:v>
                </c:pt>
                <c:pt idx="35">
                  <c:v>29.08</c:v>
                </c:pt>
                <c:pt idx="36">
                  <c:v>28.6</c:v>
                </c:pt>
                <c:pt idx="37">
                  <c:v>27.82</c:v>
                </c:pt>
                <c:pt idx="38">
                  <c:v>28.54</c:v>
                </c:pt>
                <c:pt idx="39">
                  <c:v>28.42</c:v>
                </c:pt>
                <c:pt idx="40">
                  <c:v>27.72</c:v>
                </c:pt>
                <c:pt idx="41">
                  <c:v>27.3</c:v>
                </c:pt>
                <c:pt idx="42">
                  <c:v>25.87</c:v>
                </c:pt>
                <c:pt idx="43">
                  <c:v>26.25</c:v>
                </c:pt>
                <c:pt idx="44">
                  <c:v>26.56</c:v>
                </c:pt>
                <c:pt idx="45">
                  <c:v>27.53</c:v>
                </c:pt>
                <c:pt idx="46">
                  <c:v>28.36</c:v>
                </c:pt>
                <c:pt idx="47">
                  <c:v>28.91</c:v>
                </c:pt>
                <c:pt idx="48">
                  <c:v>29.08</c:v>
                </c:pt>
                <c:pt idx="49">
                  <c:v>29.02</c:v>
                </c:pt>
                <c:pt idx="50">
                  <c:v>28.87</c:v>
                </c:pt>
                <c:pt idx="51">
                  <c:v>29.46</c:v>
                </c:pt>
                <c:pt idx="52">
                  <c:v>28.97</c:v>
                </c:pt>
                <c:pt idx="53">
                  <c:v>29.64</c:v>
                </c:pt>
                <c:pt idx="54">
                  <c:v>28.88</c:v>
                </c:pt>
                <c:pt idx="55">
                  <c:v>29.01</c:v>
                </c:pt>
                <c:pt idx="56">
                  <c:v>29.12</c:v>
                </c:pt>
                <c:pt idx="58">
                  <c:v>29.13</c:v>
                </c:pt>
                <c:pt idx="59">
                  <c:v>29.05</c:v>
                </c:pt>
                <c:pt idx="60">
                  <c:v>28.95</c:v>
                </c:pt>
                <c:pt idx="61">
                  <c:v>28.91</c:v>
                </c:pt>
                <c:pt idx="62">
                  <c:v>29.01</c:v>
                </c:pt>
                <c:pt idx="63">
                  <c:v>28.96</c:v>
                </c:pt>
                <c:pt idx="64">
                  <c:v>28.35</c:v>
                </c:pt>
                <c:pt idx="65">
                  <c:v>28.06</c:v>
                </c:pt>
                <c:pt idx="66">
                  <c:v>28.6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252128"/>
        <c:axId val="452254480"/>
      </c:lineChart>
      <c:catAx>
        <c:axId val="452252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54480"/>
        <c:crosses val="autoZero"/>
        <c:auto val="1"/>
        <c:lblAlgn val="ctr"/>
        <c:lblOffset val="100"/>
        <c:noMultiLvlLbl val="0"/>
      </c:catAx>
      <c:valAx>
        <c:axId val="4522544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5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28-Sep-15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17-Sep-15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23-Jul-15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60.87</c:v>
                </c:pt>
                <c:pt idx="1">
                  <c:v>61.13</c:v>
                </c:pt>
                <c:pt idx="2">
                  <c:v>59.08</c:v>
                </c:pt>
                <c:pt idx="3">
                  <c:v>60.35</c:v>
                </c:pt>
                <c:pt idx="4">
                  <c:v>59.82</c:v>
                </c:pt>
                <c:pt idx="5">
                  <c:v>61.03</c:v>
                </c:pt>
                <c:pt idx="6">
                  <c:v>61.42</c:v>
                </c:pt>
                <c:pt idx="7">
                  <c:v>60.21</c:v>
                </c:pt>
                <c:pt idx="8">
                  <c:v>60.28</c:v>
                </c:pt>
                <c:pt idx="9">
                  <c:v>60.13</c:v>
                </c:pt>
                <c:pt idx="10">
                  <c:v>61.91</c:v>
                </c:pt>
                <c:pt idx="11">
                  <c:v>62.57</c:v>
                </c:pt>
                <c:pt idx="12">
                  <c:v>59.98</c:v>
                </c:pt>
                <c:pt idx="13">
                  <c:v>58.78</c:v>
                </c:pt>
                <c:pt idx="14">
                  <c:v>55.88</c:v>
                </c:pt>
                <c:pt idx="15">
                  <c:v>53.69</c:v>
                </c:pt>
                <c:pt idx="16">
                  <c:v>50.75</c:v>
                </c:pt>
                <c:pt idx="17">
                  <c:v>50.06</c:v>
                </c:pt>
                <c:pt idx="18">
                  <c:v>48.28</c:v>
                </c:pt>
                <c:pt idx="19">
                  <c:v>48.26</c:v>
                </c:pt>
                <c:pt idx="20">
                  <c:v>50.27</c:v>
                </c:pt>
                <c:pt idx="21">
                  <c:v>50.05</c:v>
                </c:pt>
                <c:pt idx="22">
                  <c:v>50.07</c:v>
                </c:pt>
                <c:pt idx="23">
                  <c:v>51.15</c:v>
                </c:pt>
                <c:pt idx="24">
                  <c:v>52.3</c:v>
                </c:pt>
                <c:pt idx="25">
                  <c:v>52.43</c:v>
                </c:pt>
                <c:pt idx="26">
                  <c:v>54.6</c:v>
                </c:pt>
                <c:pt idx="28">
                  <c:v>54.69</c:v>
                </c:pt>
                <c:pt idx="29">
                  <c:v>52.79</c:v>
                </c:pt>
                <c:pt idx="30">
                  <c:v>51.98</c:v>
                </c:pt>
                <c:pt idx="31">
                  <c:v>52.5</c:v>
                </c:pt>
                <c:pt idx="32">
                  <c:v>54.1</c:v>
                </c:pt>
                <c:pt idx="33">
                  <c:v>54.92</c:v>
                </c:pt>
                <c:pt idx="34">
                  <c:v>56.53</c:v>
                </c:pt>
                <c:pt idx="35">
                  <c:v>56.35</c:v>
                </c:pt>
                <c:pt idx="36">
                  <c:v>57.4</c:v>
                </c:pt>
                <c:pt idx="37">
                  <c:v>57.51</c:v>
                </c:pt>
                <c:pt idx="38">
                  <c:v>57.07</c:v>
                </c:pt>
                <c:pt idx="39">
                  <c:v>59.45</c:v>
                </c:pt>
                <c:pt idx="40">
                  <c:v>57.46</c:v>
                </c:pt>
                <c:pt idx="41">
                  <c:v>55.76</c:v>
                </c:pt>
                <c:pt idx="42">
                  <c:v>51.22</c:v>
                </c:pt>
                <c:pt idx="43">
                  <c:v>49.94</c:v>
                </c:pt>
                <c:pt idx="44">
                  <c:v>50.98</c:v>
                </c:pt>
                <c:pt idx="45">
                  <c:v>54.99</c:v>
                </c:pt>
                <c:pt idx="46">
                  <c:v>55.74</c:v>
                </c:pt>
                <c:pt idx="47">
                  <c:v>56.73</c:v>
                </c:pt>
                <c:pt idx="48">
                  <c:v>59.21</c:v>
                </c:pt>
                <c:pt idx="49">
                  <c:v>58.78</c:v>
                </c:pt>
                <c:pt idx="50">
                  <c:v>59.08</c:v>
                </c:pt>
                <c:pt idx="51">
                  <c:v>58.79</c:v>
                </c:pt>
                <c:pt idx="52">
                  <c:v>59.42</c:v>
                </c:pt>
                <c:pt idx="53">
                  <c:v>57.89</c:v>
                </c:pt>
                <c:pt idx="54">
                  <c:v>58.44</c:v>
                </c:pt>
                <c:pt idx="55">
                  <c:v>55.92</c:v>
                </c:pt>
                <c:pt idx="56">
                  <c:v>56.81</c:v>
                </c:pt>
                <c:pt idx="57">
                  <c:v>55.92</c:v>
                </c:pt>
                <c:pt idx="58">
                  <c:v>57.55</c:v>
                </c:pt>
                <c:pt idx="59">
                  <c:v>57.7</c:v>
                </c:pt>
                <c:pt idx="60">
                  <c:v>59.01</c:v>
                </c:pt>
                <c:pt idx="61">
                  <c:v>60.33</c:v>
                </c:pt>
                <c:pt idx="62">
                  <c:v>60.04</c:v>
                </c:pt>
                <c:pt idx="63">
                  <c:v>59.65</c:v>
                </c:pt>
                <c:pt idx="64">
                  <c:v>57.68</c:v>
                </c:pt>
                <c:pt idx="65">
                  <c:v>58.49</c:v>
                </c:pt>
                <c:pt idx="66">
                  <c:v>59.28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257616"/>
        <c:axId val="452253304"/>
      </c:lineChart>
      <c:catAx>
        <c:axId val="452257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53304"/>
        <c:crosses val="autoZero"/>
        <c:auto val="1"/>
        <c:lblAlgn val="ctr"/>
        <c:lblOffset val="100"/>
        <c:noMultiLvlLbl val="0"/>
      </c:catAx>
      <c:valAx>
        <c:axId val="45225330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5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42275.00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16-Sep-15</c:v>
                </c:pt>
                <c:pt idx="28">
                  <c:v>15-Sep-15</c:v>
                </c:pt>
                <c:pt idx="29">
                  <c:v>14-Sep-15</c:v>
                </c:pt>
                <c:pt idx="30">
                  <c:v>11-Sep-15</c:v>
                </c:pt>
                <c:pt idx="31">
                  <c:v>10-Sep-15</c:v>
                </c:pt>
                <c:pt idx="32">
                  <c:v>9-Sep-15</c:v>
                </c:pt>
                <c:pt idx="33">
                  <c:v>8-Sep-15</c:v>
                </c:pt>
                <c:pt idx="34">
                  <c:v>4-Sep-15</c:v>
                </c:pt>
                <c:pt idx="35">
                  <c:v>3-Sep-15</c:v>
                </c:pt>
                <c:pt idx="36">
                  <c:v>2-Sep-15</c:v>
                </c:pt>
                <c:pt idx="37">
                  <c:v>1-Sep-15</c:v>
                </c:pt>
                <c:pt idx="38">
                  <c:v>31-Aug-15</c:v>
                </c:pt>
                <c:pt idx="39">
                  <c:v>28-Aug-15</c:v>
                </c:pt>
                <c:pt idx="40">
                  <c:v>27-Aug-15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23-Jul-15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96.92</c:v>
                </c:pt>
                <c:pt idx="1">
                  <c:v>97.01</c:v>
                </c:pt>
                <c:pt idx="2">
                  <c:v>93.41</c:v>
                </c:pt>
                <c:pt idx="3">
                  <c:v>93.74</c:v>
                </c:pt>
                <c:pt idx="4">
                  <c:v>92.71</c:v>
                </c:pt>
                <c:pt idx="5">
                  <c:v>92.94</c:v>
                </c:pt>
                <c:pt idx="6">
                  <c:v>94.26</c:v>
                </c:pt>
                <c:pt idx="7">
                  <c:v>92.91</c:v>
                </c:pt>
                <c:pt idx="8">
                  <c:v>93.8</c:v>
                </c:pt>
                <c:pt idx="9">
                  <c:v>95.26</c:v>
                </c:pt>
                <c:pt idx="10">
                  <c:v>97.04</c:v>
                </c:pt>
                <c:pt idx="11">
                  <c:v>97.05</c:v>
                </c:pt>
                <c:pt idx="12">
                  <c:v>95.11</c:v>
                </c:pt>
                <c:pt idx="13">
                  <c:v>93.39</c:v>
                </c:pt>
                <c:pt idx="14">
                  <c:v>93.71</c:v>
                </c:pt>
                <c:pt idx="15">
                  <c:v>91.9</c:v>
                </c:pt>
                <c:pt idx="16">
                  <c:v>90.4</c:v>
                </c:pt>
                <c:pt idx="17">
                  <c:v>88.41</c:v>
                </c:pt>
                <c:pt idx="18">
                  <c:v>86.55</c:v>
                </c:pt>
                <c:pt idx="19">
                  <c:v>84.97</c:v>
                </c:pt>
                <c:pt idx="20">
                  <c:v>86.59</c:v>
                </c:pt>
                <c:pt idx="21">
                  <c:v>84.83</c:v>
                </c:pt>
                <c:pt idx="22">
                  <c:v>85.68</c:v>
                </c:pt>
                <c:pt idx="23">
                  <c:v>86.67</c:v>
                </c:pt>
                <c:pt idx="24">
                  <c:v>88.25</c:v>
                </c:pt>
                <c:pt idx="25">
                  <c:v>87.78</c:v>
                </c:pt>
                <c:pt idx="26">
                  <c:v>89.72</c:v>
                </c:pt>
                <c:pt idx="27">
                  <c:v>89.79</c:v>
                </c:pt>
                <c:pt idx="28">
                  <c:v>87.98</c:v>
                </c:pt>
                <c:pt idx="29">
                  <c:v>85.73</c:v>
                </c:pt>
                <c:pt idx="30">
                  <c:v>86.12</c:v>
                </c:pt>
                <c:pt idx="31">
                  <c:v>87.1</c:v>
                </c:pt>
                <c:pt idx="32">
                  <c:v>86.95</c:v>
                </c:pt>
                <c:pt idx="33">
                  <c:v>87.86</c:v>
                </c:pt>
                <c:pt idx="34">
                  <c:v>84.78</c:v>
                </c:pt>
                <c:pt idx="35">
                  <c:v>85.7</c:v>
                </c:pt>
                <c:pt idx="36">
                  <c:v>85.11</c:v>
                </c:pt>
                <c:pt idx="37">
                  <c:v>83.38</c:v>
                </c:pt>
                <c:pt idx="38">
                  <c:v>85.74</c:v>
                </c:pt>
                <c:pt idx="39">
                  <c:v>86.89</c:v>
                </c:pt>
                <c:pt idx="40">
                  <c:v>86.28</c:v>
                </c:pt>
                <c:pt idx="42">
                  <c:v>83.55</c:v>
                </c:pt>
                <c:pt idx="43">
                  <c:v>80.56</c:v>
                </c:pt>
                <c:pt idx="44">
                  <c:v>82.66</c:v>
                </c:pt>
                <c:pt idx="45">
                  <c:v>86.45</c:v>
                </c:pt>
                <c:pt idx="46">
                  <c:v>89.32</c:v>
                </c:pt>
                <c:pt idx="47">
                  <c:v>92.16</c:v>
                </c:pt>
                <c:pt idx="48">
                  <c:v>92.78</c:v>
                </c:pt>
                <c:pt idx="49">
                  <c:v>92.74</c:v>
                </c:pt>
                <c:pt idx="50">
                  <c:v>92.74</c:v>
                </c:pt>
                <c:pt idx="51">
                  <c:v>92.7</c:v>
                </c:pt>
                <c:pt idx="52">
                  <c:v>92.82</c:v>
                </c:pt>
                <c:pt idx="53">
                  <c:v>92.31</c:v>
                </c:pt>
                <c:pt idx="54">
                  <c:v>93.48</c:v>
                </c:pt>
                <c:pt idx="55">
                  <c:v>92.5</c:v>
                </c:pt>
                <c:pt idx="56">
                  <c:v>93.8</c:v>
                </c:pt>
                <c:pt idx="57">
                  <c:v>95.07</c:v>
                </c:pt>
                <c:pt idx="58">
                  <c:v>95.72</c:v>
                </c:pt>
                <c:pt idx="59">
                  <c:v>96.47</c:v>
                </c:pt>
                <c:pt idx="60">
                  <c:v>97.59</c:v>
                </c:pt>
                <c:pt idx="61">
                  <c:v>97.7</c:v>
                </c:pt>
                <c:pt idx="62">
                  <c:v>98.53</c:v>
                </c:pt>
                <c:pt idx="63">
                  <c:v>96.62</c:v>
                </c:pt>
                <c:pt idx="64">
                  <c:v>92.39</c:v>
                </c:pt>
                <c:pt idx="65">
                  <c:v>92.61</c:v>
                </c:pt>
                <c:pt idx="66">
                  <c:v>92.12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255656"/>
        <c:axId val="452256048"/>
      </c:lineChart>
      <c:catAx>
        <c:axId val="452255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56048"/>
        <c:crosses val="autoZero"/>
        <c:auto val="1"/>
        <c:lblAlgn val="ctr"/>
        <c:lblOffset val="100"/>
        <c:noMultiLvlLbl val="0"/>
      </c:catAx>
      <c:valAx>
        <c:axId val="452256048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5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28-Sep-15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16-Sep-15</c:v>
                </c:pt>
                <c:pt idx="28">
                  <c:v>15-Sep-15</c:v>
                </c:pt>
                <c:pt idx="29">
                  <c:v>14-Sep-15</c:v>
                </c:pt>
                <c:pt idx="30">
                  <c:v>11-Sep-15</c:v>
                </c:pt>
                <c:pt idx="31">
                  <c:v>10-Sep-15</c:v>
                </c:pt>
                <c:pt idx="32">
                  <c:v>9-Sep-15</c:v>
                </c:pt>
                <c:pt idx="33">
                  <c:v>8-Sep-15</c:v>
                </c:pt>
                <c:pt idx="34">
                  <c:v>4-Sep-15</c:v>
                </c:pt>
                <c:pt idx="35">
                  <c:v>3-Sep-15</c:v>
                </c:pt>
                <c:pt idx="36">
                  <c:v>2-Sep-15</c:v>
                </c:pt>
                <c:pt idx="37">
                  <c:v>1-Sep-15</c:v>
                </c:pt>
                <c:pt idx="38">
                  <c:v>31-Aug-15</c:v>
                </c:pt>
                <c:pt idx="39">
                  <c:v>28-Aug-15</c:v>
                </c:pt>
                <c:pt idx="40">
                  <c:v>27-Aug-15</c:v>
                </c:pt>
                <c:pt idx="41">
                  <c:v>26-Aug-15</c:v>
                </c:pt>
                <c:pt idx="42">
                  <c:v>25-Aug-15</c:v>
                </c:pt>
                <c:pt idx="43">
                  <c:v>24-Aug-15</c:v>
                </c:pt>
                <c:pt idx="44">
                  <c:v>21-Aug-15</c:v>
                </c:pt>
                <c:pt idx="45">
                  <c:v>20-Aug-15</c:v>
                </c:pt>
                <c:pt idx="46">
                  <c:v>19-Aug-15</c:v>
                </c:pt>
                <c:pt idx="47">
                  <c:v>18-Aug-15</c:v>
                </c:pt>
                <c:pt idx="48">
                  <c:v>17-Aug-15</c:v>
                </c:pt>
                <c:pt idx="49">
                  <c:v>14-Aug-15</c:v>
                </c:pt>
                <c:pt idx="50">
                  <c:v>13-Aug-15</c:v>
                </c:pt>
                <c:pt idx="51">
                  <c:v>12-Aug-15</c:v>
                </c:pt>
                <c:pt idx="52">
                  <c:v>11-Aug-15</c:v>
                </c:pt>
                <c:pt idx="53">
                  <c:v>10-Aug-15</c:v>
                </c:pt>
                <c:pt idx="54">
                  <c:v>7-Aug-15</c:v>
                </c:pt>
                <c:pt idx="55">
                  <c:v>6-Aug-15</c:v>
                </c:pt>
                <c:pt idx="56">
                  <c:v>5-Aug-15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23-Jul-15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9.14</c:v>
                </c:pt>
                <c:pt idx="1">
                  <c:v>9.09</c:v>
                </c:pt>
                <c:pt idx="2">
                  <c:v>9.11</c:v>
                </c:pt>
                <c:pt idx="3">
                  <c:v>9.41</c:v>
                </c:pt>
                <c:pt idx="4">
                  <c:v>9.42</c:v>
                </c:pt>
                <c:pt idx="5">
                  <c:v>9.5500000000000007</c:v>
                </c:pt>
                <c:pt idx="6">
                  <c:v>9.6999999999999993</c:v>
                </c:pt>
                <c:pt idx="7">
                  <c:v>9.9499999999999993</c:v>
                </c:pt>
                <c:pt idx="8">
                  <c:v>10.029999999999999</c:v>
                </c:pt>
                <c:pt idx="9">
                  <c:v>10.08</c:v>
                </c:pt>
                <c:pt idx="10">
                  <c:v>10.26</c:v>
                </c:pt>
                <c:pt idx="11">
                  <c:v>11.01</c:v>
                </c:pt>
                <c:pt idx="12">
                  <c:v>10.94</c:v>
                </c:pt>
                <c:pt idx="13">
                  <c:v>10.98</c:v>
                </c:pt>
                <c:pt idx="14">
                  <c:v>10.41</c:v>
                </c:pt>
                <c:pt idx="15">
                  <c:v>9.52</c:v>
                </c:pt>
                <c:pt idx="16">
                  <c:v>9.26</c:v>
                </c:pt>
                <c:pt idx="17">
                  <c:v>9.66</c:v>
                </c:pt>
                <c:pt idx="18">
                  <c:v>9.4499999999999993</c:v>
                </c:pt>
                <c:pt idx="19">
                  <c:v>9.59</c:v>
                </c:pt>
                <c:pt idx="20">
                  <c:v>9.07</c:v>
                </c:pt>
                <c:pt idx="21">
                  <c:v>9.18</c:v>
                </c:pt>
                <c:pt idx="22">
                  <c:v>9.1999999999999993</c:v>
                </c:pt>
                <c:pt idx="23">
                  <c:v>9.5</c:v>
                </c:pt>
                <c:pt idx="24">
                  <c:v>9.9</c:v>
                </c:pt>
                <c:pt idx="25">
                  <c:v>9.9700000000000006</c:v>
                </c:pt>
                <c:pt idx="26">
                  <c:v>9.9499999999999993</c:v>
                </c:pt>
                <c:pt idx="27">
                  <c:v>9.86</c:v>
                </c:pt>
                <c:pt idx="28">
                  <c:v>9.6300000000000008</c:v>
                </c:pt>
                <c:pt idx="29">
                  <c:v>9.3800000000000008</c:v>
                </c:pt>
                <c:pt idx="30">
                  <c:v>9.65</c:v>
                </c:pt>
                <c:pt idx="31">
                  <c:v>9.6300000000000008</c:v>
                </c:pt>
                <c:pt idx="32">
                  <c:v>9.57</c:v>
                </c:pt>
                <c:pt idx="33">
                  <c:v>9.7200000000000006</c:v>
                </c:pt>
                <c:pt idx="34">
                  <c:v>9.49</c:v>
                </c:pt>
                <c:pt idx="35">
                  <c:v>9.57</c:v>
                </c:pt>
                <c:pt idx="36">
                  <c:v>9.32</c:v>
                </c:pt>
                <c:pt idx="37">
                  <c:v>9.2200000000000006</c:v>
                </c:pt>
                <c:pt idx="38">
                  <c:v>9.4499999999999993</c:v>
                </c:pt>
                <c:pt idx="39">
                  <c:v>9.41</c:v>
                </c:pt>
                <c:pt idx="40">
                  <c:v>8.86</c:v>
                </c:pt>
                <c:pt idx="41">
                  <c:v>8.26</c:v>
                </c:pt>
                <c:pt idx="42">
                  <c:v>8.11</c:v>
                </c:pt>
                <c:pt idx="43">
                  <c:v>8.1999999999999993</c:v>
                </c:pt>
                <c:pt idx="44">
                  <c:v>8.73</c:v>
                </c:pt>
                <c:pt idx="45">
                  <c:v>9.0299999999999994</c:v>
                </c:pt>
                <c:pt idx="46">
                  <c:v>9.11</c:v>
                </c:pt>
                <c:pt idx="47">
                  <c:v>9.27</c:v>
                </c:pt>
                <c:pt idx="48">
                  <c:v>9.43</c:v>
                </c:pt>
                <c:pt idx="49">
                  <c:v>9.41</c:v>
                </c:pt>
                <c:pt idx="50">
                  <c:v>9.31</c:v>
                </c:pt>
                <c:pt idx="51">
                  <c:v>9.51</c:v>
                </c:pt>
                <c:pt idx="52">
                  <c:v>9.48</c:v>
                </c:pt>
                <c:pt idx="53">
                  <c:v>10.08</c:v>
                </c:pt>
                <c:pt idx="54">
                  <c:v>9.41</c:v>
                </c:pt>
                <c:pt idx="55">
                  <c:v>9.91</c:v>
                </c:pt>
                <c:pt idx="56">
                  <c:v>9.76</c:v>
                </c:pt>
                <c:pt idx="58">
                  <c:v>9.73</c:v>
                </c:pt>
                <c:pt idx="59">
                  <c:v>9.64</c:v>
                </c:pt>
                <c:pt idx="60">
                  <c:v>9.8699999999999992</c:v>
                </c:pt>
                <c:pt idx="61">
                  <c:v>9.98</c:v>
                </c:pt>
                <c:pt idx="62">
                  <c:v>10.16</c:v>
                </c:pt>
                <c:pt idx="63">
                  <c:v>9.8699999999999992</c:v>
                </c:pt>
                <c:pt idx="64">
                  <c:v>9.6199999999999992</c:v>
                </c:pt>
                <c:pt idx="65">
                  <c:v>9.81</c:v>
                </c:pt>
                <c:pt idx="66">
                  <c:v>9.9600000000000009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258792"/>
        <c:axId val="452259184"/>
      </c:lineChart>
      <c:catAx>
        <c:axId val="452258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59184"/>
        <c:crosses val="autoZero"/>
        <c:auto val="1"/>
        <c:lblAlgn val="ctr"/>
        <c:lblOffset val="100"/>
        <c:noMultiLvlLbl val="0"/>
      </c:catAx>
      <c:valAx>
        <c:axId val="452259184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5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28-Sep-15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16-Sep-15</c:v>
                </c:pt>
                <c:pt idx="28">
                  <c:v>15-Sep-15</c:v>
                </c:pt>
                <c:pt idx="29">
                  <c:v>14-Sep-15</c:v>
                </c:pt>
                <c:pt idx="30">
                  <c:v>11-Sep-15</c:v>
                </c:pt>
                <c:pt idx="31">
                  <c:v>10-Sep-15</c:v>
                </c:pt>
                <c:pt idx="32">
                  <c:v>9-Sep-15</c:v>
                </c:pt>
                <c:pt idx="33">
                  <c:v>8-Sep-15</c:v>
                </c:pt>
                <c:pt idx="34">
                  <c:v>4-Sep-15</c:v>
                </c:pt>
                <c:pt idx="35">
                  <c:v>3-Sep-15</c:v>
                </c:pt>
                <c:pt idx="36">
                  <c:v>2-Sep-15</c:v>
                </c:pt>
                <c:pt idx="37">
                  <c:v>1-Sep-15</c:v>
                </c:pt>
                <c:pt idx="38">
                  <c:v>31-Aug-15</c:v>
                </c:pt>
                <c:pt idx="39">
                  <c:v>28-Aug-15</c:v>
                </c:pt>
                <c:pt idx="40">
                  <c:v>27-Aug-15</c:v>
                </c:pt>
                <c:pt idx="41">
                  <c:v>26-Aug-15</c:v>
                </c:pt>
                <c:pt idx="42">
                  <c:v>25-Aug-15</c:v>
                </c:pt>
                <c:pt idx="43">
                  <c:v>24-Aug-15</c:v>
                </c:pt>
                <c:pt idx="44">
                  <c:v>21-Aug-15</c:v>
                </c:pt>
                <c:pt idx="45">
                  <c:v>20-Aug-15</c:v>
                </c:pt>
                <c:pt idx="46">
                  <c:v>19-Aug-15</c:v>
                </c:pt>
                <c:pt idx="47">
                  <c:v>18-Aug-15</c:v>
                </c:pt>
                <c:pt idx="48">
                  <c:v>17-Aug-15</c:v>
                </c:pt>
                <c:pt idx="49">
                  <c:v>14-Aug-15</c:v>
                </c:pt>
                <c:pt idx="50">
                  <c:v>13-Aug-15</c:v>
                </c:pt>
                <c:pt idx="51">
                  <c:v>12-Aug-15</c:v>
                </c:pt>
                <c:pt idx="52">
                  <c:v>11-Aug-15</c:v>
                </c:pt>
                <c:pt idx="53">
                  <c:v>10-Aug-15</c:v>
                </c:pt>
                <c:pt idx="54">
                  <c:v>7-Aug-15</c:v>
                </c:pt>
                <c:pt idx="55">
                  <c:v>6-Aug-15</c:v>
                </c:pt>
                <c:pt idx="56">
                  <c:v>5-Aug-15</c:v>
                </c:pt>
                <c:pt idx="57">
                  <c:v>4-Aug-15</c:v>
                </c:pt>
                <c:pt idx="58">
                  <c:v>3-Aug-15</c:v>
                </c:pt>
                <c:pt idx="59">
                  <c:v>31-Jul-15</c:v>
                </c:pt>
                <c:pt idx="60">
                  <c:v>30-Jul-15</c:v>
                </c:pt>
                <c:pt idx="61">
                  <c:v>29-Jul-15</c:v>
                </c:pt>
                <c:pt idx="62">
                  <c:v>28-Jul-15</c:v>
                </c:pt>
                <c:pt idx="63">
                  <c:v>27-Jul-15</c:v>
                </c:pt>
                <c:pt idx="64">
                  <c:v>24-Jul-15</c:v>
                </c:pt>
                <c:pt idx="65">
                  <c:v>23-Jul-15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</c:v>
                </c:pt>
                <c:pt idx="1">
                  <c:v>20.53</c:v>
                </c:pt>
                <c:pt idx="2">
                  <c:v>20.55</c:v>
                </c:pt>
                <c:pt idx="3">
                  <c:v>20.92</c:v>
                </c:pt>
                <c:pt idx="4">
                  <c:v>20.62</c:v>
                </c:pt>
                <c:pt idx="5">
                  <c:v>20.54</c:v>
                </c:pt>
                <c:pt idx="6">
                  <c:v>20.8</c:v>
                </c:pt>
                <c:pt idx="7">
                  <c:v>20.94</c:v>
                </c:pt>
                <c:pt idx="8">
                  <c:v>21.38</c:v>
                </c:pt>
                <c:pt idx="9">
                  <c:v>21.82</c:v>
                </c:pt>
                <c:pt idx="10">
                  <c:v>21.49</c:v>
                </c:pt>
                <c:pt idx="11">
                  <c:v>21.1</c:v>
                </c:pt>
                <c:pt idx="12">
                  <c:v>21.3</c:v>
                </c:pt>
                <c:pt idx="13">
                  <c:v>21.17</c:v>
                </c:pt>
                <c:pt idx="14">
                  <c:v>21.39</c:v>
                </c:pt>
                <c:pt idx="15">
                  <c:v>20.49</c:v>
                </c:pt>
                <c:pt idx="16">
                  <c:v>19.52</c:v>
                </c:pt>
                <c:pt idx="17">
                  <c:v>19.11</c:v>
                </c:pt>
                <c:pt idx="18">
                  <c:v>18.64</c:v>
                </c:pt>
                <c:pt idx="19">
                  <c:v>18.739999999999998</c:v>
                </c:pt>
                <c:pt idx="20">
                  <c:v>19.36</c:v>
                </c:pt>
                <c:pt idx="21">
                  <c:v>19.52</c:v>
                </c:pt>
                <c:pt idx="22">
                  <c:v>19.41</c:v>
                </c:pt>
                <c:pt idx="23">
                  <c:v>19.79</c:v>
                </c:pt>
                <c:pt idx="24">
                  <c:v>20.190000000000001</c:v>
                </c:pt>
                <c:pt idx="25">
                  <c:v>20.39</c:v>
                </c:pt>
                <c:pt idx="26">
                  <c:v>20.65</c:v>
                </c:pt>
                <c:pt idx="27">
                  <c:v>20.47</c:v>
                </c:pt>
                <c:pt idx="28">
                  <c:v>20.13</c:v>
                </c:pt>
                <c:pt idx="29">
                  <c:v>19.47</c:v>
                </c:pt>
                <c:pt idx="30">
                  <c:v>19.440000000000001</c:v>
                </c:pt>
                <c:pt idx="31">
                  <c:v>18.760000000000002</c:v>
                </c:pt>
                <c:pt idx="32">
                  <c:v>18.54</c:v>
                </c:pt>
                <c:pt idx="33">
                  <c:v>19.84</c:v>
                </c:pt>
                <c:pt idx="34">
                  <c:v>19.29</c:v>
                </c:pt>
                <c:pt idx="35">
                  <c:v>19.41</c:v>
                </c:pt>
                <c:pt idx="36">
                  <c:v>19.02</c:v>
                </c:pt>
                <c:pt idx="37">
                  <c:v>18.45</c:v>
                </c:pt>
                <c:pt idx="38">
                  <c:v>18.96</c:v>
                </c:pt>
                <c:pt idx="39">
                  <c:v>18.88</c:v>
                </c:pt>
                <c:pt idx="40">
                  <c:v>18.420000000000002</c:v>
                </c:pt>
                <c:pt idx="41">
                  <c:v>17.739999999999998</c:v>
                </c:pt>
                <c:pt idx="42">
                  <c:v>17.04</c:v>
                </c:pt>
                <c:pt idx="43">
                  <c:v>17.21</c:v>
                </c:pt>
                <c:pt idx="44">
                  <c:v>18.46</c:v>
                </c:pt>
                <c:pt idx="45">
                  <c:v>18.940000000000001</c:v>
                </c:pt>
                <c:pt idx="46">
                  <c:v>19.75</c:v>
                </c:pt>
                <c:pt idx="47">
                  <c:v>20.41</c:v>
                </c:pt>
                <c:pt idx="48">
                  <c:v>20.81</c:v>
                </c:pt>
                <c:pt idx="49">
                  <c:v>20.420000000000002</c:v>
                </c:pt>
                <c:pt idx="50">
                  <c:v>20.37</c:v>
                </c:pt>
                <c:pt idx="51">
                  <c:v>20.7</c:v>
                </c:pt>
                <c:pt idx="52">
                  <c:v>21.17</c:v>
                </c:pt>
                <c:pt idx="53">
                  <c:v>21.06</c:v>
                </c:pt>
                <c:pt idx="54">
                  <c:v>20.59</c:v>
                </c:pt>
                <c:pt idx="55">
                  <c:v>20.329999999999998</c:v>
                </c:pt>
                <c:pt idx="56">
                  <c:v>21.48</c:v>
                </c:pt>
                <c:pt idx="57">
                  <c:v>20.7</c:v>
                </c:pt>
                <c:pt idx="58">
                  <c:v>20.25</c:v>
                </c:pt>
                <c:pt idx="59">
                  <c:v>20.12</c:v>
                </c:pt>
                <c:pt idx="60">
                  <c:v>19.690000000000001</c:v>
                </c:pt>
                <c:pt idx="61">
                  <c:v>19.39</c:v>
                </c:pt>
                <c:pt idx="62">
                  <c:v>19.39</c:v>
                </c:pt>
                <c:pt idx="63">
                  <c:v>18.78</c:v>
                </c:pt>
                <c:pt idx="64">
                  <c:v>19.45</c:v>
                </c:pt>
                <c:pt idx="65">
                  <c:v>19.809999999999999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29832"/>
        <c:axId val="398130224"/>
      </c:lineChart>
      <c:catAx>
        <c:axId val="398129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30224"/>
        <c:crosses val="autoZero"/>
        <c:auto val="1"/>
        <c:lblAlgn val="ctr"/>
        <c:lblOffset val="100"/>
        <c:noMultiLvlLbl val="0"/>
      </c:catAx>
      <c:valAx>
        <c:axId val="39813022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2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42300</c:v>
                </c:pt>
                <c:pt idx="1">
                  <c:v>42299</c:v>
                </c:pt>
                <c:pt idx="2">
                  <c:v>42298</c:v>
                </c:pt>
                <c:pt idx="3">
                  <c:v>42297</c:v>
                </c:pt>
                <c:pt idx="4">
                  <c:v>42296</c:v>
                </c:pt>
                <c:pt idx="5">
                  <c:v>42293</c:v>
                </c:pt>
                <c:pt idx="6">
                  <c:v>42292</c:v>
                </c:pt>
                <c:pt idx="7">
                  <c:v>42291</c:v>
                </c:pt>
                <c:pt idx="8">
                  <c:v>42290</c:v>
                </c:pt>
                <c:pt idx="9">
                  <c:v>42289</c:v>
                </c:pt>
                <c:pt idx="10">
                  <c:v>42286</c:v>
                </c:pt>
                <c:pt idx="11">
                  <c:v>42285</c:v>
                </c:pt>
                <c:pt idx="12">
                  <c:v>42284</c:v>
                </c:pt>
                <c:pt idx="13">
                  <c:v>42283</c:v>
                </c:pt>
                <c:pt idx="14">
                  <c:v>42282</c:v>
                </c:pt>
                <c:pt idx="15">
                  <c:v>42279</c:v>
                </c:pt>
                <c:pt idx="16">
                  <c:v>42278</c:v>
                </c:pt>
                <c:pt idx="17">
                  <c:v>42277</c:v>
                </c:pt>
                <c:pt idx="18">
                  <c:v>42276</c:v>
                </c:pt>
                <c:pt idx="19">
                  <c:v>42275</c:v>
                </c:pt>
                <c:pt idx="20">
                  <c:v>42272</c:v>
                </c:pt>
                <c:pt idx="21">
                  <c:v>42271</c:v>
                </c:pt>
                <c:pt idx="22">
                  <c:v>42270</c:v>
                </c:pt>
                <c:pt idx="23">
                  <c:v>42269</c:v>
                </c:pt>
                <c:pt idx="24">
                  <c:v>42268</c:v>
                </c:pt>
                <c:pt idx="25">
                  <c:v>42265</c:v>
                </c:pt>
                <c:pt idx="26">
                  <c:v>42264</c:v>
                </c:pt>
                <c:pt idx="27">
                  <c:v>42263</c:v>
                </c:pt>
                <c:pt idx="28">
                  <c:v>42262</c:v>
                </c:pt>
                <c:pt idx="29">
                  <c:v>42261</c:v>
                </c:pt>
                <c:pt idx="30">
                  <c:v>42258</c:v>
                </c:pt>
                <c:pt idx="31">
                  <c:v>42257</c:v>
                </c:pt>
                <c:pt idx="32">
                  <c:v>42256</c:v>
                </c:pt>
                <c:pt idx="33">
                  <c:v>42255</c:v>
                </c:pt>
                <c:pt idx="34">
                  <c:v>42251</c:v>
                </c:pt>
                <c:pt idx="35">
                  <c:v>42250</c:v>
                </c:pt>
                <c:pt idx="36">
                  <c:v>42249</c:v>
                </c:pt>
                <c:pt idx="37">
                  <c:v>42248</c:v>
                </c:pt>
                <c:pt idx="38">
                  <c:v>42247</c:v>
                </c:pt>
                <c:pt idx="39">
                  <c:v>42244</c:v>
                </c:pt>
                <c:pt idx="40">
                  <c:v>42243</c:v>
                </c:pt>
                <c:pt idx="41">
                  <c:v>42242</c:v>
                </c:pt>
                <c:pt idx="42">
                  <c:v>42241</c:v>
                </c:pt>
                <c:pt idx="43">
                  <c:v>42240</c:v>
                </c:pt>
                <c:pt idx="44">
                  <c:v>42237</c:v>
                </c:pt>
                <c:pt idx="45">
                  <c:v>42236</c:v>
                </c:pt>
                <c:pt idx="46">
                  <c:v>42235</c:v>
                </c:pt>
                <c:pt idx="47">
                  <c:v>42234</c:v>
                </c:pt>
                <c:pt idx="48">
                  <c:v>42233</c:v>
                </c:pt>
                <c:pt idx="49">
                  <c:v>42230</c:v>
                </c:pt>
                <c:pt idx="50">
                  <c:v>42229</c:v>
                </c:pt>
                <c:pt idx="51">
                  <c:v>42228</c:v>
                </c:pt>
                <c:pt idx="52">
                  <c:v>42227</c:v>
                </c:pt>
                <c:pt idx="53">
                  <c:v>42226</c:v>
                </c:pt>
                <c:pt idx="54">
                  <c:v>42223</c:v>
                </c:pt>
                <c:pt idx="55">
                  <c:v>42222</c:v>
                </c:pt>
                <c:pt idx="56">
                  <c:v>42221</c:v>
                </c:pt>
                <c:pt idx="57">
                  <c:v>42220</c:v>
                </c:pt>
                <c:pt idx="58">
                  <c:v>42219</c:v>
                </c:pt>
                <c:pt idx="59">
                  <c:v>42216</c:v>
                </c:pt>
                <c:pt idx="60">
                  <c:v>42215</c:v>
                </c:pt>
                <c:pt idx="61">
                  <c:v>42214</c:v>
                </c:pt>
                <c:pt idx="62">
                  <c:v>42213</c:v>
                </c:pt>
                <c:pt idx="63">
                  <c:v>42212</c:v>
                </c:pt>
                <c:pt idx="64">
                  <c:v>42209</c:v>
                </c:pt>
                <c:pt idx="65">
                  <c:v>42208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38.53</c:v>
                </c:pt>
                <c:pt idx="1">
                  <c:v>39.46</c:v>
                </c:pt>
                <c:pt idx="2">
                  <c:v>39.6</c:v>
                </c:pt>
                <c:pt idx="3">
                  <c:v>39.9</c:v>
                </c:pt>
                <c:pt idx="4">
                  <c:v>39.770000000000003</c:v>
                </c:pt>
                <c:pt idx="5">
                  <c:v>40.28</c:v>
                </c:pt>
                <c:pt idx="6">
                  <c:v>41.75</c:v>
                </c:pt>
                <c:pt idx="7">
                  <c:v>41.76</c:v>
                </c:pt>
                <c:pt idx="8">
                  <c:v>41.55</c:v>
                </c:pt>
                <c:pt idx="9">
                  <c:v>41.92</c:v>
                </c:pt>
                <c:pt idx="10">
                  <c:v>42.59</c:v>
                </c:pt>
                <c:pt idx="11">
                  <c:v>43.51</c:v>
                </c:pt>
                <c:pt idx="12">
                  <c:v>42.72</c:v>
                </c:pt>
                <c:pt idx="13">
                  <c:v>43.37</c:v>
                </c:pt>
                <c:pt idx="14">
                  <c:v>43.89</c:v>
                </c:pt>
                <c:pt idx="15">
                  <c:v>43.53</c:v>
                </c:pt>
                <c:pt idx="16">
                  <c:v>41.66</c:v>
                </c:pt>
                <c:pt idx="17">
                  <c:v>42.24</c:v>
                </c:pt>
                <c:pt idx="18">
                  <c:v>40.700000000000003</c:v>
                </c:pt>
                <c:pt idx="19">
                  <c:v>40.549999999999997</c:v>
                </c:pt>
                <c:pt idx="20">
                  <c:v>42.4</c:v>
                </c:pt>
                <c:pt idx="21">
                  <c:v>42.72</c:v>
                </c:pt>
                <c:pt idx="22">
                  <c:v>42.18</c:v>
                </c:pt>
                <c:pt idx="23">
                  <c:v>43.07</c:v>
                </c:pt>
                <c:pt idx="24">
                  <c:v>43.57</c:v>
                </c:pt>
                <c:pt idx="25">
                  <c:v>43.11</c:v>
                </c:pt>
                <c:pt idx="26">
                  <c:v>44.35</c:v>
                </c:pt>
                <c:pt idx="27">
                  <c:v>45.12</c:v>
                </c:pt>
                <c:pt idx="28">
                  <c:v>43.86</c:v>
                </c:pt>
                <c:pt idx="29">
                  <c:v>43.15</c:v>
                </c:pt>
                <c:pt idx="30">
                  <c:v>44.15</c:v>
                </c:pt>
                <c:pt idx="31">
                  <c:v>43.69</c:v>
                </c:pt>
                <c:pt idx="32">
                  <c:v>43.92</c:v>
                </c:pt>
                <c:pt idx="33">
                  <c:v>44.5</c:v>
                </c:pt>
                <c:pt idx="34">
                  <c:v>43.94</c:v>
                </c:pt>
                <c:pt idx="35">
                  <c:v>44.92</c:v>
                </c:pt>
                <c:pt idx="36">
                  <c:v>44.51</c:v>
                </c:pt>
                <c:pt idx="37">
                  <c:v>42.79</c:v>
                </c:pt>
                <c:pt idx="38">
                  <c:v>43.46</c:v>
                </c:pt>
                <c:pt idx="39">
                  <c:v>43.17</c:v>
                </c:pt>
                <c:pt idx="40">
                  <c:v>43.28</c:v>
                </c:pt>
                <c:pt idx="41">
                  <c:v>41.07</c:v>
                </c:pt>
                <c:pt idx="42">
                  <c:v>39.39</c:v>
                </c:pt>
                <c:pt idx="43">
                  <c:v>38.06</c:v>
                </c:pt>
                <c:pt idx="44">
                  <c:v>40.08</c:v>
                </c:pt>
                <c:pt idx="45">
                  <c:v>42.16</c:v>
                </c:pt>
                <c:pt idx="46">
                  <c:v>43.18</c:v>
                </c:pt>
                <c:pt idx="47">
                  <c:v>42.88</c:v>
                </c:pt>
                <c:pt idx="48">
                  <c:v>43.52</c:v>
                </c:pt>
                <c:pt idx="49">
                  <c:v>43.37</c:v>
                </c:pt>
                <c:pt idx="50">
                  <c:v>43.61</c:v>
                </c:pt>
                <c:pt idx="51">
                  <c:v>44.44</c:v>
                </c:pt>
                <c:pt idx="52">
                  <c:v>45.37</c:v>
                </c:pt>
                <c:pt idx="53">
                  <c:v>45.29</c:v>
                </c:pt>
                <c:pt idx="54">
                  <c:v>43.84</c:v>
                </c:pt>
                <c:pt idx="55">
                  <c:v>43.77</c:v>
                </c:pt>
                <c:pt idx="56">
                  <c:v>39.49</c:v>
                </c:pt>
                <c:pt idx="57">
                  <c:v>38.54</c:v>
                </c:pt>
                <c:pt idx="58">
                  <c:v>38.71</c:v>
                </c:pt>
                <c:pt idx="59">
                  <c:v>41.99</c:v>
                </c:pt>
                <c:pt idx="60">
                  <c:v>42.12</c:v>
                </c:pt>
                <c:pt idx="61">
                  <c:v>40.11</c:v>
                </c:pt>
                <c:pt idx="62">
                  <c:v>39.42</c:v>
                </c:pt>
                <c:pt idx="63">
                  <c:v>39.07</c:v>
                </c:pt>
                <c:pt idx="64">
                  <c:v>39.33</c:v>
                </c:pt>
                <c:pt idx="65">
                  <c:v>39.81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115696"/>
        <c:axId val="463116872"/>
      </c:lineChart>
      <c:dateAx>
        <c:axId val="463115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16872"/>
        <c:crosses val="autoZero"/>
        <c:auto val="1"/>
        <c:lblOffset val="100"/>
        <c:baseTimeUnit val="days"/>
      </c:dateAx>
      <c:valAx>
        <c:axId val="4631168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1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28-Sep-15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16-Sep-15</c:v>
                </c:pt>
                <c:pt idx="28">
                  <c:v>15-Sep-15</c:v>
                </c:pt>
                <c:pt idx="29">
                  <c:v>14-Sep-15</c:v>
                </c:pt>
                <c:pt idx="30">
                  <c:v>11-Sep-15</c:v>
                </c:pt>
                <c:pt idx="31">
                  <c:v>10-Sep-15</c:v>
                </c:pt>
                <c:pt idx="32">
                  <c:v>9-Sep-15</c:v>
                </c:pt>
                <c:pt idx="33">
                  <c:v>8-Sep-15</c:v>
                </c:pt>
                <c:pt idx="34">
                  <c:v>4-Sep-15</c:v>
                </c:pt>
                <c:pt idx="35">
                  <c:v>3-Sep-15</c:v>
                </c:pt>
                <c:pt idx="36">
                  <c:v>2-Sep-15</c:v>
                </c:pt>
                <c:pt idx="37">
                  <c:v>1-Sep-15</c:v>
                </c:pt>
                <c:pt idx="38">
                  <c:v>31-Aug-15</c:v>
                </c:pt>
                <c:pt idx="39">
                  <c:v>28-Aug-15</c:v>
                </c:pt>
                <c:pt idx="40">
                  <c:v>27-Aug-15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23-Jul-15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61.68</c:v>
                </c:pt>
                <c:pt idx="1">
                  <c:v>61.55</c:v>
                </c:pt>
                <c:pt idx="2">
                  <c:v>60.65</c:v>
                </c:pt>
                <c:pt idx="3">
                  <c:v>61.44</c:v>
                </c:pt>
                <c:pt idx="4">
                  <c:v>61.59</c:v>
                </c:pt>
                <c:pt idx="5">
                  <c:v>61.2</c:v>
                </c:pt>
                <c:pt idx="6">
                  <c:v>61.59</c:v>
                </c:pt>
                <c:pt idx="7">
                  <c:v>59.86</c:v>
                </c:pt>
                <c:pt idx="8">
                  <c:v>60.64</c:v>
                </c:pt>
                <c:pt idx="9">
                  <c:v>60.91</c:v>
                </c:pt>
                <c:pt idx="10">
                  <c:v>60.44</c:v>
                </c:pt>
                <c:pt idx="11">
                  <c:v>61.12</c:v>
                </c:pt>
                <c:pt idx="12">
                  <c:v>60.04</c:v>
                </c:pt>
                <c:pt idx="13">
                  <c:v>59.88</c:v>
                </c:pt>
                <c:pt idx="14">
                  <c:v>59.9</c:v>
                </c:pt>
                <c:pt idx="15">
                  <c:v>59.15</c:v>
                </c:pt>
                <c:pt idx="16">
                  <c:v>57.97</c:v>
                </c:pt>
                <c:pt idx="17">
                  <c:v>58.24</c:v>
                </c:pt>
                <c:pt idx="18">
                  <c:v>58.36</c:v>
                </c:pt>
                <c:pt idx="19">
                  <c:v>57.74</c:v>
                </c:pt>
                <c:pt idx="20">
                  <c:v>58.99</c:v>
                </c:pt>
                <c:pt idx="21">
                  <c:v>58.59</c:v>
                </c:pt>
                <c:pt idx="22">
                  <c:v>58.51</c:v>
                </c:pt>
                <c:pt idx="23">
                  <c:v>58.1</c:v>
                </c:pt>
                <c:pt idx="24">
                  <c:v>58.56</c:v>
                </c:pt>
                <c:pt idx="25">
                  <c:v>57.57</c:v>
                </c:pt>
                <c:pt idx="26">
                  <c:v>58.99</c:v>
                </c:pt>
                <c:pt idx="27">
                  <c:v>59.2</c:v>
                </c:pt>
                <c:pt idx="28">
                  <c:v>58.98</c:v>
                </c:pt>
                <c:pt idx="29">
                  <c:v>58.24</c:v>
                </c:pt>
                <c:pt idx="30">
                  <c:v>58.14</c:v>
                </c:pt>
                <c:pt idx="31">
                  <c:v>57.67</c:v>
                </c:pt>
                <c:pt idx="32">
                  <c:v>57.35</c:v>
                </c:pt>
                <c:pt idx="33">
                  <c:v>58.2</c:v>
                </c:pt>
                <c:pt idx="34">
                  <c:v>57.04</c:v>
                </c:pt>
                <c:pt idx="35">
                  <c:v>57.98</c:v>
                </c:pt>
                <c:pt idx="36">
                  <c:v>57.93</c:v>
                </c:pt>
                <c:pt idx="37">
                  <c:v>57.14</c:v>
                </c:pt>
                <c:pt idx="38">
                  <c:v>58.28</c:v>
                </c:pt>
                <c:pt idx="39">
                  <c:v>58.63</c:v>
                </c:pt>
                <c:pt idx="40">
                  <c:v>58.74</c:v>
                </c:pt>
                <c:pt idx="42">
                  <c:v>57.4</c:v>
                </c:pt>
                <c:pt idx="43">
                  <c:v>56.99</c:v>
                </c:pt>
                <c:pt idx="44">
                  <c:v>58.39</c:v>
                </c:pt>
                <c:pt idx="45">
                  <c:v>61.25</c:v>
                </c:pt>
                <c:pt idx="46">
                  <c:v>62.7</c:v>
                </c:pt>
                <c:pt idx="47">
                  <c:v>63.66</c:v>
                </c:pt>
                <c:pt idx="48">
                  <c:v>63.57</c:v>
                </c:pt>
                <c:pt idx="49">
                  <c:v>63.85</c:v>
                </c:pt>
                <c:pt idx="50">
                  <c:v>63.86</c:v>
                </c:pt>
                <c:pt idx="51">
                  <c:v>63.49</c:v>
                </c:pt>
                <c:pt idx="52">
                  <c:v>63.61</c:v>
                </c:pt>
                <c:pt idx="53">
                  <c:v>63.47</c:v>
                </c:pt>
                <c:pt idx="54">
                  <c:v>63.1</c:v>
                </c:pt>
                <c:pt idx="55">
                  <c:v>62.54</c:v>
                </c:pt>
                <c:pt idx="56">
                  <c:v>61.97</c:v>
                </c:pt>
                <c:pt idx="57">
                  <c:v>62.5</c:v>
                </c:pt>
                <c:pt idx="58">
                  <c:v>62.34</c:v>
                </c:pt>
                <c:pt idx="59">
                  <c:v>69.38</c:v>
                </c:pt>
                <c:pt idx="60">
                  <c:v>68.95</c:v>
                </c:pt>
                <c:pt idx="61">
                  <c:v>69.16</c:v>
                </c:pt>
                <c:pt idx="62">
                  <c:v>69.040000000000006</c:v>
                </c:pt>
                <c:pt idx="63">
                  <c:v>68.58</c:v>
                </c:pt>
                <c:pt idx="64">
                  <c:v>68.400000000000006</c:v>
                </c:pt>
                <c:pt idx="65">
                  <c:v>68.319999999999993</c:v>
                </c:pt>
                <c:pt idx="66">
                  <c:v>68.36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112168"/>
        <c:axId val="463117656"/>
      </c:lineChart>
      <c:catAx>
        <c:axId val="463112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17656"/>
        <c:crosses val="autoZero"/>
        <c:auto val="1"/>
        <c:lblAlgn val="ctr"/>
        <c:lblOffset val="100"/>
        <c:noMultiLvlLbl val="0"/>
      </c:catAx>
      <c:valAx>
        <c:axId val="46311765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1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10/23/2015</c:v>
                </c:pt>
                <c:pt idx="1">
                  <c:v>10/22/2015</c:v>
                </c:pt>
                <c:pt idx="2">
                  <c:v>10/21/2015</c:v>
                </c:pt>
                <c:pt idx="3">
                  <c:v>10/20/2015</c:v>
                </c:pt>
                <c:pt idx="4">
                  <c:v>10/19/2015</c:v>
                </c:pt>
                <c:pt idx="5">
                  <c:v>10/16/2015</c:v>
                </c:pt>
                <c:pt idx="6">
                  <c:v>10/15/2015</c:v>
                </c:pt>
                <c:pt idx="7">
                  <c:v>10/14/2015</c:v>
                </c:pt>
                <c:pt idx="8">
                  <c:v>10/13/2015</c:v>
                </c:pt>
                <c:pt idx="9">
                  <c:v>10/12/2015</c:v>
                </c:pt>
                <c:pt idx="10">
                  <c:v>10/9/2015</c:v>
                </c:pt>
                <c:pt idx="11">
                  <c:v>10/8/2015</c:v>
                </c:pt>
                <c:pt idx="12">
                  <c:v>10/7/2015</c:v>
                </c:pt>
                <c:pt idx="13">
                  <c:v>10/6/2015</c:v>
                </c:pt>
                <c:pt idx="14">
                  <c:v>10/5/2015</c:v>
                </c:pt>
                <c:pt idx="15">
                  <c:v>10/2/2015</c:v>
                </c:pt>
                <c:pt idx="16">
                  <c:v>10/1/2015</c:v>
                </c:pt>
                <c:pt idx="17">
                  <c:v>9/30/2015</c:v>
                </c:pt>
                <c:pt idx="18">
                  <c:v>9/29/2015</c:v>
                </c:pt>
                <c:pt idx="19">
                  <c:v>9/28/2015</c:v>
                </c:pt>
                <c:pt idx="20">
                  <c:v>9/25/2015</c:v>
                </c:pt>
                <c:pt idx="21">
                  <c:v>9/24/2015</c:v>
                </c:pt>
                <c:pt idx="22">
                  <c:v>9/23/2015</c:v>
                </c:pt>
                <c:pt idx="23">
                  <c:v>9/22/2015</c:v>
                </c:pt>
                <c:pt idx="24">
                  <c:v>9/21/2015</c:v>
                </c:pt>
                <c:pt idx="25">
                  <c:v>9/18/2015</c:v>
                </c:pt>
                <c:pt idx="26">
                  <c:v>9/17/2015</c:v>
                </c:pt>
                <c:pt idx="27">
                  <c:v>9/16/2015</c:v>
                </c:pt>
                <c:pt idx="28">
                  <c:v>9/15/2015</c:v>
                </c:pt>
                <c:pt idx="29">
                  <c:v>9/14/2015</c:v>
                </c:pt>
                <c:pt idx="30">
                  <c:v>9/11/2015</c:v>
                </c:pt>
                <c:pt idx="31">
                  <c:v>9/10/2015</c:v>
                </c:pt>
                <c:pt idx="32">
                  <c:v>9/9/2015</c:v>
                </c:pt>
                <c:pt idx="33">
                  <c:v>9/8/2015</c:v>
                </c:pt>
                <c:pt idx="34">
                  <c:v>9/4/2015</c:v>
                </c:pt>
                <c:pt idx="35">
                  <c:v>9/3/2015</c:v>
                </c:pt>
                <c:pt idx="36">
                  <c:v>9/2/2015</c:v>
                </c:pt>
                <c:pt idx="37">
                  <c:v>9/1/2015</c:v>
                </c:pt>
                <c:pt idx="38">
                  <c:v>8/31/2015</c:v>
                </c:pt>
                <c:pt idx="39">
                  <c:v>8/28/2015</c:v>
                </c:pt>
                <c:pt idx="40">
                  <c:v>8/27/2015</c:v>
                </c:pt>
                <c:pt idx="41">
                  <c:v>8/26/2015</c:v>
                </c:pt>
                <c:pt idx="42">
                  <c:v>8/25/2015</c:v>
                </c:pt>
                <c:pt idx="43">
                  <c:v>8/24/2015</c:v>
                </c:pt>
                <c:pt idx="44">
                  <c:v>8/21/2015</c:v>
                </c:pt>
                <c:pt idx="45">
                  <c:v>8/20/2015</c:v>
                </c:pt>
                <c:pt idx="46">
                  <c:v>8/19/2015</c:v>
                </c:pt>
                <c:pt idx="47">
                  <c:v>8/18/2015</c:v>
                </c:pt>
                <c:pt idx="48">
                  <c:v>8/17/2015</c:v>
                </c:pt>
                <c:pt idx="49">
                  <c:v>8/14/2015</c:v>
                </c:pt>
                <c:pt idx="50">
                  <c:v>8/13/2015</c:v>
                </c:pt>
                <c:pt idx="51">
                  <c:v>8/12/2015</c:v>
                </c:pt>
                <c:pt idx="52">
                  <c:v>8/11/2015</c:v>
                </c:pt>
                <c:pt idx="53">
                  <c:v>8/10/2015</c:v>
                </c:pt>
                <c:pt idx="54">
                  <c:v>8/7/2015</c:v>
                </c:pt>
                <c:pt idx="55">
                  <c:v>8/6/2015</c:v>
                </c:pt>
                <c:pt idx="56">
                  <c:v>8/5/2015</c:v>
                </c:pt>
                <c:pt idx="57">
                  <c:v>8/5/2015</c:v>
                </c:pt>
                <c:pt idx="58">
                  <c:v>8/4/2015</c:v>
                </c:pt>
                <c:pt idx="59">
                  <c:v>8/3/2015</c:v>
                </c:pt>
                <c:pt idx="60">
                  <c:v>7/31/2015</c:v>
                </c:pt>
                <c:pt idx="61">
                  <c:v>7/30/2015</c:v>
                </c:pt>
                <c:pt idx="62">
                  <c:v>7/29/2015</c:v>
                </c:pt>
                <c:pt idx="63">
                  <c:v>7/28/2015</c:v>
                </c:pt>
                <c:pt idx="64">
                  <c:v>7/27/2015</c:v>
                </c:pt>
                <c:pt idx="65">
                  <c:v>7/24/2015</c:v>
                </c:pt>
                <c:pt idx="66">
                  <c:v>7/23/2015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81</c:v>
                </c:pt>
                <c:pt idx="1">
                  <c:v>80.52</c:v>
                </c:pt>
                <c:pt idx="2">
                  <c:v>78.7</c:v>
                </c:pt>
                <c:pt idx="3">
                  <c:v>78.84</c:v>
                </c:pt>
                <c:pt idx="4">
                  <c:v>77.77</c:v>
                </c:pt>
                <c:pt idx="5">
                  <c:v>78.36</c:v>
                </c:pt>
                <c:pt idx="6">
                  <c:v>79.459999999999994</c:v>
                </c:pt>
                <c:pt idx="7">
                  <c:v>78.23</c:v>
                </c:pt>
                <c:pt idx="8">
                  <c:v>79.290000000000006</c:v>
                </c:pt>
                <c:pt idx="9">
                  <c:v>80.98</c:v>
                </c:pt>
                <c:pt idx="10">
                  <c:v>82.91</c:v>
                </c:pt>
                <c:pt idx="11">
                  <c:v>82.98</c:v>
                </c:pt>
                <c:pt idx="12">
                  <c:v>81.2</c:v>
                </c:pt>
                <c:pt idx="13">
                  <c:v>79.430000000000007</c:v>
                </c:pt>
                <c:pt idx="14">
                  <c:v>79.98</c:v>
                </c:pt>
                <c:pt idx="15">
                  <c:v>79.010000000000005</c:v>
                </c:pt>
                <c:pt idx="16">
                  <c:v>77.33</c:v>
                </c:pt>
                <c:pt idx="17">
                  <c:v>76.400000000000006</c:v>
                </c:pt>
                <c:pt idx="18">
                  <c:v>74.91</c:v>
                </c:pt>
                <c:pt idx="19">
                  <c:v>74.66</c:v>
                </c:pt>
                <c:pt idx="20">
                  <c:v>75.62</c:v>
                </c:pt>
                <c:pt idx="21">
                  <c:v>75.69</c:v>
                </c:pt>
                <c:pt idx="22">
                  <c:v>76.34</c:v>
                </c:pt>
                <c:pt idx="23">
                  <c:v>77.430000000000007</c:v>
                </c:pt>
                <c:pt idx="24">
                  <c:v>79.569999999999993</c:v>
                </c:pt>
                <c:pt idx="25">
                  <c:v>78.95</c:v>
                </c:pt>
                <c:pt idx="26">
                  <c:v>81.11</c:v>
                </c:pt>
                <c:pt idx="27">
                  <c:v>81.69</c:v>
                </c:pt>
                <c:pt idx="28">
                  <c:v>80.52</c:v>
                </c:pt>
                <c:pt idx="29">
                  <c:v>78.69</c:v>
                </c:pt>
                <c:pt idx="30">
                  <c:v>79.17</c:v>
                </c:pt>
                <c:pt idx="31">
                  <c:v>79.040000000000006</c:v>
                </c:pt>
                <c:pt idx="32">
                  <c:v>78.94</c:v>
                </c:pt>
                <c:pt idx="33">
                  <c:v>78.69</c:v>
                </c:pt>
                <c:pt idx="34">
                  <c:v>76.53</c:v>
                </c:pt>
                <c:pt idx="35">
                  <c:v>77.16</c:v>
                </c:pt>
                <c:pt idx="36">
                  <c:v>76.540000000000006</c:v>
                </c:pt>
                <c:pt idx="37">
                  <c:v>75.709999999999994</c:v>
                </c:pt>
                <c:pt idx="38">
                  <c:v>77.91</c:v>
                </c:pt>
                <c:pt idx="39">
                  <c:v>79.2</c:v>
                </c:pt>
                <c:pt idx="40">
                  <c:v>77.92</c:v>
                </c:pt>
                <c:pt idx="41">
                  <c:v>74.12</c:v>
                </c:pt>
                <c:pt idx="42">
                  <c:v>72.44</c:v>
                </c:pt>
                <c:pt idx="43">
                  <c:v>74.739999999999995</c:v>
                </c:pt>
                <c:pt idx="44">
                  <c:v>77.98</c:v>
                </c:pt>
                <c:pt idx="45">
                  <c:v>79.95</c:v>
                </c:pt>
                <c:pt idx="46">
                  <c:v>81.5</c:v>
                </c:pt>
                <c:pt idx="47">
                  <c:v>82.35</c:v>
                </c:pt>
                <c:pt idx="48">
                  <c:v>82.15</c:v>
                </c:pt>
                <c:pt idx="49">
                  <c:v>81.739999999999995</c:v>
                </c:pt>
                <c:pt idx="50">
                  <c:v>81.02</c:v>
                </c:pt>
                <c:pt idx="51">
                  <c:v>81.34</c:v>
                </c:pt>
                <c:pt idx="52">
                  <c:v>80.98</c:v>
                </c:pt>
                <c:pt idx="53">
                  <c:v>82.62</c:v>
                </c:pt>
                <c:pt idx="54">
                  <c:v>81.11</c:v>
                </c:pt>
                <c:pt idx="55">
                  <c:v>81.599999999999994</c:v>
                </c:pt>
                <c:pt idx="56">
                  <c:v>82.58</c:v>
                </c:pt>
                <c:pt idx="58">
                  <c:v>83.18</c:v>
                </c:pt>
                <c:pt idx="59">
                  <c:v>83.01</c:v>
                </c:pt>
                <c:pt idx="60">
                  <c:v>84.33</c:v>
                </c:pt>
                <c:pt idx="61">
                  <c:v>85.8</c:v>
                </c:pt>
                <c:pt idx="62">
                  <c:v>85.97</c:v>
                </c:pt>
                <c:pt idx="63">
                  <c:v>84.92</c:v>
                </c:pt>
                <c:pt idx="64">
                  <c:v>82.8</c:v>
                </c:pt>
                <c:pt idx="65">
                  <c:v>82.96</c:v>
                </c:pt>
                <c:pt idx="66">
                  <c:v>83.48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112560"/>
        <c:axId val="472966120"/>
      </c:lineChart>
      <c:catAx>
        <c:axId val="463112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6120"/>
        <c:crosses val="autoZero"/>
        <c:auto val="1"/>
        <c:lblAlgn val="ctr"/>
        <c:lblOffset val="100"/>
        <c:noMultiLvlLbl val="0"/>
      </c:catAx>
      <c:valAx>
        <c:axId val="47296612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1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42300</c:v>
                </c:pt>
                <c:pt idx="1">
                  <c:v>42299</c:v>
                </c:pt>
                <c:pt idx="2">
                  <c:v>42298</c:v>
                </c:pt>
                <c:pt idx="3">
                  <c:v>42297</c:v>
                </c:pt>
                <c:pt idx="4">
                  <c:v>42296</c:v>
                </c:pt>
                <c:pt idx="5">
                  <c:v>42293</c:v>
                </c:pt>
                <c:pt idx="6">
                  <c:v>42292</c:v>
                </c:pt>
                <c:pt idx="7">
                  <c:v>42291</c:v>
                </c:pt>
                <c:pt idx="8">
                  <c:v>42290</c:v>
                </c:pt>
                <c:pt idx="9">
                  <c:v>42289</c:v>
                </c:pt>
                <c:pt idx="10">
                  <c:v>42286</c:v>
                </c:pt>
                <c:pt idx="11">
                  <c:v>42285</c:v>
                </c:pt>
                <c:pt idx="12">
                  <c:v>42284</c:v>
                </c:pt>
                <c:pt idx="13">
                  <c:v>42283</c:v>
                </c:pt>
                <c:pt idx="14">
                  <c:v>42282</c:v>
                </c:pt>
                <c:pt idx="15">
                  <c:v>42279</c:v>
                </c:pt>
                <c:pt idx="16">
                  <c:v>42278</c:v>
                </c:pt>
                <c:pt idx="17">
                  <c:v>42277</c:v>
                </c:pt>
                <c:pt idx="18">
                  <c:v>42276</c:v>
                </c:pt>
                <c:pt idx="19">
                  <c:v>42275</c:v>
                </c:pt>
                <c:pt idx="20">
                  <c:v>42272</c:v>
                </c:pt>
                <c:pt idx="21">
                  <c:v>42271</c:v>
                </c:pt>
                <c:pt idx="22">
                  <c:v>42270</c:v>
                </c:pt>
                <c:pt idx="23">
                  <c:v>42269</c:v>
                </c:pt>
                <c:pt idx="24">
                  <c:v>42268</c:v>
                </c:pt>
                <c:pt idx="25">
                  <c:v>42265</c:v>
                </c:pt>
                <c:pt idx="26">
                  <c:v>42264</c:v>
                </c:pt>
                <c:pt idx="27">
                  <c:v>42263</c:v>
                </c:pt>
                <c:pt idx="28">
                  <c:v>42262</c:v>
                </c:pt>
                <c:pt idx="29">
                  <c:v>42261</c:v>
                </c:pt>
                <c:pt idx="30">
                  <c:v>42258</c:v>
                </c:pt>
                <c:pt idx="31">
                  <c:v>42257</c:v>
                </c:pt>
                <c:pt idx="32">
                  <c:v>42256</c:v>
                </c:pt>
                <c:pt idx="33">
                  <c:v>42255</c:v>
                </c:pt>
                <c:pt idx="34">
                  <c:v>42251</c:v>
                </c:pt>
                <c:pt idx="35">
                  <c:v>42250</c:v>
                </c:pt>
                <c:pt idx="36">
                  <c:v>42249</c:v>
                </c:pt>
                <c:pt idx="37">
                  <c:v>42248</c:v>
                </c:pt>
                <c:pt idx="38">
                  <c:v>42247</c:v>
                </c:pt>
                <c:pt idx="39">
                  <c:v>42244</c:v>
                </c:pt>
                <c:pt idx="40">
                  <c:v>42243</c:v>
                </c:pt>
                <c:pt idx="41">
                  <c:v>42242</c:v>
                </c:pt>
                <c:pt idx="42">
                  <c:v>42241</c:v>
                </c:pt>
                <c:pt idx="43">
                  <c:v>42240</c:v>
                </c:pt>
                <c:pt idx="44">
                  <c:v>42237</c:v>
                </c:pt>
                <c:pt idx="45">
                  <c:v>42236</c:v>
                </c:pt>
                <c:pt idx="46">
                  <c:v>42235</c:v>
                </c:pt>
                <c:pt idx="47">
                  <c:v>42234</c:v>
                </c:pt>
                <c:pt idx="48">
                  <c:v>42233</c:v>
                </c:pt>
                <c:pt idx="49">
                  <c:v>42230</c:v>
                </c:pt>
                <c:pt idx="50">
                  <c:v>42229</c:v>
                </c:pt>
                <c:pt idx="51">
                  <c:v>42228</c:v>
                </c:pt>
                <c:pt idx="52">
                  <c:v>42227</c:v>
                </c:pt>
                <c:pt idx="53">
                  <c:v>42226</c:v>
                </c:pt>
                <c:pt idx="54">
                  <c:v>42223</c:v>
                </c:pt>
                <c:pt idx="55">
                  <c:v>42222</c:v>
                </c:pt>
                <c:pt idx="56">
                  <c:v>42221</c:v>
                </c:pt>
                <c:pt idx="57">
                  <c:v>42220</c:v>
                </c:pt>
                <c:pt idx="58">
                  <c:v>42219</c:v>
                </c:pt>
                <c:pt idx="59">
                  <c:v>42216</c:v>
                </c:pt>
                <c:pt idx="60">
                  <c:v>42215</c:v>
                </c:pt>
                <c:pt idx="61">
                  <c:v>42214</c:v>
                </c:pt>
                <c:pt idx="62">
                  <c:v>42213</c:v>
                </c:pt>
                <c:pt idx="63">
                  <c:v>42212</c:v>
                </c:pt>
                <c:pt idx="64">
                  <c:v>42209</c:v>
                </c:pt>
                <c:pt idx="65">
                  <c:v>42208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39.24</c:v>
                </c:pt>
                <c:pt idx="1">
                  <c:v>38.9</c:v>
                </c:pt>
                <c:pt idx="2">
                  <c:v>38.049999999999997</c:v>
                </c:pt>
                <c:pt idx="3">
                  <c:v>39.39</c:v>
                </c:pt>
                <c:pt idx="4">
                  <c:v>41.28</c:v>
                </c:pt>
                <c:pt idx="5">
                  <c:v>44.16</c:v>
                </c:pt>
                <c:pt idx="6">
                  <c:v>46.65</c:v>
                </c:pt>
                <c:pt idx="7">
                  <c:v>46.85</c:v>
                </c:pt>
                <c:pt idx="8">
                  <c:v>47.03</c:v>
                </c:pt>
                <c:pt idx="9">
                  <c:v>48.05</c:v>
                </c:pt>
                <c:pt idx="10">
                  <c:v>48.94</c:v>
                </c:pt>
                <c:pt idx="11">
                  <c:v>47.11</c:v>
                </c:pt>
                <c:pt idx="12">
                  <c:v>47.34</c:v>
                </c:pt>
                <c:pt idx="13">
                  <c:v>47.28</c:v>
                </c:pt>
                <c:pt idx="14">
                  <c:v>47.22</c:v>
                </c:pt>
                <c:pt idx="15">
                  <c:v>46.38</c:v>
                </c:pt>
                <c:pt idx="16">
                  <c:v>43.23</c:v>
                </c:pt>
                <c:pt idx="17">
                  <c:v>42.71</c:v>
                </c:pt>
                <c:pt idx="18">
                  <c:v>41.04</c:v>
                </c:pt>
                <c:pt idx="19">
                  <c:v>40.340000000000003</c:v>
                </c:pt>
                <c:pt idx="20">
                  <c:v>41.33</c:v>
                </c:pt>
                <c:pt idx="21">
                  <c:v>42.99</c:v>
                </c:pt>
                <c:pt idx="22">
                  <c:v>43.78</c:v>
                </c:pt>
                <c:pt idx="23">
                  <c:v>47.44</c:v>
                </c:pt>
                <c:pt idx="24">
                  <c:v>47.9</c:v>
                </c:pt>
                <c:pt idx="25">
                  <c:v>48.09</c:v>
                </c:pt>
                <c:pt idx="26">
                  <c:v>48.5</c:v>
                </c:pt>
                <c:pt idx="27">
                  <c:v>48.2</c:v>
                </c:pt>
                <c:pt idx="28">
                  <c:v>48.97</c:v>
                </c:pt>
                <c:pt idx="29">
                  <c:v>48.07</c:v>
                </c:pt>
                <c:pt idx="30">
                  <c:v>48.14</c:v>
                </c:pt>
                <c:pt idx="31">
                  <c:v>48.12</c:v>
                </c:pt>
                <c:pt idx="32">
                  <c:v>47.11</c:v>
                </c:pt>
                <c:pt idx="33">
                  <c:v>50.1</c:v>
                </c:pt>
                <c:pt idx="34">
                  <c:v>49.09</c:v>
                </c:pt>
                <c:pt idx="35">
                  <c:v>49.79</c:v>
                </c:pt>
                <c:pt idx="36">
                  <c:v>49.42</c:v>
                </c:pt>
                <c:pt idx="37">
                  <c:v>46.16</c:v>
                </c:pt>
                <c:pt idx="38">
                  <c:v>48.28</c:v>
                </c:pt>
                <c:pt idx="39">
                  <c:v>48</c:v>
                </c:pt>
                <c:pt idx="40">
                  <c:v>46.23</c:v>
                </c:pt>
                <c:pt idx="41">
                  <c:v>43.05</c:v>
                </c:pt>
                <c:pt idx="42">
                  <c:v>43.63</c:v>
                </c:pt>
                <c:pt idx="43">
                  <c:v>43.87</c:v>
                </c:pt>
                <c:pt idx="44">
                  <c:v>40.99</c:v>
                </c:pt>
                <c:pt idx="45">
                  <c:v>46.98</c:v>
                </c:pt>
                <c:pt idx="46">
                  <c:v>49.18</c:v>
                </c:pt>
                <c:pt idx="47">
                  <c:v>50.62</c:v>
                </c:pt>
                <c:pt idx="48">
                  <c:v>49.94</c:v>
                </c:pt>
                <c:pt idx="49">
                  <c:v>48.81</c:v>
                </c:pt>
                <c:pt idx="50">
                  <c:v>50.06</c:v>
                </c:pt>
                <c:pt idx="51">
                  <c:v>50.86</c:v>
                </c:pt>
                <c:pt idx="52">
                  <c:v>48.79</c:v>
                </c:pt>
                <c:pt idx="53">
                  <c:v>51.17</c:v>
                </c:pt>
                <c:pt idx="54">
                  <c:v>52.25</c:v>
                </c:pt>
                <c:pt idx="55">
                  <c:v>55.34</c:v>
                </c:pt>
                <c:pt idx="56">
                  <c:v>60.17</c:v>
                </c:pt>
                <c:pt idx="57">
                  <c:v>59</c:v>
                </c:pt>
                <c:pt idx="58">
                  <c:v>57.92</c:v>
                </c:pt>
                <c:pt idx="59">
                  <c:v>58</c:v>
                </c:pt>
                <c:pt idx="60">
                  <c:v>59.58</c:v>
                </c:pt>
                <c:pt idx="61">
                  <c:v>58.05</c:v>
                </c:pt>
                <c:pt idx="62">
                  <c:v>56.03</c:v>
                </c:pt>
                <c:pt idx="63">
                  <c:v>54.69</c:v>
                </c:pt>
                <c:pt idx="64">
                  <c:v>54.62</c:v>
                </c:pt>
                <c:pt idx="65">
                  <c:v>53.67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68080"/>
        <c:axId val="472973568"/>
      </c:lineChart>
      <c:dateAx>
        <c:axId val="472968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73568"/>
        <c:crosses val="autoZero"/>
        <c:auto val="1"/>
        <c:lblOffset val="100"/>
        <c:baseTimeUnit val="days"/>
      </c:dateAx>
      <c:valAx>
        <c:axId val="4729735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28-Sep-15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16-Sep-15</c:v>
                </c:pt>
                <c:pt idx="28">
                  <c:v>15-Sep-15</c:v>
                </c:pt>
                <c:pt idx="29">
                  <c:v>14-Sep-15</c:v>
                </c:pt>
                <c:pt idx="30">
                  <c:v>11-Sep-15</c:v>
                </c:pt>
                <c:pt idx="31">
                  <c:v>10-Sep-15</c:v>
                </c:pt>
                <c:pt idx="32">
                  <c:v>9-Sep-15</c:v>
                </c:pt>
                <c:pt idx="33">
                  <c:v>8-Sep-15</c:v>
                </c:pt>
                <c:pt idx="34">
                  <c:v>4-Sep-15</c:v>
                </c:pt>
                <c:pt idx="35">
                  <c:v>3-Sep-15</c:v>
                </c:pt>
                <c:pt idx="36">
                  <c:v>2-Sep-15</c:v>
                </c:pt>
                <c:pt idx="37">
                  <c:v>1-Sep-15</c:v>
                </c:pt>
                <c:pt idx="38">
                  <c:v>31-Aug-15</c:v>
                </c:pt>
                <c:pt idx="39">
                  <c:v>28-Aug-15</c:v>
                </c:pt>
                <c:pt idx="40">
                  <c:v>27-Aug-15</c:v>
                </c:pt>
                <c:pt idx="41">
                  <c:v>26-Aug-15</c:v>
                </c:pt>
                <c:pt idx="42">
                  <c:v>25-Aug-15</c:v>
                </c:pt>
                <c:pt idx="43">
                  <c:v>24-Aug-15</c:v>
                </c:pt>
                <c:pt idx="44">
                  <c:v>21-Aug-15</c:v>
                </c:pt>
                <c:pt idx="45">
                  <c:v>20-Aug-15</c:v>
                </c:pt>
                <c:pt idx="46">
                  <c:v>19-Aug-15</c:v>
                </c:pt>
                <c:pt idx="47">
                  <c:v>18-Aug-15</c:v>
                </c:pt>
                <c:pt idx="48">
                  <c:v>17-Aug-15</c:v>
                </c:pt>
                <c:pt idx="49">
                  <c:v>14-Aug-15</c:v>
                </c:pt>
                <c:pt idx="50">
                  <c:v>13-Aug-15</c:v>
                </c:pt>
                <c:pt idx="51">
                  <c:v>12-Aug-15</c:v>
                </c:pt>
                <c:pt idx="52">
                  <c:v>11-Aug-15</c:v>
                </c:pt>
                <c:pt idx="53">
                  <c:v>10-Aug-15</c:v>
                </c:pt>
                <c:pt idx="54">
                  <c:v>7-Aug-15</c:v>
                </c:pt>
                <c:pt idx="55">
                  <c:v>6-Aug-15</c:v>
                </c:pt>
                <c:pt idx="56">
                  <c:v>5-Aug-15</c:v>
                </c:pt>
                <c:pt idx="57">
                  <c:v>4-Aug-15</c:v>
                </c:pt>
                <c:pt idx="58">
                  <c:v>3-Aug-15</c:v>
                </c:pt>
                <c:pt idx="59">
                  <c:v>31-Jul-15</c:v>
                </c:pt>
                <c:pt idx="60">
                  <c:v>30-Jul-15</c:v>
                </c:pt>
                <c:pt idx="61">
                  <c:v>29-Jul-15</c:v>
                </c:pt>
                <c:pt idx="62">
                  <c:v>28-Jul-15</c:v>
                </c:pt>
                <c:pt idx="63">
                  <c:v>27-Jul-15</c:v>
                </c:pt>
                <c:pt idx="64">
                  <c:v>24-Jul-15</c:v>
                </c:pt>
                <c:pt idx="65">
                  <c:v>23-Jul-15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8.52</c:v>
                </c:pt>
                <c:pt idx="1">
                  <c:v>8.41</c:v>
                </c:pt>
                <c:pt idx="2">
                  <c:v>8.25</c:v>
                </c:pt>
                <c:pt idx="3">
                  <c:v>8.2200000000000006</c:v>
                </c:pt>
                <c:pt idx="4">
                  <c:v>8.18</c:v>
                </c:pt>
                <c:pt idx="5">
                  <c:v>8.36</c:v>
                </c:pt>
                <c:pt idx="6">
                  <c:v>8.1999999999999993</c:v>
                </c:pt>
                <c:pt idx="7">
                  <c:v>7.8</c:v>
                </c:pt>
                <c:pt idx="8">
                  <c:v>8.11</c:v>
                </c:pt>
                <c:pt idx="9">
                  <c:v>8.11</c:v>
                </c:pt>
                <c:pt idx="10">
                  <c:v>8.1</c:v>
                </c:pt>
                <c:pt idx="11">
                  <c:v>8.08</c:v>
                </c:pt>
                <c:pt idx="12">
                  <c:v>7.85</c:v>
                </c:pt>
                <c:pt idx="13">
                  <c:v>7.75</c:v>
                </c:pt>
                <c:pt idx="14">
                  <c:v>7.6</c:v>
                </c:pt>
                <c:pt idx="15">
                  <c:v>7.47</c:v>
                </c:pt>
                <c:pt idx="16">
                  <c:v>7.14</c:v>
                </c:pt>
                <c:pt idx="17">
                  <c:v>7.17</c:v>
                </c:pt>
                <c:pt idx="18">
                  <c:v>7.01</c:v>
                </c:pt>
                <c:pt idx="19">
                  <c:v>7.19</c:v>
                </c:pt>
                <c:pt idx="20">
                  <c:v>7.41</c:v>
                </c:pt>
                <c:pt idx="21">
                  <c:v>7.42</c:v>
                </c:pt>
                <c:pt idx="22">
                  <c:v>7.59</c:v>
                </c:pt>
                <c:pt idx="23">
                  <c:v>7.57</c:v>
                </c:pt>
                <c:pt idx="24">
                  <c:v>7.81</c:v>
                </c:pt>
                <c:pt idx="25">
                  <c:v>7.74</c:v>
                </c:pt>
                <c:pt idx="26">
                  <c:v>8.02</c:v>
                </c:pt>
                <c:pt idx="27">
                  <c:v>7.97</c:v>
                </c:pt>
                <c:pt idx="28">
                  <c:v>7.72</c:v>
                </c:pt>
                <c:pt idx="29">
                  <c:v>7.66</c:v>
                </c:pt>
                <c:pt idx="30">
                  <c:v>7.65</c:v>
                </c:pt>
                <c:pt idx="31">
                  <c:v>7.72</c:v>
                </c:pt>
                <c:pt idx="32">
                  <c:v>7.97</c:v>
                </c:pt>
                <c:pt idx="33">
                  <c:v>8.11</c:v>
                </c:pt>
                <c:pt idx="34">
                  <c:v>7.69</c:v>
                </c:pt>
                <c:pt idx="35">
                  <c:v>7.83</c:v>
                </c:pt>
                <c:pt idx="36">
                  <c:v>7.79</c:v>
                </c:pt>
                <c:pt idx="37">
                  <c:v>7.66</c:v>
                </c:pt>
                <c:pt idx="38">
                  <c:v>8.2200000000000006</c:v>
                </c:pt>
                <c:pt idx="39">
                  <c:v>8.2899999999999991</c:v>
                </c:pt>
                <c:pt idx="40">
                  <c:v>8.33</c:v>
                </c:pt>
                <c:pt idx="41">
                  <c:v>8.18</c:v>
                </c:pt>
                <c:pt idx="42">
                  <c:v>7.62</c:v>
                </c:pt>
                <c:pt idx="43">
                  <c:v>7.62</c:v>
                </c:pt>
                <c:pt idx="44">
                  <c:v>7.91</c:v>
                </c:pt>
                <c:pt idx="45">
                  <c:v>7.95</c:v>
                </c:pt>
                <c:pt idx="46">
                  <c:v>8.16</c:v>
                </c:pt>
                <c:pt idx="47">
                  <c:v>8.65</c:v>
                </c:pt>
                <c:pt idx="48">
                  <c:v>8.6999999999999993</c:v>
                </c:pt>
                <c:pt idx="49">
                  <c:v>8.69</c:v>
                </c:pt>
                <c:pt idx="50">
                  <c:v>8.61</c:v>
                </c:pt>
                <c:pt idx="51">
                  <c:v>8.56</c:v>
                </c:pt>
                <c:pt idx="52">
                  <c:v>8.77</c:v>
                </c:pt>
                <c:pt idx="53">
                  <c:v>8.66</c:v>
                </c:pt>
                <c:pt idx="54">
                  <c:v>8.66</c:v>
                </c:pt>
                <c:pt idx="55">
                  <c:v>8.7899999999999991</c:v>
                </c:pt>
                <c:pt idx="56">
                  <c:v>8.7899999999999991</c:v>
                </c:pt>
                <c:pt idx="57">
                  <c:v>8.4600000000000009</c:v>
                </c:pt>
                <c:pt idx="58">
                  <c:v>8.7100000000000009</c:v>
                </c:pt>
                <c:pt idx="59">
                  <c:v>8.76</c:v>
                </c:pt>
                <c:pt idx="60">
                  <c:v>8.6199999999999992</c:v>
                </c:pt>
                <c:pt idx="61">
                  <c:v>8.6999999999999993</c:v>
                </c:pt>
                <c:pt idx="62">
                  <c:v>8.75</c:v>
                </c:pt>
                <c:pt idx="63">
                  <c:v>9.31</c:v>
                </c:pt>
                <c:pt idx="64">
                  <c:v>9.59</c:v>
                </c:pt>
                <c:pt idx="65">
                  <c:v>9.76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68472"/>
        <c:axId val="472964160"/>
      </c:lineChart>
      <c:catAx>
        <c:axId val="472968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4160"/>
        <c:crosses val="autoZero"/>
        <c:auto val="1"/>
        <c:lblAlgn val="ctr"/>
        <c:lblOffset val="100"/>
        <c:noMultiLvlLbl val="0"/>
      </c:catAx>
      <c:valAx>
        <c:axId val="472964160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28-Sep-15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16-Sep-15</c:v>
                </c:pt>
                <c:pt idx="28">
                  <c:v>16-Sep-15</c:v>
                </c:pt>
                <c:pt idx="29">
                  <c:v>15-Sep-15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23-Jul-15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129.58000000000001</c:v>
                </c:pt>
                <c:pt idx="1">
                  <c:v>125.34</c:v>
                </c:pt>
                <c:pt idx="2">
                  <c:v>120.5</c:v>
                </c:pt>
                <c:pt idx="3">
                  <c:v>119.89</c:v>
                </c:pt>
                <c:pt idx="4">
                  <c:v>118.96</c:v>
                </c:pt>
                <c:pt idx="5">
                  <c:v>121.07</c:v>
                </c:pt>
                <c:pt idx="6">
                  <c:v>121.87</c:v>
                </c:pt>
                <c:pt idx="7">
                  <c:v>117.46</c:v>
                </c:pt>
                <c:pt idx="8">
                  <c:v>113.42</c:v>
                </c:pt>
                <c:pt idx="9">
                  <c:v>117.68</c:v>
                </c:pt>
                <c:pt idx="10">
                  <c:v>116.91</c:v>
                </c:pt>
                <c:pt idx="11">
                  <c:v>116.69</c:v>
                </c:pt>
                <c:pt idx="12">
                  <c:v>118.64</c:v>
                </c:pt>
                <c:pt idx="13">
                  <c:v>117.11</c:v>
                </c:pt>
                <c:pt idx="14">
                  <c:v>121.22</c:v>
                </c:pt>
                <c:pt idx="15">
                  <c:v>123.33</c:v>
                </c:pt>
                <c:pt idx="16">
                  <c:v>122.14</c:v>
                </c:pt>
                <c:pt idx="17">
                  <c:v>125.01</c:v>
                </c:pt>
                <c:pt idx="18">
                  <c:v>119.67</c:v>
                </c:pt>
                <c:pt idx="19">
                  <c:v>120.85</c:v>
                </c:pt>
                <c:pt idx="20">
                  <c:v>126.74</c:v>
                </c:pt>
                <c:pt idx="21">
                  <c:v>124.1</c:v>
                </c:pt>
                <c:pt idx="22">
                  <c:v>125.54</c:v>
                </c:pt>
                <c:pt idx="23">
                  <c:v>124.7</c:v>
                </c:pt>
                <c:pt idx="24">
                  <c:v>127.26</c:v>
                </c:pt>
                <c:pt idx="25">
                  <c:v>127.59</c:v>
                </c:pt>
                <c:pt idx="26">
                  <c:v>130.61000000000001</c:v>
                </c:pt>
                <c:pt idx="27">
                  <c:v>131.49</c:v>
                </c:pt>
                <c:pt idx="29">
                  <c:v>134.38</c:v>
                </c:pt>
                <c:pt idx="30">
                  <c:v>131.19</c:v>
                </c:pt>
                <c:pt idx="31">
                  <c:v>131.08000000000001</c:v>
                </c:pt>
                <c:pt idx="32">
                  <c:v>128.72</c:v>
                </c:pt>
                <c:pt idx="33">
                  <c:v>127.17</c:v>
                </c:pt>
                <c:pt idx="34">
                  <c:v>129.16</c:v>
                </c:pt>
                <c:pt idx="35">
                  <c:v>121.15</c:v>
                </c:pt>
                <c:pt idx="36">
                  <c:v>123.77</c:v>
                </c:pt>
                <c:pt idx="37">
                  <c:v>124.04</c:v>
                </c:pt>
                <c:pt idx="38">
                  <c:v>119.37</c:v>
                </c:pt>
                <c:pt idx="39">
                  <c:v>125.97</c:v>
                </c:pt>
                <c:pt idx="40">
                  <c:v>127.62</c:v>
                </c:pt>
                <c:pt idx="41">
                  <c:v>126.26</c:v>
                </c:pt>
                <c:pt idx="42">
                  <c:v>116.2</c:v>
                </c:pt>
                <c:pt idx="43">
                  <c:v>108.51</c:v>
                </c:pt>
                <c:pt idx="44">
                  <c:v>109.94</c:v>
                </c:pt>
                <c:pt idx="45">
                  <c:v>111.45</c:v>
                </c:pt>
                <c:pt idx="46">
                  <c:v>115.03</c:v>
                </c:pt>
                <c:pt idx="47">
                  <c:v>121.45</c:v>
                </c:pt>
                <c:pt idx="48">
                  <c:v>122.24</c:v>
                </c:pt>
                <c:pt idx="49">
                  <c:v>125.52</c:v>
                </c:pt>
                <c:pt idx="50">
                  <c:v>121.96</c:v>
                </c:pt>
                <c:pt idx="51">
                  <c:v>124.19</c:v>
                </c:pt>
                <c:pt idx="52">
                  <c:v>125.73</c:v>
                </c:pt>
                <c:pt idx="53">
                  <c:v>124.21</c:v>
                </c:pt>
                <c:pt idx="54">
                  <c:v>127.28</c:v>
                </c:pt>
                <c:pt idx="55">
                  <c:v>122.55</c:v>
                </c:pt>
                <c:pt idx="56">
                  <c:v>123.27</c:v>
                </c:pt>
                <c:pt idx="57">
                  <c:v>124.75</c:v>
                </c:pt>
                <c:pt idx="58">
                  <c:v>123.47</c:v>
                </c:pt>
                <c:pt idx="59">
                  <c:v>125.8</c:v>
                </c:pt>
                <c:pt idx="60">
                  <c:v>125.14</c:v>
                </c:pt>
                <c:pt idx="61">
                  <c:v>127.65</c:v>
                </c:pt>
                <c:pt idx="62">
                  <c:v>128.58000000000001</c:v>
                </c:pt>
                <c:pt idx="63">
                  <c:v>128.41999999999999</c:v>
                </c:pt>
                <c:pt idx="64">
                  <c:v>124.65</c:v>
                </c:pt>
                <c:pt idx="65">
                  <c:v>128.47999999999999</c:v>
                </c:pt>
                <c:pt idx="66">
                  <c:v>131.97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70824"/>
        <c:axId val="472967296"/>
      </c:lineChart>
      <c:catAx>
        <c:axId val="472970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7296"/>
        <c:crosses val="autoZero"/>
        <c:auto val="1"/>
        <c:lblAlgn val="ctr"/>
        <c:lblOffset val="100"/>
        <c:noMultiLvlLbl val="0"/>
      </c:catAx>
      <c:valAx>
        <c:axId val="4729672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7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42300</c:v>
                </c:pt>
                <c:pt idx="1">
                  <c:v>42299</c:v>
                </c:pt>
                <c:pt idx="2">
                  <c:v>42298</c:v>
                </c:pt>
                <c:pt idx="3">
                  <c:v>42297</c:v>
                </c:pt>
                <c:pt idx="4">
                  <c:v>42296</c:v>
                </c:pt>
                <c:pt idx="5">
                  <c:v>42293</c:v>
                </c:pt>
                <c:pt idx="6">
                  <c:v>42292</c:v>
                </c:pt>
                <c:pt idx="7">
                  <c:v>42291</c:v>
                </c:pt>
                <c:pt idx="8">
                  <c:v>42290</c:v>
                </c:pt>
                <c:pt idx="9">
                  <c:v>42289</c:v>
                </c:pt>
                <c:pt idx="10">
                  <c:v>42286</c:v>
                </c:pt>
                <c:pt idx="11">
                  <c:v>42285</c:v>
                </c:pt>
                <c:pt idx="12">
                  <c:v>42284</c:v>
                </c:pt>
                <c:pt idx="13">
                  <c:v>42283</c:v>
                </c:pt>
                <c:pt idx="14">
                  <c:v>42282</c:v>
                </c:pt>
                <c:pt idx="15">
                  <c:v>42279</c:v>
                </c:pt>
                <c:pt idx="16">
                  <c:v>42278</c:v>
                </c:pt>
                <c:pt idx="17">
                  <c:v>42277</c:v>
                </c:pt>
                <c:pt idx="18">
                  <c:v>42276</c:v>
                </c:pt>
                <c:pt idx="19">
                  <c:v>42275</c:v>
                </c:pt>
                <c:pt idx="20">
                  <c:v>42272</c:v>
                </c:pt>
                <c:pt idx="21">
                  <c:v>42271</c:v>
                </c:pt>
                <c:pt idx="22">
                  <c:v>42270</c:v>
                </c:pt>
                <c:pt idx="23">
                  <c:v>42269</c:v>
                </c:pt>
                <c:pt idx="24">
                  <c:v>42268</c:v>
                </c:pt>
                <c:pt idx="25">
                  <c:v>42265</c:v>
                </c:pt>
                <c:pt idx="26">
                  <c:v>42264</c:v>
                </c:pt>
                <c:pt idx="27">
                  <c:v>42263</c:v>
                </c:pt>
                <c:pt idx="28">
                  <c:v>42262</c:v>
                </c:pt>
                <c:pt idx="29">
                  <c:v>42261</c:v>
                </c:pt>
                <c:pt idx="30">
                  <c:v>42258</c:v>
                </c:pt>
                <c:pt idx="31">
                  <c:v>42257</c:v>
                </c:pt>
                <c:pt idx="32">
                  <c:v>42256</c:v>
                </c:pt>
                <c:pt idx="33">
                  <c:v>42255</c:v>
                </c:pt>
                <c:pt idx="34">
                  <c:v>42251</c:v>
                </c:pt>
                <c:pt idx="35">
                  <c:v>42250</c:v>
                </c:pt>
                <c:pt idx="36">
                  <c:v>42249</c:v>
                </c:pt>
                <c:pt idx="37">
                  <c:v>42248</c:v>
                </c:pt>
                <c:pt idx="38">
                  <c:v>42247</c:v>
                </c:pt>
                <c:pt idx="39">
                  <c:v>42244</c:v>
                </c:pt>
                <c:pt idx="40">
                  <c:v>42243</c:v>
                </c:pt>
                <c:pt idx="41">
                  <c:v>42242</c:v>
                </c:pt>
                <c:pt idx="42">
                  <c:v>42241</c:v>
                </c:pt>
                <c:pt idx="43">
                  <c:v>42240</c:v>
                </c:pt>
                <c:pt idx="44">
                  <c:v>42237</c:v>
                </c:pt>
                <c:pt idx="45">
                  <c:v>42236</c:v>
                </c:pt>
                <c:pt idx="46">
                  <c:v>42235</c:v>
                </c:pt>
                <c:pt idx="47">
                  <c:v>42234</c:v>
                </c:pt>
                <c:pt idx="48">
                  <c:v>42233</c:v>
                </c:pt>
                <c:pt idx="49">
                  <c:v>42230</c:v>
                </c:pt>
                <c:pt idx="50">
                  <c:v>42229</c:v>
                </c:pt>
                <c:pt idx="51">
                  <c:v>42228</c:v>
                </c:pt>
                <c:pt idx="52">
                  <c:v>42227</c:v>
                </c:pt>
                <c:pt idx="53">
                  <c:v>42226</c:v>
                </c:pt>
                <c:pt idx="54">
                  <c:v>42223</c:v>
                </c:pt>
                <c:pt idx="55">
                  <c:v>42222</c:v>
                </c:pt>
                <c:pt idx="56">
                  <c:v>42221</c:v>
                </c:pt>
                <c:pt idx="57">
                  <c:v>42220</c:v>
                </c:pt>
                <c:pt idx="58">
                  <c:v>42219</c:v>
                </c:pt>
                <c:pt idx="59">
                  <c:v>42216</c:v>
                </c:pt>
                <c:pt idx="60">
                  <c:v>42215</c:v>
                </c:pt>
                <c:pt idx="61">
                  <c:v>42214</c:v>
                </c:pt>
                <c:pt idx="62">
                  <c:v>42213</c:v>
                </c:pt>
                <c:pt idx="63">
                  <c:v>42212</c:v>
                </c:pt>
                <c:pt idx="64">
                  <c:v>42209</c:v>
                </c:pt>
                <c:pt idx="65">
                  <c:v>42208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113.09</c:v>
                </c:pt>
                <c:pt idx="1">
                  <c:v>113.25</c:v>
                </c:pt>
                <c:pt idx="2">
                  <c:v>110.09</c:v>
                </c:pt>
                <c:pt idx="3">
                  <c:v>109.84</c:v>
                </c:pt>
                <c:pt idx="4">
                  <c:v>109.47</c:v>
                </c:pt>
                <c:pt idx="5">
                  <c:v>108.24</c:v>
                </c:pt>
                <c:pt idx="6">
                  <c:v>107.89</c:v>
                </c:pt>
                <c:pt idx="7">
                  <c:v>105.73</c:v>
                </c:pt>
                <c:pt idx="8">
                  <c:v>106.59</c:v>
                </c:pt>
                <c:pt idx="9">
                  <c:v>106.35</c:v>
                </c:pt>
                <c:pt idx="10">
                  <c:v>105.56</c:v>
                </c:pt>
                <c:pt idx="11">
                  <c:v>104.61</c:v>
                </c:pt>
                <c:pt idx="12">
                  <c:v>103.39</c:v>
                </c:pt>
                <c:pt idx="13">
                  <c:v>103.77</c:v>
                </c:pt>
                <c:pt idx="14">
                  <c:v>103.85</c:v>
                </c:pt>
                <c:pt idx="15">
                  <c:v>103</c:v>
                </c:pt>
                <c:pt idx="16">
                  <c:v>102.67</c:v>
                </c:pt>
                <c:pt idx="17">
                  <c:v>102.2</c:v>
                </c:pt>
                <c:pt idx="18">
                  <c:v>99.42</c:v>
                </c:pt>
                <c:pt idx="19">
                  <c:v>98.49</c:v>
                </c:pt>
                <c:pt idx="20">
                  <c:v>100.3</c:v>
                </c:pt>
                <c:pt idx="21">
                  <c:v>100.62</c:v>
                </c:pt>
                <c:pt idx="22">
                  <c:v>101.57</c:v>
                </c:pt>
                <c:pt idx="23">
                  <c:v>102.49</c:v>
                </c:pt>
                <c:pt idx="24">
                  <c:v>103.41</c:v>
                </c:pt>
                <c:pt idx="25">
                  <c:v>102.84</c:v>
                </c:pt>
                <c:pt idx="26">
                  <c:v>104.2</c:v>
                </c:pt>
                <c:pt idx="27">
                  <c:v>103.96</c:v>
                </c:pt>
                <c:pt idx="28">
                  <c:v>103.43</c:v>
                </c:pt>
                <c:pt idx="29">
                  <c:v>103.82</c:v>
                </c:pt>
                <c:pt idx="30">
                  <c:v>104.48</c:v>
                </c:pt>
                <c:pt idx="31">
                  <c:v>102.6</c:v>
                </c:pt>
                <c:pt idx="32">
                  <c:v>101.91</c:v>
                </c:pt>
                <c:pt idx="33">
                  <c:v>104.01</c:v>
                </c:pt>
                <c:pt idx="34">
                  <c:v>100.97</c:v>
                </c:pt>
                <c:pt idx="35">
                  <c:v>101.99</c:v>
                </c:pt>
                <c:pt idx="36">
                  <c:v>101.89</c:v>
                </c:pt>
                <c:pt idx="37">
                  <c:v>99.51</c:v>
                </c:pt>
                <c:pt idx="38">
                  <c:v>101.88</c:v>
                </c:pt>
                <c:pt idx="39">
                  <c:v>102.48</c:v>
                </c:pt>
                <c:pt idx="40">
                  <c:v>102.17</c:v>
                </c:pt>
                <c:pt idx="41">
                  <c:v>99.23</c:v>
                </c:pt>
                <c:pt idx="42">
                  <c:v>95.89</c:v>
                </c:pt>
                <c:pt idx="43">
                  <c:v>95.36</c:v>
                </c:pt>
                <c:pt idx="44">
                  <c:v>98.84</c:v>
                </c:pt>
                <c:pt idx="45">
                  <c:v>100.02</c:v>
                </c:pt>
                <c:pt idx="46">
                  <c:v>106.45</c:v>
                </c:pt>
                <c:pt idx="47">
                  <c:v>106.94</c:v>
                </c:pt>
                <c:pt idx="48">
                  <c:v>109.05</c:v>
                </c:pt>
                <c:pt idx="49">
                  <c:v>107.16</c:v>
                </c:pt>
                <c:pt idx="50">
                  <c:v>107.52</c:v>
                </c:pt>
                <c:pt idx="51">
                  <c:v>106.99</c:v>
                </c:pt>
                <c:pt idx="52">
                  <c:v>108</c:v>
                </c:pt>
                <c:pt idx="53">
                  <c:v>111</c:v>
                </c:pt>
                <c:pt idx="54">
                  <c:v>109.35</c:v>
                </c:pt>
                <c:pt idx="55">
                  <c:v>108.55</c:v>
                </c:pt>
                <c:pt idx="56">
                  <c:v>110.53</c:v>
                </c:pt>
                <c:pt idx="57">
                  <c:v>121.69</c:v>
                </c:pt>
                <c:pt idx="58">
                  <c:v>121.12</c:v>
                </c:pt>
                <c:pt idx="59">
                  <c:v>120</c:v>
                </c:pt>
                <c:pt idx="60">
                  <c:v>120.03</c:v>
                </c:pt>
                <c:pt idx="61">
                  <c:v>119.84</c:v>
                </c:pt>
                <c:pt idx="62">
                  <c:v>118.46</c:v>
                </c:pt>
                <c:pt idx="63">
                  <c:v>118.25</c:v>
                </c:pt>
                <c:pt idx="64">
                  <c:v>118.91</c:v>
                </c:pt>
                <c:pt idx="65">
                  <c:v>118.8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72392"/>
        <c:axId val="472972784"/>
      </c:lineChart>
      <c:dateAx>
        <c:axId val="472972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72784"/>
        <c:crosses val="autoZero"/>
        <c:auto val="1"/>
        <c:lblOffset val="100"/>
        <c:baseTimeUnit val="days"/>
      </c:dateAx>
      <c:valAx>
        <c:axId val="4729727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7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28-Sep-15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16-Sep-15</c:v>
                </c:pt>
                <c:pt idx="28">
                  <c:v>15-Sep-15</c:v>
                </c:pt>
                <c:pt idx="29">
                  <c:v>14-Sep-15</c:v>
                </c:pt>
                <c:pt idx="30">
                  <c:v>14-Sep-15</c:v>
                </c:pt>
                <c:pt idx="31">
                  <c:v>11-Sep-15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23-Jul-15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107.99</c:v>
                </c:pt>
                <c:pt idx="1">
                  <c:v>107.6</c:v>
                </c:pt>
                <c:pt idx="2">
                  <c:v>101.73</c:v>
                </c:pt>
                <c:pt idx="3">
                  <c:v>101.66</c:v>
                </c:pt>
                <c:pt idx="4">
                  <c:v>103.61</c:v>
                </c:pt>
                <c:pt idx="5">
                  <c:v>102.83</c:v>
                </c:pt>
                <c:pt idx="6">
                  <c:v>101.64</c:v>
                </c:pt>
                <c:pt idx="7">
                  <c:v>98.39</c:v>
                </c:pt>
                <c:pt idx="8">
                  <c:v>98.19</c:v>
                </c:pt>
                <c:pt idx="9">
                  <c:v>99.51</c:v>
                </c:pt>
                <c:pt idx="10">
                  <c:v>100.65</c:v>
                </c:pt>
                <c:pt idx="11">
                  <c:v>100.81</c:v>
                </c:pt>
                <c:pt idx="12">
                  <c:v>100.27</c:v>
                </c:pt>
                <c:pt idx="13">
                  <c:v>97.54</c:v>
                </c:pt>
                <c:pt idx="14">
                  <c:v>99.26</c:v>
                </c:pt>
                <c:pt idx="15">
                  <c:v>98.28</c:v>
                </c:pt>
                <c:pt idx="16">
                  <c:v>98.27</c:v>
                </c:pt>
                <c:pt idx="17">
                  <c:v>98.19</c:v>
                </c:pt>
                <c:pt idx="18">
                  <c:v>96</c:v>
                </c:pt>
                <c:pt idx="19">
                  <c:v>94.8</c:v>
                </c:pt>
                <c:pt idx="20">
                  <c:v>100.14</c:v>
                </c:pt>
                <c:pt idx="21">
                  <c:v>102.51</c:v>
                </c:pt>
                <c:pt idx="22">
                  <c:v>105.49</c:v>
                </c:pt>
                <c:pt idx="23">
                  <c:v>106.51</c:v>
                </c:pt>
                <c:pt idx="24">
                  <c:v>105.74</c:v>
                </c:pt>
                <c:pt idx="25">
                  <c:v>108.44</c:v>
                </c:pt>
                <c:pt idx="26">
                  <c:v>111.61</c:v>
                </c:pt>
                <c:pt idx="27">
                  <c:v>111.03</c:v>
                </c:pt>
                <c:pt idx="28">
                  <c:v>111.05</c:v>
                </c:pt>
                <c:pt idx="29">
                  <c:v>109.35</c:v>
                </c:pt>
                <c:pt idx="31">
                  <c:v>109.63</c:v>
                </c:pt>
                <c:pt idx="32">
                  <c:v>107.25</c:v>
                </c:pt>
                <c:pt idx="33">
                  <c:v>103.82</c:v>
                </c:pt>
                <c:pt idx="34">
                  <c:v>104.9</c:v>
                </c:pt>
                <c:pt idx="35">
                  <c:v>102.06</c:v>
                </c:pt>
                <c:pt idx="36">
                  <c:v>101.91</c:v>
                </c:pt>
                <c:pt idx="37">
                  <c:v>104.27</c:v>
                </c:pt>
                <c:pt idx="38">
                  <c:v>101.49</c:v>
                </c:pt>
                <c:pt idx="39">
                  <c:v>105.07</c:v>
                </c:pt>
                <c:pt idx="40">
                  <c:v>107.78</c:v>
                </c:pt>
                <c:pt idx="41">
                  <c:v>107.99</c:v>
                </c:pt>
                <c:pt idx="42">
                  <c:v>106.96</c:v>
                </c:pt>
                <c:pt idx="43">
                  <c:v>102.56</c:v>
                </c:pt>
                <c:pt idx="44">
                  <c:v>100.66</c:v>
                </c:pt>
                <c:pt idx="45">
                  <c:v>105.33</c:v>
                </c:pt>
                <c:pt idx="46">
                  <c:v>112.39</c:v>
                </c:pt>
                <c:pt idx="47">
                  <c:v>116.21</c:v>
                </c:pt>
                <c:pt idx="48">
                  <c:v>117.06</c:v>
                </c:pt>
                <c:pt idx="49">
                  <c:v>116.42</c:v>
                </c:pt>
                <c:pt idx="50">
                  <c:v>115.6</c:v>
                </c:pt>
                <c:pt idx="51">
                  <c:v>115.2</c:v>
                </c:pt>
                <c:pt idx="52">
                  <c:v>116.25</c:v>
                </c:pt>
                <c:pt idx="53">
                  <c:v>115.61</c:v>
                </c:pt>
                <c:pt idx="54">
                  <c:v>116.58</c:v>
                </c:pt>
                <c:pt idx="55">
                  <c:v>114.44</c:v>
                </c:pt>
                <c:pt idx="56">
                  <c:v>115.3</c:v>
                </c:pt>
                <c:pt idx="57">
                  <c:v>118.66</c:v>
                </c:pt>
                <c:pt idx="58">
                  <c:v>118.87</c:v>
                </c:pt>
                <c:pt idx="59">
                  <c:v>119.6</c:v>
                </c:pt>
                <c:pt idx="60">
                  <c:v>117.86</c:v>
                </c:pt>
                <c:pt idx="61">
                  <c:v>117.9</c:v>
                </c:pt>
                <c:pt idx="62">
                  <c:v>115.71</c:v>
                </c:pt>
                <c:pt idx="63">
                  <c:v>113.07</c:v>
                </c:pt>
                <c:pt idx="64">
                  <c:v>110.54</c:v>
                </c:pt>
                <c:pt idx="65">
                  <c:v>112.83</c:v>
                </c:pt>
                <c:pt idx="66">
                  <c:v>117.66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62200"/>
        <c:axId val="472962592"/>
      </c:lineChart>
      <c:catAx>
        <c:axId val="472962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2592"/>
        <c:crosses val="autoZero"/>
        <c:auto val="1"/>
        <c:lblAlgn val="ctr"/>
        <c:lblOffset val="100"/>
        <c:noMultiLvlLbl val="0"/>
      </c:catAx>
      <c:valAx>
        <c:axId val="47296259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2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28-Sep-15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16-Sep-15</c:v>
                </c:pt>
                <c:pt idx="28">
                  <c:v>15-Sep-15</c:v>
                </c:pt>
                <c:pt idx="29">
                  <c:v>14-Sep-15</c:v>
                </c:pt>
                <c:pt idx="30">
                  <c:v>11-Sep-15</c:v>
                </c:pt>
                <c:pt idx="31">
                  <c:v>10-Sep-15</c:v>
                </c:pt>
                <c:pt idx="32">
                  <c:v>9-Sep-15</c:v>
                </c:pt>
                <c:pt idx="33">
                  <c:v>8-Sep-15</c:v>
                </c:pt>
                <c:pt idx="34">
                  <c:v>4-Sep-15</c:v>
                </c:pt>
                <c:pt idx="35">
                  <c:v>3-Sep-15</c:v>
                </c:pt>
                <c:pt idx="36">
                  <c:v>2-Sep-15</c:v>
                </c:pt>
                <c:pt idx="37">
                  <c:v>1-Sep-15</c:v>
                </c:pt>
                <c:pt idx="38">
                  <c:v>31-Aug-15</c:v>
                </c:pt>
                <c:pt idx="39">
                  <c:v>28-Aug-15</c:v>
                </c:pt>
                <c:pt idx="40">
                  <c:v>27-Aug-15</c:v>
                </c:pt>
                <c:pt idx="41">
                  <c:v>26-Aug-15</c:v>
                </c:pt>
                <c:pt idx="42">
                  <c:v>25-Aug-15</c:v>
                </c:pt>
                <c:pt idx="43">
                  <c:v>24-Aug-15</c:v>
                </c:pt>
                <c:pt idx="44">
                  <c:v>21-Aug-15</c:v>
                </c:pt>
                <c:pt idx="45">
                  <c:v>20-Aug-15</c:v>
                </c:pt>
                <c:pt idx="46">
                  <c:v>19-Aug-15</c:v>
                </c:pt>
                <c:pt idx="47">
                  <c:v>18-Aug-15</c:v>
                </c:pt>
                <c:pt idx="48">
                  <c:v>17-Aug-15</c:v>
                </c:pt>
                <c:pt idx="49">
                  <c:v>14-Aug-15</c:v>
                </c:pt>
                <c:pt idx="50">
                  <c:v>13-Aug-15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23-Jul-15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44.71</c:v>
                </c:pt>
                <c:pt idx="1">
                  <c:v>43.11</c:v>
                </c:pt>
                <c:pt idx="2">
                  <c:v>43.25</c:v>
                </c:pt>
                <c:pt idx="3">
                  <c:v>43</c:v>
                </c:pt>
                <c:pt idx="4">
                  <c:v>43.14</c:v>
                </c:pt>
                <c:pt idx="5">
                  <c:v>43.74</c:v>
                </c:pt>
                <c:pt idx="6">
                  <c:v>43.26</c:v>
                </c:pt>
                <c:pt idx="7">
                  <c:v>44.27</c:v>
                </c:pt>
                <c:pt idx="8">
                  <c:v>45.54</c:v>
                </c:pt>
                <c:pt idx="9">
                  <c:v>46.37</c:v>
                </c:pt>
                <c:pt idx="10">
                  <c:v>46.2</c:v>
                </c:pt>
                <c:pt idx="11">
                  <c:v>44.65</c:v>
                </c:pt>
                <c:pt idx="12">
                  <c:v>42.9</c:v>
                </c:pt>
                <c:pt idx="13">
                  <c:v>42.84</c:v>
                </c:pt>
                <c:pt idx="14">
                  <c:v>40.840000000000003</c:v>
                </c:pt>
                <c:pt idx="15">
                  <c:v>40.26</c:v>
                </c:pt>
                <c:pt idx="16">
                  <c:v>40.700000000000003</c:v>
                </c:pt>
                <c:pt idx="17">
                  <c:v>40.39</c:v>
                </c:pt>
                <c:pt idx="18">
                  <c:v>40</c:v>
                </c:pt>
                <c:pt idx="19">
                  <c:v>40.36</c:v>
                </c:pt>
                <c:pt idx="20">
                  <c:v>40.58</c:v>
                </c:pt>
                <c:pt idx="21">
                  <c:v>41.3</c:v>
                </c:pt>
                <c:pt idx="22">
                  <c:v>42.16</c:v>
                </c:pt>
                <c:pt idx="23">
                  <c:v>43.26</c:v>
                </c:pt>
                <c:pt idx="24">
                  <c:v>43.26</c:v>
                </c:pt>
                <c:pt idx="25">
                  <c:v>43.35</c:v>
                </c:pt>
                <c:pt idx="26">
                  <c:v>44.39</c:v>
                </c:pt>
                <c:pt idx="27">
                  <c:v>43.67</c:v>
                </c:pt>
                <c:pt idx="28">
                  <c:v>43.13</c:v>
                </c:pt>
                <c:pt idx="29">
                  <c:v>44.26</c:v>
                </c:pt>
                <c:pt idx="30">
                  <c:v>44.32</c:v>
                </c:pt>
                <c:pt idx="31">
                  <c:v>44.74</c:v>
                </c:pt>
                <c:pt idx="32">
                  <c:v>45.4</c:v>
                </c:pt>
                <c:pt idx="33">
                  <c:v>44.36</c:v>
                </c:pt>
                <c:pt idx="34">
                  <c:v>45.43</c:v>
                </c:pt>
                <c:pt idx="35">
                  <c:v>45.17</c:v>
                </c:pt>
                <c:pt idx="36">
                  <c:v>44.06</c:v>
                </c:pt>
                <c:pt idx="37">
                  <c:v>45.6</c:v>
                </c:pt>
                <c:pt idx="38">
                  <c:v>44.83</c:v>
                </c:pt>
                <c:pt idx="39">
                  <c:v>44.93</c:v>
                </c:pt>
                <c:pt idx="40">
                  <c:v>43.97</c:v>
                </c:pt>
                <c:pt idx="41">
                  <c:v>43.4</c:v>
                </c:pt>
                <c:pt idx="42">
                  <c:v>43.64</c:v>
                </c:pt>
                <c:pt idx="43">
                  <c:v>45.17</c:v>
                </c:pt>
                <c:pt idx="44">
                  <c:v>46.56</c:v>
                </c:pt>
                <c:pt idx="45">
                  <c:v>47.75</c:v>
                </c:pt>
                <c:pt idx="46">
                  <c:v>48.41</c:v>
                </c:pt>
                <c:pt idx="47">
                  <c:v>48.56</c:v>
                </c:pt>
                <c:pt idx="48">
                  <c:v>48.26</c:v>
                </c:pt>
                <c:pt idx="49">
                  <c:v>48.01</c:v>
                </c:pt>
                <c:pt idx="51">
                  <c:v>48.31</c:v>
                </c:pt>
                <c:pt idx="52">
                  <c:v>48.27</c:v>
                </c:pt>
                <c:pt idx="53">
                  <c:v>49.3</c:v>
                </c:pt>
                <c:pt idx="54">
                  <c:v>48.22</c:v>
                </c:pt>
                <c:pt idx="55">
                  <c:v>48.13</c:v>
                </c:pt>
                <c:pt idx="56">
                  <c:v>47.99</c:v>
                </c:pt>
                <c:pt idx="57">
                  <c:v>47.91</c:v>
                </c:pt>
                <c:pt idx="58">
                  <c:v>48.58</c:v>
                </c:pt>
                <c:pt idx="59">
                  <c:v>49.36</c:v>
                </c:pt>
                <c:pt idx="60">
                  <c:v>48.68</c:v>
                </c:pt>
                <c:pt idx="61">
                  <c:v>48.55</c:v>
                </c:pt>
                <c:pt idx="62">
                  <c:v>47.73</c:v>
                </c:pt>
                <c:pt idx="63">
                  <c:v>46.94</c:v>
                </c:pt>
                <c:pt idx="64">
                  <c:v>47.37</c:v>
                </c:pt>
                <c:pt idx="65">
                  <c:v>48.58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77096"/>
        <c:axId val="472973960"/>
      </c:lineChart>
      <c:catAx>
        <c:axId val="472977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73960"/>
        <c:crosses val="autoZero"/>
        <c:auto val="1"/>
        <c:lblAlgn val="ctr"/>
        <c:lblOffset val="100"/>
        <c:noMultiLvlLbl val="0"/>
      </c:catAx>
      <c:valAx>
        <c:axId val="47297396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7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28-Sep-15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16-Sep-15</c:v>
                </c:pt>
                <c:pt idx="28">
                  <c:v>15-Sep-15</c:v>
                </c:pt>
                <c:pt idx="29">
                  <c:v>14-Sep-15</c:v>
                </c:pt>
                <c:pt idx="30">
                  <c:v>11-Sep-15</c:v>
                </c:pt>
                <c:pt idx="31">
                  <c:v>10-Sep-15</c:v>
                </c:pt>
                <c:pt idx="32">
                  <c:v>10-Sep-15</c:v>
                </c:pt>
                <c:pt idx="33">
                  <c:v>9-Sep-15</c:v>
                </c:pt>
                <c:pt idx="34">
                  <c:v>8-Sep-15</c:v>
                </c:pt>
                <c:pt idx="35">
                  <c:v>4-Sep-15</c:v>
                </c:pt>
                <c:pt idx="36">
                  <c:v>3-Sep-15</c:v>
                </c:pt>
                <c:pt idx="37">
                  <c:v>2-Sep-15</c:v>
                </c:pt>
                <c:pt idx="38">
                  <c:v>1-Sep-15</c:v>
                </c:pt>
                <c:pt idx="39">
                  <c:v>31-Aug-15</c:v>
                </c:pt>
                <c:pt idx="40">
                  <c:v>28-Aug-15</c:v>
                </c:pt>
                <c:pt idx="41">
                  <c:v>27-Aug-15</c:v>
                </c:pt>
                <c:pt idx="42">
                  <c:v>26-Aug-15</c:v>
                </c:pt>
                <c:pt idx="43">
                  <c:v>25-Aug-15</c:v>
                </c:pt>
                <c:pt idx="44">
                  <c:v>24-Aug-15</c:v>
                </c:pt>
                <c:pt idx="45">
                  <c:v>21-Aug-15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23-Jul-15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35.950000000000003</c:v>
                </c:pt>
                <c:pt idx="1">
                  <c:v>35.42</c:v>
                </c:pt>
                <c:pt idx="2">
                  <c:v>35.42</c:v>
                </c:pt>
                <c:pt idx="3">
                  <c:v>33.479999999999997</c:v>
                </c:pt>
                <c:pt idx="4">
                  <c:v>33.24</c:v>
                </c:pt>
                <c:pt idx="5">
                  <c:v>33.15</c:v>
                </c:pt>
                <c:pt idx="6">
                  <c:v>33.32</c:v>
                </c:pt>
                <c:pt idx="7">
                  <c:v>33.33</c:v>
                </c:pt>
                <c:pt idx="8">
                  <c:v>33.130000000000003</c:v>
                </c:pt>
                <c:pt idx="9">
                  <c:v>33.020000000000003</c:v>
                </c:pt>
                <c:pt idx="10">
                  <c:v>32.950000000000003</c:v>
                </c:pt>
                <c:pt idx="11">
                  <c:v>33.43</c:v>
                </c:pt>
                <c:pt idx="12">
                  <c:v>33.049999999999997</c:v>
                </c:pt>
                <c:pt idx="13">
                  <c:v>32.22</c:v>
                </c:pt>
                <c:pt idx="14">
                  <c:v>31.76</c:v>
                </c:pt>
                <c:pt idx="15">
                  <c:v>31.73</c:v>
                </c:pt>
                <c:pt idx="16">
                  <c:v>30.67</c:v>
                </c:pt>
                <c:pt idx="17">
                  <c:v>30.02</c:v>
                </c:pt>
                <c:pt idx="18">
                  <c:v>29.15</c:v>
                </c:pt>
                <c:pt idx="19">
                  <c:v>28.56</c:v>
                </c:pt>
                <c:pt idx="20">
                  <c:v>29.41</c:v>
                </c:pt>
                <c:pt idx="21">
                  <c:v>29.44</c:v>
                </c:pt>
                <c:pt idx="22">
                  <c:v>29.72</c:v>
                </c:pt>
                <c:pt idx="23">
                  <c:v>30.03</c:v>
                </c:pt>
                <c:pt idx="24">
                  <c:v>30.62</c:v>
                </c:pt>
                <c:pt idx="25">
                  <c:v>30.51</c:v>
                </c:pt>
                <c:pt idx="26">
                  <c:v>31.31</c:v>
                </c:pt>
                <c:pt idx="27">
                  <c:v>31.2</c:v>
                </c:pt>
                <c:pt idx="28">
                  <c:v>30.99</c:v>
                </c:pt>
                <c:pt idx="29">
                  <c:v>30.72</c:v>
                </c:pt>
                <c:pt idx="30">
                  <c:v>30.15</c:v>
                </c:pt>
                <c:pt idx="31">
                  <c:v>30</c:v>
                </c:pt>
                <c:pt idx="33">
                  <c:v>29.62</c:v>
                </c:pt>
                <c:pt idx="34">
                  <c:v>29.88</c:v>
                </c:pt>
                <c:pt idx="35">
                  <c:v>28.88</c:v>
                </c:pt>
                <c:pt idx="36">
                  <c:v>29.11</c:v>
                </c:pt>
                <c:pt idx="37">
                  <c:v>29.21</c:v>
                </c:pt>
                <c:pt idx="38">
                  <c:v>28.64</c:v>
                </c:pt>
                <c:pt idx="39">
                  <c:v>29.44</c:v>
                </c:pt>
                <c:pt idx="40">
                  <c:v>29</c:v>
                </c:pt>
                <c:pt idx="41">
                  <c:v>28.58</c:v>
                </c:pt>
                <c:pt idx="42">
                  <c:v>28.1</c:v>
                </c:pt>
                <c:pt idx="43">
                  <c:v>27.28</c:v>
                </c:pt>
                <c:pt idx="44">
                  <c:v>27.8</c:v>
                </c:pt>
                <c:pt idx="45">
                  <c:v>29.6</c:v>
                </c:pt>
                <c:pt idx="46">
                  <c:v>30.84</c:v>
                </c:pt>
                <c:pt idx="47">
                  <c:v>31.63</c:v>
                </c:pt>
                <c:pt idx="48">
                  <c:v>31.71</c:v>
                </c:pt>
                <c:pt idx="49">
                  <c:v>31.61</c:v>
                </c:pt>
                <c:pt idx="50">
                  <c:v>31.49</c:v>
                </c:pt>
                <c:pt idx="51">
                  <c:v>31.06</c:v>
                </c:pt>
                <c:pt idx="52">
                  <c:v>30.87</c:v>
                </c:pt>
                <c:pt idx="53">
                  <c:v>30.83</c:v>
                </c:pt>
                <c:pt idx="54">
                  <c:v>31.94</c:v>
                </c:pt>
                <c:pt idx="55">
                  <c:v>31.74</c:v>
                </c:pt>
                <c:pt idx="56">
                  <c:v>31.86</c:v>
                </c:pt>
                <c:pt idx="57">
                  <c:v>31.6</c:v>
                </c:pt>
                <c:pt idx="58">
                  <c:v>31.52</c:v>
                </c:pt>
                <c:pt idx="59">
                  <c:v>31.68</c:v>
                </c:pt>
                <c:pt idx="60">
                  <c:v>31.51</c:v>
                </c:pt>
                <c:pt idx="61">
                  <c:v>31.91</c:v>
                </c:pt>
                <c:pt idx="62">
                  <c:v>31.95</c:v>
                </c:pt>
                <c:pt idx="63">
                  <c:v>31.32</c:v>
                </c:pt>
                <c:pt idx="64">
                  <c:v>31.05</c:v>
                </c:pt>
                <c:pt idx="65">
                  <c:v>31.06</c:v>
                </c:pt>
                <c:pt idx="66">
                  <c:v>31.5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110208"/>
        <c:axId val="475936024"/>
      </c:lineChart>
      <c:catAx>
        <c:axId val="463110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36024"/>
        <c:crosses val="autoZero"/>
        <c:auto val="1"/>
        <c:lblAlgn val="ctr"/>
        <c:lblOffset val="100"/>
        <c:noMultiLvlLbl val="0"/>
      </c:catAx>
      <c:valAx>
        <c:axId val="4759360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1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28-Sep-15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16-Sep-15</c:v>
                </c:pt>
                <c:pt idx="28">
                  <c:v>15-Sep-15</c:v>
                </c:pt>
                <c:pt idx="29">
                  <c:v>14-Sep-15</c:v>
                </c:pt>
                <c:pt idx="30">
                  <c:v>11-Sep-15</c:v>
                </c:pt>
                <c:pt idx="31">
                  <c:v>10-Sep-15</c:v>
                </c:pt>
                <c:pt idx="32">
                  <c:v>9-Sep-15</c:v>
                </c:pt>
                <c:pt idx="33">
                  <c:v>8-Sep-15</c:v>
                </c:pt>
                <c:pt idx="34">
                  <c:v>4-Sep-15</c:v>
                </c:pt>
                <c:pt idx="35">
                  <c:v>3-Sep-15</c:v>
                </c:pt>
                <c:pt idx="36">
                  <c:v>2-Sep-15</c:v>
                </c:pt>
                <c:pt idx="37">
                  <c:v>1-Sep-15</c:v>
                </c:pt>
                <c:pt idx="38">
                  <c:v>31-Aug-15</c:v>
                </c:pt>
                <c:pt idx="39">
                  <c:v>28-Aug-15</c:v>
                </c:pt>
                <c:pt idx="40">
                  <c:v>27-Aug-15</c:v>
                </c:pt>
                <c:pt idx="41">
                  <c:v>26-Aug-15</c:v>
                </c:pt>
                <c:pt idx="42">
                  <c:v>25-Aug-15</c:v>
                </c:pt>
                <c:pt idx="43">
                  <c:v>24-Aug-15</c:v>
                </c:pt>
                <c:pt idx="44">
                  <c:v>21-Aug-15</c:v>
                </c:pt>
                <c:pt idx="45">
                  <c:v>20-Aug-15</c:v>
                </c:pt>
                <c:pt idx="46">
                  <c:v>20-Aug-15</c:v>
                </c:pt>
                <c:pt idx="47">
                  <c:v>19-Aug-15</c:v>
                </c:pt>
                <c:pt idx="48">
                  <c:v>18-Aug-15</c:v>
                </c:pt>
                <c:pt idx="49">
                  <c:v>17-Aug-15</c:v>
                </c:pt>
                <c:pt idx="50">
                  <c:v>14-Aug-15</c:v>
                </c:pt>
                <c:pt idx="51">
                  <c:v>13-Aug-15</c:v>
                </c:pt>
                <c:pt idx="52">
                  <c:v>12-Aug-15</c:v>
                </c:pt>
                <c:pt idx="53">
                  <c:v>11-Aug-15</c:v>
                </c:pt>
                <c:pt idx="54">
                  <c:v>10-Aug-15</c:v>
                </c:pt>
                <c:pt idx="55">
                  <c:v>7-Aug-15</c:v>
                </c:pt>
                <c:pt idx="56">
                  <c:v>6-Aug-15</c:v>
                </c:pt>
                <c:pt idx="57">
                  <c:v>5-Aug-15</c:v>
                </c:pt>
                <c:pt idx="58">
                  <c:v>4-Aug-15</c:v>
                </c:pt>
                <c:pt idx="59">
                  <c:v>3-Aug-15</c:v>
                </c:pt>
                <c:pt idx="60">
                  <c:v>31-Jul-15</c:v>
                </c:pt>
                <c:pt idx="61">
                  <c:v>30-Jul-15</c:v>
                </c:pt>
                <c:pt idx="62">
                  <c:v>29-Jul-15</c:v>
                </c:pt>
                <c:pt idx="63">
                  <c:v>28-Jul-15</c:v>
                </c:pt>
                <c:pt idx="64">
                  <c:v>27-Jul-15</c:v>
                </c:pt>
                <c:pt idx="65">
                  <c:v>24-Jul-15</c:v>
                </c:pt>
                <c:pt idx="66">
                  <c:v>23-Jul-15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29.72</c:v>
                </c:pt>
                <c:pt idx="1">
                  <c:v>29.29</c:v>
                </c:pt>
                <c:pt idx="2">
                  <c:v>28.57</c:v>
                </c:pt>
                <c:pt idx="3">
                  <c:v>28.69</c:v>
                </c:pt>
                <c:pt idx="4">
                  <c:v>28.69</c:v>
                </c:pt>
                <c:pt idx="5">
                  <c:v>28.59</c:v>
                </c:pt>
                <c:pt idx="6">
                  <c:v>30.33</c:v>
                </c:pt>
                <c:pt idx="7">
                  <c:v>29.9</c:v>
                </c:pt>
                <c:pt idx="8">
                  <c:v>29.88</c:v>
                </c:pt>
                <c:pt idx="9">
                  <c:v>30.39</c:v>
                </c:pt>
                <c:pt idx="10">
                  <c:v>30.99</c:v>
                </c:pt>
                <c:pt idx="11">
                  <c:v>31</c:v>
                </c:pt>
                <c:pt idx="12">
                  <c:v>29.84</c:v>
                </c:pt>
                <c:pt idx="13">
                  <c:v>29.77</c:v>
                </c:pt>
                <c:pt idx="14">
                  <c:v>29.52</c:v>
                </c:pt>
                <c:pt idx="15">
                  <c:v>28.22</c:v>
                </c:pt>
                <c:pt idx="16">
                  <c:v>27.46</c:v>
                </c:pt>
                <c:pt idx="17">
                  <c:v>27.49</c:v>
                </c:pt>
                <c:pt idx="18">
                  <c:v>26.92</c:v>
                </c:pt>
                <c:pt idx="19">
                  <c:v>26.46</c:v>
                </c:pt>
                <c:pt idx="20">
                  <c:v>27.1</c:v>
                </c:pt>
                <c:pt idx="21">
                  <c:v>27.31</c:v>
                </c:pt>
                <c:pt idx="22">
                  <c:v>28.1</c:v>
                </c:pt>
                <c:pt idx="23">
                  <c:v>28.48</c:v>
                </c:pt>
                <c:pt idx="24">
                  <c:v>28.91</c:v>
                </c:pt>
                <c:pt idx="25">
                  <c:v>29.02</c:v>
                </c:pt>
                <c:pt idx="26">
                  <c:v>29.89</c:v>
                </c:pt>
                <c:pt idx="27">
                  <c:v>30.07</c:v>
                </c:pt>
                <c:pt idx="28">
                  <c:v>29.75</c:v>
                </c:pt>
                <c:pt idx="29">
                  <c:v>29.17</c:v>
                </c:pt>
                <c:pt idx="30">
                  <c:v>30.39</c:v>
                </c:pt>
                <c:pt idx="31">
                  <c:v>30.36</c:v>
                </c:pt>
                <c:pt idx="32">
                  <c:v>30.51</c:v>
                </c:pt>
                <c:pt idx="33">
                  <c:v>31.06</c:v>
                </c:pt>
                <c:pt idx="34">
                  <c:v>30.32</c:v>
                </c:pt>
                <c:pt idx="35">
                  <c:v>30.88</c:v>
                </c:pt>
                <c:pt idx="36">
                  <c:v>30.7</c:v>
                </c:pt>
                <c:pt idx="37">
                  <c:v>30.44</c:v>
                </c:pt>
                <c:pt idx="38">
                  <c:v>31.75</c:v>
                </c:pt>
                <c:pt idx="39">
                  <c:v>31.35</c:v>
                </c:pt>
                <c:pt idx="40">
                  <c:v>30.76</c:v>
                </c:pt>
                <c:pt idx="41">
                  <c:v>29.97</c:v>
                </c:pt>
                <c:pt idx="42">
                  <c:v>29.4</c:v>
                </c:pt>
                <c:pt idx="43">
                  <c:v>29.97</c:v>
                </c:pt>
                <c:pt idx="44">
                  <c:v>31.22</c:v>
                </c:pt>
                <c:pt idx="45">
                  <c:v>31.99</c:v>
                </c:pt>
                <c:pt idx="47">
                  <c:v>32.78</c:v>
                </c:pt>
                <c:pt idx="48">
                  <c:v>32.96</c:v>
                </c:pt>
                <c:pt idx="49">
                  <c:v>33.21</c:v>
                </c:pt>
                <c:pt idx="50">
                  <c:v>32.96</c:v>
                </c:pt>
                <c:pt idx="51">
                  <c:v>32.770000000000003</c:v>
                </c:pt>
                <c:pt idx="52">
                  <c:v>32.950000000000003</c:v>
                </c:pt>
                <c:pt idx="53">
                  <c:v>32.78</c:v>
                </c:pt>
                <c:pt idx="54">
                  <c:v>33.61</c:v>
                </c:pt>
                <c:pt idx="55">
                  <c:v>32.71</c:v>
                </c:pt>
                <c:pt idx="56">
                  <c:v>32.950000000000003</c:v>
                </c:pt>
                <c:pt idx="57">
                  <c:v>32.950000000000003</c:v>
                </c:pt>
                <c:pt idx="58">
                  <c:v>32.74</c:v>
                </c:pt>
                <c:pt idx="59">
                  <c:v>32.619999999999997</c:v>
                </c:pt>
                <c:pt idx="60">
                  <c:v>33.380000000000003</c:v>
                </c:pt>
                <c:pt idx="61">
                  <c:v>33.49</c:v>
                </c:pt>
                <c:pt idx="62">
                  <c:v>33.049999999999997</c:v>
                </c:pt>
                <c:pt idx="63">
                  <c:v>31.98</c:v>
                </c:pt>
                <c:pt idx="64">
                  <c:v>31.54</c:v>
                </c:pt>
                <c:pt idx="65">
                  <c:v>31.88</c:v>
                </c:pt>
                <c:pt idx="66">
                  <c:v>32.659999999999997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34456"/>
        <c:axId val="475943080"/>
      </c:lineChart>
      <c:catAx>
        <c:axId val="475934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3080"/>
        <c:crosses val="autoZero"/>
        <c:auto val="1"/>
        <c:lblAlgn val="ctr"/>
        <c:lblOffset val="100"/>
        <c:noMultiLvlLbl val="0"/>
      </c:catAx>
      <c:valAx>
        <c:axId val="4759430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42300</c:v>
                </c:pt>
                <c:pt idx="1">
                  <c:v>42299</c:v>
                </c:pt>
                <c:pt idx="2">
                  <c:v>42298</c:v>
                </c:pt>
                <c:pt idx="3">
                  <c:v>42297</c:v>
                </c:pt>
                <c:pt idx="4">
                  <c:v>42296</c:v>
                </c:pt>
                <c:pt idx="5">
                  <c:v>42293</c:v>
                </c:pt>
                <c:pt idx="6">
                  <c:v>42292</c:v>
                </c:pt>
                <c:pt idx="7">
                  <c:v>42291</c:v>
                </c:pt>
                <c:pt idx="8">
                  <c:v>42290</c:v>
                </c:pt>
                <c:pt idx="9">
                  <c:v>42289</c:v>
                </c:pt>
                <c:pt idx="10">
                  <c:v>42286</c:v>
                </c:pt>
                <c:pt idx="11">
                  <c:v>42285</c:v>
                </c:pt>
                <c:pt idx="12">
                  <c:v>42284</c:v>
                </c:pt>
                <c:pt idx="13">
                  <c:v>42283</c:v>
                </c:pt>
                <c:pt idx="14">
                  <c:v>42282</c:v>
                </c:pt>
                <c:pt idx="15">
                  <c:v>42279</c:v>
                </c:pt>
                <c:pt idx="16">
                  <c:v>42278</c:v>
                </c:pt>
                <c:pt idx="17">
                  <c:v>42277</c:v>
                </c:pt>
                <c:pt idx="18">
                  <c:v>42276</c:v>
                </c:pt>
                <c:pt idx="19">
                  <c:v>42275</c:v>
                </c:pt>
                <c:pt idx="20">
                  <c:v>42272</c:v>
                </c:pt>
                <c:pt idx="21">
                  <c:v>42271</c:v>
                </c:pt>
                <c:pt idx="22">
                  <c:v>42270</c:v>
                </c:pt>
                <c:pt idx="23">
                  <c:v>42269</c:v>
                </c:pt>
                <c:pt idx="24">
                  <c:v>42268</c:v>
                </c:pt>
                <c:pt idx="25">
                  <c:v>42265</c:v>
                </c:pt>
                <c:pt idx="26">
                  <c:v>42264</c:v>
                </c:pt>
                <c:pt idx="27">
                  <c:v>42263</c:v>
                </c:pt>
                <c:pt idx="28">
                  <c:v>42262</c:v>
                </c:pt>
                <c:pt idx="29">
                  <c:v>42261</c:v>
                </c:pt>
                <c:pt idx="30">
                  <c:v>42258</c:v>
                </c:pt>
                <c:pt idx="31">
                  <c:v>42257</c:v>
                </c:pt>
                <c:pt idx="32">
                  <c:v>42256</c:v>
                </c:pt>
                <c:pt idx="33">
                  <c:v>42255</c:v>
                </c:pt>
                <c:pt idx="34">
                  <c:v>42251</c:v>
                </c:pt>
                <c:pt idx="35">
                  <c:v>42250</c:v>
                </c:pt>
                <c:pt idx="36">
                  <c:v>42249</c:v>
                </c:pt>
                <c:pt idx="37">
                  <c:v>42248</c:v>
                </c:pt>
                <c:pt idx="38">
                  <c:v>42247</c:v>
                </c:pt>
                <c:pt idx="39">
                  <c:v>42244</c:v>
                </c:pt>
                <c:pt idx="40">
                  <c:v>42243</c:v>
                </c:pt>
                <c:pt idx="41">
                  <c:v>42242</c:v>
                </c:pt>
                <c:pt idx="42">
                  <c:v>42241</c:v>
                </c:pt>
                <c:pt idx="43">
                  <c:v>42240</c:v>
                </c:pt>
                <c:pt idx="44">
                  <c:v>42237</c:v>
                </c:pt>
                <c:pt idx="45">
                  <c:v>42236</c:v>
                </c:pt>
                <c:pt idx="46">
                  <c:v>42235</c:v>
                </c:pt>
                <c:pt idx="47">
                  <c:v>42234</c:v>
                </c:pt>
                <c:pt idx="48">
                  <c:v>42233</c:v>
                </c:pt>
                <c:pt idx="49">
                  <c:v>42230</c:v>
                </c:pt>
                <c:pt idx="50">
                  <c:v>42229</c:v>
                </c:pt>
                <c:pt idx="51">
                  <c:v>42228</c:v>
                </c:pt>
                <c:pt idx="52">
                  <c:v>42227</c:v>
                </c:pt>
                <c:pt idx="53">
                  <c:v>42226</c:v>
                </c:pt>
                <c:pt idx="54">
                  <c:v>42223</c:v>
                </c:pt>
                <c:pt idx="55">
                  <c:v>42222</c:v>
                </c:pt>
                <c:pt idx="56">
                  <c:v>42221</c:v>
                </c:pt>
                <c:pt idx="57">
                  <c:v>42220</c:v>
                </c:pt>
                <c:pt idx="58">
                  <c:v>42219</c:v>
                </c:pt>
                <c:pt idx="59">
                  <c:v>42216</c:v>
                </c:pt>
                <c:pt idx="60">
                  <c:v>42215</c:v>
                </c:pt>
                <c:pt idx="61">
                  <c:v>42214</c:v>
                </c:pt>
                <c:pt idx="62">
                  <c:v>42213</c:v>
                </c:pt>
                <c:pt idx="63">
                  <c:v>42212</c:v>
                </c:pt>
                <c:pt idx="64">
                  <c:v>42209</c:v>
                </c:pt>
                <c:pt idx="65">
                  <c:v>42208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4.03</c:v>
                </c:pt>
                <c:pt idx="1">
                  <c:v>4.07</c:v>
                </c:pt>
                <c:pt idx="2">
                  <c:v>4.21</c:v>
                </c:pt>
                <c:pt idx="3">
                  <c:v>4.29</c:v>
                </c:pt>
                <c:pt idx="4">
                  <c:v>4.34</c:v>
                </c:pt>
                <c:pt idx="5">
                  <c:v>4.3099999999999996</c:v>
                </c:pt>
                <c:pt idx="6">
                  <c:v>4.0599999999999996</c:v>
                </c:pt>
                <c:pt idx="7">
                  <c:v>4.1500000000000004</c:v>
                </c:pt>
                <c:pt idx="8">
                  <c:v>4.1399999999999997</c:v>
                </c:pt>
                <c:pt idx="9">
                  <c:v>4.08</c:v>
                </c:pt>
                <c:pt idx="10">
                  <c:v>4.3</c:v>
                </c:pt>
                <c:pt idx="11">
                  <c:v>4.34</c:v>
                </c:pt>
                <c:pt idx="12">
                  <c:v>4.07</c:v>
                </c:pt>
                <c:pt idx="13">
                  <c:v>4.1900000000000004</c:v>
                </c:pt>
                <c:pt idx="14">
                  <c:v>4.22</c:v>
                </c:pt>
                <c:pt idx="15">
                  <c:v>4.0599999999999996</c:v>
                </c:pt>
                <c:pt idx="16">
                  <c:v>3.83</c:v>
                </c:pt>
                <c:pt idx="17">
                  <c:v>5.15</c:v>
                </c:pt>
                <c:pt idx="18">
                  <c:v>5.3</c:v>
                </c:pt>
                <c:pt idx="19">
                  <c:v>5.78</c:v>
                </c:pt>
                <c:pt idx="20">
                  <c:v>6.73</c:v>
                </c:pt>
                <c:pt idx="21">
                  <c:v>6.76</c:v>
                </c:pt>
                <c:pt idx="22">
                  <c:v>6.84</c:v>
                </c:pt>
                <c:pt idx="23">
                  <c:v>6.89</c:v>
                </c:pt>
                <c:pt idx="24">
                  <c:v>6.81</c:v>
                </c:pt>
                <c:pt idx="25">
                  <c:v>6.58</c:v>
                </c:pt>
                <c:pt idx="26">
                  <c:v>6.31</c:v>
                </c:pt>
                <c:pt idx="27">
                  <c:v>6.25</c:v>
                </c:pt>
                <c:pt idx="28">
                  <c:v>6.21</c:v>
                </c:pt>
                <c:pt idx="29">
                  <c:v>6.3</c:v>
                </c:pt>
                <c:pt idx="30">
                  <c:v>6.33</c:v>
                </c:pt>
                <c:pt idx="31">
                  <c:v>6.12</c:v>
                </c:pt>
                <c:pt idx="32">
                  <c:v>6.17</c:v>
                </c:pt>
                <c:pt idx="33">
                  <c:v>5.99</c:v>
                </c:pt>
                <c:pt idx="34">
                  <c:v>5.85</c:v>
                </c:pt>
                <c:pt idx="35">
                  <c:v>5.81</c:v>
                </c:pt>
                <c:pt idx="36">
                  <c:v>5.76</c:v>
                </c:pt>
                <c:pt idx="37">
                  <c:v>5.77</c:v>
                </c:pt>
                <c:pt idx="38">
                  <c:v>5.38</c:v>
                </c:pt>
                <c:pt idx="39">
                  <c:v>5.2</c:v>
                </c:pt>
                <c:pt idx="40">
                  <c:v>5.18</c:v>
                </c:pt>
                <c:pt idx="41">
                  <c:v>5.12</c:v>
                </c:pt>
                <c:pt idx="42">
                  <c:v>5.17</c:v>
                </c:pt>
                <c:pt idx="43">
                  <c:v>5.33</c:v>
                </c:pt>
                <c:pt idx="44">
                  <c:v>5.76</c:v>
                </c:pt>
                <c:pt idx="45">
                  <c:v>5.67</c:v>
                </c:pt>
                <c:pt idx="46">
                  <c:v>5.76</c:v>
                </c:pt>
                <c:pt idx="47">
                  <c:v>5.93</c:v>
                </c:pt>
                <c:pt idx="48">
                  <c:v>5.99</c:v>
                </c:pt>
                <c:pt idx="49">
                  <c:v>5.96</c:v>
                </c:pt>
                <c:pt idx="50">
                  <c:v>6.1</c:v>
                </c:pt>
                <c:pt idx="51">
                  <c:v>5.99</c:v>
                </c:pt>
                <c:pt idx="52">
                  <c:v>5.55</c:v>
                </c:pt>
                <c:pt idx="53">
                  <c:v>5.66</c:v>
                </c:pt>
                <c:pt idx="54">
                  <c:v>4.91</c:v>
                </c:pt>
                <c:pt idx="55">
                  <c:v>5.05</c:v>
                </c:pt>
                <c:pt idx="56">
                  <c:v>5.57</c:v>
                </c:pt>
                <c:pt idx="57">
                  <c:v>5.79</c:v>
                </c:pt>
                <c:pt idx="58">
                  <c:v>5.98</c:v>
                </c:pt>
                <c:pt idx="59">
                  <c:v>6.06</c:v>
                </c:pt>
                <c:pt idx="60">
                  <c:v>6.1</c:v>
                </c:pt>
                <c:pt idx="61">
                  <c:v>6.17</c:v>
                </c:pt>
                <c:pt idx="62">
                  <c:v>6.27</c:v>
                </c:pt>
                <c:pt idx="63">
                  <c:v>6.03</c:v>
                </c:pt>
                <c:pt idx="64">
                  <c:v>6.35</c:v>
                </c:pt>
                <c:pt idx="65">
                  <c:v>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40336"/>
        <c:axId val="475941904"/>
      </c:lineChart>
      <c:dateAx>
        <c:axId val="475940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1904"/>
        <c:crosses val="autoZero"/>
        <c:auto val="1"/>
        <c:lblOffset val="100"/>
        <c:baseTimeUnit val="days"/>
      </c:dateAx>
      <c:valAx>
        <c:axId val="475941904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42300</c:v>
                </c:pt>
                <c:pt idx="1">
                  <c:v>42299</c:v>
                </c:pt>
                <c:pt idx="2">
                  <c:v>42298</c:v>
                </c:pt>
                <c:pt idx="3">
                  <c:v>42297</c:v>
                </c:pt>
                <c:pt idx="4">
                  <c:v>42296</c:v>
                </c:pt>
                <c:pt idx="5">
                  <c:v>42293</c:v>
                </c:pt>
                <c:pt idx="6">
                  <c:v>42292</c:v>
                </c:pt>
                <c:pt idx="7">
                  <c:v>42291</c:v>
                </c:pt>
                <c:pt idx="8">
                  <c:v>42290</c:v>
                </c:pt>
                <c:pt idx="9">
                  <c:v>42289</c:v>
                </c:pt>
                <c:pt idx="10">
                  <c:v>42286</c:v>
                </c:pt>
                <c:pt idx="11">
                  <c:v>42285</c:v>
                </c:pt>
                <c:pt idx="12">
                  <c:v>42284</c:v>
                </c:pt>
                <c:pt idx="13">
                  <c:v>42283</c:v>
                </c:pt>
                <c:pt idx="14">
                  <c:v>42282</c:v>
                </c:pt>
                <c:pt idx="15">
                  <c:v>42279</c:v>
                </c:pt>
                <c:pt idx="16">
                  <c:v>42278</c:v>
                </c:pt>
                <c:pt idx="17">
                  <c:v>42277</c:v>
                </c:pt>
                <c:pt idx="18">
                  <c:v>42276</c:v>
                </c:pt>
                <c:pt idx="19">
                  <c:v>42275</c:v>
                </c:pt>
                <c:pt idx="20">
                  <c:v>42272</c:v>
                </c:pt>
                <c:pt idx="21">
                  <c:v>42271</c:v>
                </c:pt>
                <c:pt idx="22">
                  <c:v>42270</c:v>
                </c:pt>
                <c:pt idx="23">
                  <c:v>42269</c:v>
                </c:pt>
                <c:pt idx="24">
                  <c:v>42268</c:v>
                </c:pt>
                <c:pt idx="25">
                  <c:v>42265</c:v>
                </c:pt>
                <c:pt idx="26">
                  <c:v>42264</c:v>
                </c:pt>
                <c:pt idx="27">
                  <c:v>42263</c:v>
                </c:pt>
                <c:pt idx="28">
                  <c:v>42262</c:v>
                </c:pt>
                <c:pt idx="29">
                  <c:v>42261</c:v>
                </c:pt>
                <c:pt idx="30">
                  <c:v>42258</c:v>
                </c:pt>
                <c:pt idx="31">
                  <c:v>42257</c:v>
                </c:pt>
                <c:pt idx="32">
                  <c:v>42256</c:v>
                </c:pt>
                <c:pt idx="33">
                  <c:v>42255</c:v>
                </c:pt>
                <c:pt idx="34">
                  <c:v>42251</c:v>
                </c:pt>
                <c:pt idx="35">
                  <c:v>42250</c:v>
                </c:pt>
                <c:pt idx="36">
                  <c:v>42249</c:v>
                </c:pt>
                <c:pt idx="37">
                  <c:v>42248</c:v>
                </c:pt>
                <c:pt idx="38">
                  <c:v>42247</c:v>
                </c:pt>
                <c:pt idx="39">
                  <c:v>42244</c:v>
                </c:pt>
                <c:pt idx="40">
                  <c:v>42243</c:v>
                </c:pt>
                <c:pt idx="41">
                  <c:v>42242</c:v>
                </c:pt>
                <c:pt idx="42">
                  <c:v>42241</c:v>
                </c:pt>
                <c:pt idx="43">
                  <c:v>42240</c:v>
                </c:pt>
                <c:pt idx="44">
                  <c:v>42237</c:v>
                </c:pt>
                <c:pt idx="45">
                  <c:v>42236</c:v>
                </c:pt>
                <c:pt idx="46">
                  <c:v>42235</c:v>
                </c:pt>
                <c:pt idx="47">
                  <c:v>42234</c:v>
                </c:pt>
                <c:pt idx="48">
                  <c:v>42233</c:v>
                </c:pt>
                <c:pt idx="49">
                  <c:v>42230</c:v>
                </c:pt>
                <c:pt idx="50">
                  <c:v>42229</c:v>
                </c:pt>
                <c:pt idx="51">
                  <c:v>42228</c:v>
                </c:pt>
                <c:pt idx="52">
                  <c:v>42228</c:v>
                </c:pt>
                <c:pt idx="53">
                  <c:v>42227</c:v>
                </c:pt>
                <c:pt idx="54">
                  <c:v>42226</c:v>
                </c:pt>
                <c:pt idx="55">
                  <c:v>42223</c:v>
                </c:pt>
                <c:pt idx="56">
                  <c:v>42222</c:v>
                </c:pt>
                <c:pt idx="57">
                  <c:v>42221</c:v>
                </c:pt>
                <c:pt idx="58">
                  <c:v>42220</c:v>
                </c:pt>
                <c:pt idx="59">
                  <c:v>42219</c:v>
                </c:pt>
                <c:pt idx="60">
                  <c:v>42216</c:v>
                </c:pt>
                <c:pt idx="61">
                  <c:v>42215</c:v>
                </c:pt>
                <c:pt idx="62">
                  <c:v>42214</c:v>
                </c:pt>
                <c:pt idx="63">
                  <c:v>42213</c:v>
                </c:pt>
                <c:pt idx="64">
                  <c:v>42212</c:v>
                </c:pt>
                <c:pt idx="65">
                  <c:v>42209</c:v>
                </c:pt>
                <c:pt idx="66">
                  <c:v>42208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100.62</c:v>
                </c:pt>
                <c:pt idx="1">
                  <c:v>99.79</c:v>
                </c:pt>
                <c:pt idx="2">
                  <c:v>97.97</c:v>
                </c:pt>
                <c:pt idx="3">
                  <c:v>95.62</c:v>
                </c:pt>
                <c:pt idx="4">
                  <c:v>92.05</c:v>
                </c:pt>
                <c:pt idx="5">
                  <c:v>93</c:v>
                </c:pt>
                <c:pt idx="6">
                  <c:v>93.18</c:v>
                </c:pt>
                <c:pt idx="7">
                  <c:v>92.17</c:v>
                </c:pt>
                <c:pt idx="8">
                  <c:v>94.28</c:v>
                </c:pt>
                <c:pt idx="9">
                  <c:v>95.43</c:v>
                </c:pt>
                <c:pt idx="10">
                  <c:v>95.37</c:v>
                </c:pt>
                <c:pt idx="11">
                  <c:v>94.33</c:v>
                </c:pt>
                <c:pt idx="12">
                  <c:v>93.51</c:v>
                </c:pt>
                <c:pt idx="13">
                  <c:v>92.55</c:v>
                </c:pt>
                <c:pt idx="14">
                  <c:v>92.26</c:v>
                </c:pt>
                <c:pt idx="15">
                  <c:v>89.77</c:v>
                </c:pt>
                <c:pt idx="16">
                  <c:v>88.36</c:v>
                </c:pt>
                <c:pt idx="17">
                  <c:v>88.99</c:v>
                </c:pt>
                <c:pt idx="18">
                  <c:v>87.98</c:v>
                </c:pt>
                <c:pt idx="19">
                  <c:v>86.83</c:v>
                </c:pt>
                <c:pt idx="20">
                  <c:v>87.3</c:v>
                </c:pt>
                <c:pt idx="21">
                  <c:v>86.82</c:v>
                </c:pt>
                <c:pt idx="22">
                  <c:v>86.96</c:v>
                </c:pt>
                <c:pt idx="23">
                  <c:v>88.2</c:v>
                </c:pt>
                <c:pt idx="24">
                  <c:v>91.55</c:v>
                </c:pt>
                <c:pt idx="25">
                  <c:v>91.07</c:v>
                </c:pt>
                <c:pt idx="26">
                  <c:v>93.31</c:v>
                </c:pt>
                <c:pt idx="27">
                  <c:v>93.94</c:v>
                </c:pt>
                <c:pt idx="28">
                  <c:v>92.68</c:v>
                </c:pt>
                <c:pt idx="29">
                  <c:v>91.83</c:v>
                </c:pt>
                <c:pt idx="30">
                  <c:v>92.33</c:v>
                </c:pt>
                <c:pt idx="31">
                  <c:v>91.4</c:v>
                </c:pt>
                <c:pt idx="32">
                  <c:v>91.85</c:v>
                </c:pt>
                <c:pt idx="33">
                  <c:v>92.82</c:v>
                </c:pt>
                <c:pt idx="34">
                  <c:v>90.68</c:v>
                </c:pt>
                <c:pt idx="35">
                  <c:v>91.91</c:v>
                </c:pt>
                <c:pt idx="36">
                  <c:v>91.24</c:v>
                </c:pt>
                <c:pt idx="37">
                  <c:v>89.72</c:v>
                </c:pt>
                <c:pt idx="38">
                  <c:v>91.61</c:v>
                </c:pt>
                <c:pt idx="39">
                  <c:v>93.24</c:v>
                </c:pt>
                <c:pt idx="40">
                  <c:v>93.27</c:v>
                </c:pt>
                <c:pt idx="41">
                  <c:v>91.56</c:v>
                </c:pt>
                <c:pt idx="42">
                  <c:v>88.8</c:v>
                </c:pt>
                <c:pt idx="43">
                  <c:v>90.87</c:v>
                </c:pt>
                <c:pt idx="44">
                  <c:v>93.01</c:v>
                </c:pt>
                <c:pt idx="45">
                  <c:v>95.82</c:v>
                </c:pt>
                <c:pt idx="46">
                  <c:v>98.21</c:v>
                </c:pt>
                <c:pt idx="47">
                  <c:v>99.41</c:v>
                </c:pt>
                <c:pt idx="48">
                  <c:v>99.36</c:v>
                </c:pt>
                <c:pt idx="49">
                  <c:v>98.7</c:v>
                </c:pt>
                <c:pt idx="50">
                  <c:v>98.38</c:v>
                </c:pt>
                <c:pt idx="51">
                  <c:v>98.69</c:v>
                </c:pt>
                <c:pt idx="53">
                  <c:v>98.61</c:v>
                </c:pt>
                <c:pt idx="54">
                  <c:v>99.55</c:v>
                </c:pt>
                <c:pt idx="55">
                  <c:v>98.29</c:v>
                </c:pt>
                <c:pt idx="56">
                  <c:v>98.98</c:v>
                </c:pt>
                <c:pt idx="57">
                  <c:v>98.87</c:v>
                </c:pt>
                <c:pt idx="58">
                  <c:v>99.03</c:v>
                </c:pt>
                <c:pt idx="59">
                  <c:v>99.42</c:v>
                </c:pt>
                <c:pt idx="60">
                  <c:v>100.31</c:v>
                </c:pt>
                <c:pt idx="61">
                  <c:v>100.73</c:v>
                </c:pt>
                <c:pt idx="62">
                  <c:v>99.36</c:v>
                </c:pt>
                <c:pt idx="63">
                  <c:v>98.97</c:v>
                </c:pt>
                <c:pt idx="64">
                  <c:v>98.87</c:v>
                </c:pt>
                <c:pt idx="65">
                  <c:v>99.31</c:v>
                </c:pt>
                <c:pt idx="66">
                  <c:v>101.14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34848"/>
        <c:axId val="475945040"/>
      </c:lineChart>
      <c:dateAx>
        <c:axId val="475934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5040"/>
        <c:crosses val="autoZero"/>
        <c:auto val="1"/>
        <c:lblOffset val="100"/>
        <c:baseTimeUnit val="days"/>
      </c:dateAx>
      <c:valAx>
        <c:axId val="4759450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3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42300</c:v>
                </c:pt>
                <c:pt idx="1">
                  <c:v>42299</c:v>
                </c:pt>
                <c:pt idx="2">
                  <c:v>42298</c:v>
                </c:pt>
                <c:pt idx="3">
                  <c:v>42297</c:v>
                </c:pt>
                <c:pt idx="4">
                  <c:v>42296</c:v>
                </c:pt>
                <c:pt idx="5">
                  <c:v>42293</c:v>
                </c:pt>
                <c:pt idx="6">
                  <c:v>42292</c:v>
                </c:pt>
                <c:pt idx="7">
                  <c:v>42291</c:v>
                </c:pt>
                <c:pt idx="8">
                  <c:v>42290</c:v>
                </c:pt>
                <c:pt idx="9">
                  <c:v>42289</c:v>
                </c:pt>
                <c:pt idx="10">
                  <c:v>42286</c:v>
                </c:pt>
                <c:pt idx="11">
                  <c:v>42285</c:v>
                </c:pt>
                <c:pt idx="12">
                  <c:v>42284</c:v>
                </c:pt>
                <c:pt idx="13">
                  <c:v>42283</c:v>
                </c:pt>
                <c:pt idx="14">
                  <c:v>42282</c:v>
                </c:pt>
                <c:pt idx="15">
                  <c:v>42279</c:v>
                </c:pt>
                <c:pt idx="16">
                  <c:v>42278</c:v>
                </c:pt>
                <c:pt idx="17">
                  <c:v>42277</c:v>
                </c:pt>
                <c:pt idx="18">
                  <c:v>42276</c:v>
                </c:pt>
                <c:pt idx="19">
                  <c:v>42275</c:v>
                </c:pt>
                <c:pt idx="20">
                  <c:v>42272</c:v>
                </c:pt>
                <c:pt idx="21">
                  <c:v>42271</c:v>
                </c:pt>
                <c:pt idx="22">
                  <c:v>42270</c:v>
                </c:pt>
                <c:pt idx="23">
                  <c:v>42269</c:v>
                </c:pt>
                <c:pt idx="24">
                  <c:v>42268</c:v>
                </c:pt>
                <c:pt idx="25">
                  <c:v>42265</c:v>
                </c:pt>
                <c:pt idx="26">
                  <c:v>42264</c:v>
                </c:pt>
                <c:pt idx="27">
                  <c:v>42263</c:v>
                </c:pt>
                <c:pt idx="28">
                  <c:v>42262</c:v>
                </c:pt>
                <c:pt idx="29">
                  <c:v>42261</c:v>
                </c:pt>
                <c:pt idx="30">
                  <c:v>42258</c:v>
                </c:pt>
                <c:pt idx="31">
                  <c:v>42257</c:v>
                </c:pt>
                <c:pt idx="32">
                  <c:v>42256</c:v>
                </c:pt>
                <c:pt idx="33">
                  <c:v>42256</c:v>
                </c:pt>
                <c:pt idx="34">
                  <c:v>42255</c:v>
                </c:pt>
                <c:pt idx="35">
                  <c:v>42251</c:v>
                </c:pt>
                <c:pt idx="36">
                  <c:v>42250</c:v>
                </c:pt>
                <c:pt idx="37">
                  <c:v>42249</c:v>
                </c:pt>
                <c:pt idx="38">
                  <c:v>42248</c:v>
                </c:pt>
                <c:pt idx="39">
                  <c:v>42247</c:v>
                </c:pt>
                <c:pt idx="40">
                  <c:v>42244</c:v>
                </c:pt>
                <c:pt idx="41">
                  <c:v>42243</c:v>
                </c:pt>
                <c:pt idx="42">
                  <c:v>42242</c:v>
                </c:pt>
                <c:pt idx="43">
                  <c:v>42241</c:v>
                </c:pt>
                <c:pt idx="44">
                  <c:v>42240</c:v>
                </c:pt>
                <c:pt idx="45">
                  <c:v>42237</c:v>
                </c:pt>
                <c:pt idx="46">
                  <c:v>42236</c:v>
                </c:pt>
                <c:pt idx="47">
                  <c:v>42235</c:v>
                </c:pt>
                <c:pt idx="48">
                  <c:v>42234</c:v>
                </c:pt>
                <c:pt idx="49">
                  <c:v>42233</c:v>
                </c:pt>
                <c:pt idx="50">
                  <c:v>42230</c:v>
                </c:pt>
                <c:pt idx="51">
                  <c:v>42229</c:v>
                </c:pt>
                <c:pt idx="52">
                  <c:v>42228</c:v>
                </c:pt>
                <c:pt idx="53">
                  <c:v>42227</c:v>
                </c:pt>
                <c:pt idx="54">
                  <c:v>42226</c:v>
                </c:pt>
                <c:pt idx="55">
                  <c:v>42223</c:v>
                </c:pt>
                <c:pt idx="56">
                  <c:v>42222</c:v>
                </c:pt>
                <c:pt idx="57">
                  <c:v>42221</c:v>
                </c:pt>
                <c:pt idx="58">
                  <c:v>42220</c:v>
                </c:pt>
                <c:pt idx="59">
                  <c:v>42219</c:v>
                </c:pt>
                <c:pt idx="60">
                  <c:v>42216</c:v>
                </c:pt>
                <c:pt idx="61">
                  <c:v>42215</c:v>
                </c:pt>
                <c:pt idx="62">
                  <c:v>42214</c:v>
                </c:pt>
                <c:pt idx="63">
                  <c:v>42213</c:v>
                </c:pt>
                <c:pt idx="64">
                  <c:v>42212</c:v>
                </c:pt>
                <c:pt idx="65">
                  <c:v>42209</c:v>
                </c:pt>
                <c:pt idx="66">
                  <c:v>42208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115.92</c:v>
                </c:pt>
                <c:pt idx="1">
                  <c:v>113.81</c:v>
                </c:pt>
                <c:pt idx="2">
                  <c:v>118.11</c:v>
                </c:pt>
                <c:pt idx="3">
                  <c:v>120.42</c:v>
                </c:pt>
                <c:pt idx="4">
                  <c:v>120.73</c:v>
                </c:pt>
                <c:pt idx="5">
                  <c:v>119.98</c:v>
                </c:pt>
                <c:pt idx="6">
                  <c:v>120.17</c:v>
                </c:pt>
                <c:pt idx="7">
                  <c:v>122.07</c:v>
                </c:pt>
                <c:pt idx="8">
                  <c:v>123.99</c:v>
                </c:pt>
                <c:pt idx="9">
                  <c:v>122.51</c:v>
                </c:pt>
                <c:pt idx="10">
                  <c:v>119.27</c:v>
                </c:pt>
                <c:pt idx="11">
                  <c:v>116.08</c:v>
                </c:pt>
                <c:pt idx="12">
                  <c:v>116.43</c:v>
                </c:pt>
                <c:pt idx="13">
                  <c:v>116.05</c:v>
                </c:pt>
                <c:pt idx="14">
                  <c:v>119.65</c:v>
                </c:pt>
                <c:pt idx="15">
                  <c:v>118.83</c:v>
                </c:pt>
                <c:pt idx="16">
                  <c:v>116.61</c:v>
                </c:pt>
                <c:pt idx="17">
                  <c:v>116.01</c:v>
                </c:pt>
                <c:pt idx="18">
                  <c:v>114.22</c:v>
                </c:pt>
                <c:pt idx="19">
                  <c:v>112.7</c:v>
                </c:pt>
                <c:pt idx="20">
                  <c:v>116.37</c:v>
                </c:pt>
                <c:pt idx="21">
                  <c:v>121.09</c:v>
                </c:pt>
                <c:pt idx="22">
                  <c:v>123.28</c:v>
                </c:pt>
                <c:pt idx="23">
                  <c:v>122.93</c:v>
                </c:pt>
                <c:pt idx="24">
                  <c:v>123.94</c:v>
                </c:pt>
                <c:pt idx="25">
                  <c:v>122.47</c:v>
                </c:pt>
                <c:pt idx="26">
                  <c:v>123.26</c:v>
                </c:pt>
                <c:pt idx="27">
                  <c:v>121.15</c:v>
                </c:pt>
                <c:pt idx="28">
                  <c:v>120.03</c:v>
                </c:pt>
                <c:pt idx="29">
                  <c:v>117.8</c:v>
                </c:pt>
                <c:pt idx="30">
                  <c:v>118.7</c:v>
                </c:pt>
                <c:pt idx="31">
                  <c:v>116.77</c:v>
                </c:pt>
                <c:pt idx="32">
                  <c:v>115.08</c:v>
                </c:pt>
                <c:pt idx="34">
                  <c:v>116.09</c:v>
                </c:pt>
                <c:pt idx="35">
                  <c:v>112.36</c:v>
                </c:pt>
                <c:pt idx="36">
                  <c:v>113.99</c:v>
                </c:pt>
                <c:pt idx="37">
                  <c:v>114.23</c:v>
                </c:pt>
                <c:pt idx="38">
                  <c:v>112.63</c:v>
                </c:pt>
                <c:pt idx="39">
                  <c:v>115.7</c:v>
                </c:pt>
                <c:pt idx="40">
                  <c:v>117.28</c:v>
                </c:pt>
                <c:pt idx="41">
                  <c:v>117.77</c:v>
                </c:pt>
                <c:pt idx="42">
                  <c:v>113.46</c:v>
                </c:pt>
                <c:pt idx="43">
                  <c:v>109.98</c:v>
                </c:pt>
                <c:pt idx="44">
                  <c:v>110.43</c:v>
                </c:pt>
                <c:pt idx="45">
                  <c:v>116.28</c:v>
                </c:pt>
                <c:pt idx="46">
                  <c:v>119.79</c:v>
                </c:pt>
                <c:pt idx="47">
                  <c:v>123.22</c:v>
                </c:pt>
                <c:pt idx="48">
                  <c:v>125.5</c:v>
                </c:pt>
                <c:pt idx="49">
                  <c:v>123.82</c:v>
                </c:pt>
                <c:pt idx="50">
                  <c:v>121.02</c:v>
                </c:pt>
                <c:pt idx="51">
                  <c:v>120.52</c:v>
                </c:pt>
                <c:pt idx="52">
                  <c:v>121.2</c:v>
                </c:pt>
                <c:pt idx="53">
                  <c:v>122.26</c:v>
                </c:pt>
                <c:pt idx="54">
                  <c:v>122.48</c:v>
                </c:pt>
                <c:pt idx="55">
                  <c:v>121.82</c:v>
                </c:pt>
                <c:pt idx="56">
                  <c:v>122.04</c:v>
                </c:pt>
                <c:pt idx="57">
                  <c:v>123.92</c:v>
                </c:pt>
                <c:pt idx="58">
                  <c:v>120.84</c:v>
                </c:pt>
                <c:pt idx="59">
                  <c:v>120.89</c:v>
                </c:pt>
                <c:pt idx="60">
                  <c:v>121.4</c:v>
                </c:pt>
                <c:pt idx="61">
                  <c:v>120.56</c:v>
                </c:pt>
                <c:pt idx="62">
                  <c:v>121.52</c:v>
                </c:pt>
                <c:pt idx="63">
                  <c:v>121.52</c:v>
                </c:pt>
                <c:pt idx="64">
                  <c:v>117.88</c:v>
                </c:pt>
                <c:pt idx="65">
                  <c:v>117.94</c:v>
                </c:pt>
                <c:pt idx="66">
                  <c:v>119.33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35240"/>
        <c:axId val="475945432"/>
      </c:lineChart>
      <c:dateAx>
        <c:axId val="475935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5432"/>
        <c:crosses val="autoZero"/>
        <c:auto val="1"/>
        <c:lblOffset val="100"/>
        <c:baseTimeUnit val="days"/>
      </c:dateAx>
      <c:valAx>
        <c:axId val="4759454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3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42300</c:v>
                </c:pt>
                <c:pt idx="1">
                  <c:v>42299</c:v>
                </c:pt>
                <c:pt idx="2">
                  <c:v>42298</c:v>
                </c:pt>
                <c:pt idx="3">
                  <c:v>42297</c:v>
                </c:pt>
                <c:pt idx="4">
                  <c:v>42296</c:v>
                </c:pt>
                <c:pt idx="5">
                  <c:v>42293</c:v>
                </c:pt>
                <c:pt idx="6">
                  <c:v>42292</c:v>
                </c:pt>
                <c:pt idx="7">
                  <c:v>42291</c:v>
                </c:pt>
                <c:pt idx="8">
                  <c:v>42290</c:v>
                </c:pt>
                <c:pt idx="9">
                  <c:v>42289</c:v>
                </c:pt>
                <c:pt idx="10">
                  <c:v>42286</c:v>
                </c:pt>
                <c:pt idx="11">
                  <c:v>42285</c:v>
                </c:pt>
                <c:pt idx="12">
                  <c:v>42284</c:v>
                </c:pt>
                <c:pt idx="13">
                  <c:v>42283</c:v>
                </c:pt>
                <c:pt idx="14">
                  <c:v>42282</c:v>
                </c:pt>
                <c:pt idx="15">
                  <c:v>42279</c:v>
                </c:pt>
                <c:pt idx="16">
                  <c:v>42278</c:v>
                </c:pt>
                <c:pt idx="17">
                  <c:v>42277</c:v>
                </c:pt>
                <c:pt idx="18">
                  <c:v>42276</c:v>
                </c:pt>
                <c:pt idx="19">
                  <c:v>42275</c:v>
                </c:pt>
                <c:pt idx="20">
                  <c:v>42272</c:v>
                </c:pt>
                <c:pt idx="21">
                  <c:v>42271</c:v>
                </c:pt>
                <c:pt idx="22">
                  <c:v>42270</c:v>
                </c:pt>
                <c:pt idx="23">
                  <c:v>42269</c:v>
                </c:pt>
                <c:pt idx="24">
                  <c:v>42268</c:v>
                </c:pt>
                <c:pt idx="25">
                  <c:v>42265</c:v>
                </c:pt>
                <c:pt idx="26">
                  <c:v>42264</c:v>
                </c:pt>
                <c:pt idx="27">
                  <c:v>42263</c:v>
                </c:pt>
                <c:pt idx="28">
                  <c:v>42262</c:v>
                </c:pt>
                <c:pt idx="29">
                  <c:v>42261</c:v>
                </c:pt>
                <c:pt idx="30">
                  <c:v>42258</c:v>
                </c:pt>
                <c:pt idx="31">
                  <c:v>42257</c:v>
                </c:pt>
                <c:pt idx="32">
                  <c:v>42256</c:v>
                </c:pt>
                <c:pt idx="33">
                  <c:v>42255</c:v>
                </c:pt>
                <c:pt idx="34">
                  <c:v>42251</c:v>
                </c:pt>
                <c:pt idx="35">
                  <c:v>42250</c:v>
                </c:pt>
                <c:pt idx="36">
                  <c:v>42249</c:v>
                </c:pt>
                <c:pt idx="37">
                  <c:v>42248</c:v>
                </c:pt>
                <c:pt idx="38">
                  <c:v>42247</c:v>
                </c:pt>
                <c:pt idx="39">
                  <c:v>42244</c:v>
                </c:pt>
                <c:pt idx="40">
                  <c:v>42243</c:v>
                </c:pt>
                <c:pt idx="41">
                  <c:v>42242</c:v>
                </c:pt>
                <c:pt idx="42">
                  <c:v>42241</c:v>
                </c:pt>
                <c:pt idx="43">
                  <c:v>42240</c:v>
                </c:pt>
                <c:pt idx="44">
                  <c:v>42237</c:v>
                </c:pt>
                <c:pt idx="45">
                  <c:v>42236</c:v>
                </c:pt>
                <c:pt idx="46">
                  <c:v>42235</c:v>
                </c:pt>
                <c:pt idx="47">
                  <c:v>42234</c:v>
                </c:pt>
                <c:pt idx="48">
                  <c:v>42233</c:v>
                </c:pt>
                <c:pt idx="49">
                  <c:v>42230</c:v>
                </c:pt>
                <c:pt idx="50">
                  <c:v>42229</c:v>
                </c:pt>
                <c:pt idx="51">
                  <c:v>42228</c:v>
                </c:pt>
                <c:pt idx="52">
                  <c:v>42227</c:v>
                </c:pt>
                <c:pt idx="53">
                  <c:v>42226</c:v>
                </c:pt>
                <c:pt idx="54">
                  <c:v>42223</c:v>
                </c:pt>
                <c:pt idx="55">
                  <c:v>42222</c:v>
                </c:pt>
                <c:pt idx="56">
                  <c:v>42221</c:v>
                </c:pt>
                <c:pt idx="57">
                  <c:v>42220</c:v>
                </c:pt>
                <c:pt idx="58">
                  <c:v>42219</c:v>
                </c:pt>
                <c:pt idx="59">
                  <c:v>42216</c:v>
                </c:pt>
                <c:pt idx="60">
                  <c:v>42215</c:v>
                </c:pt>
                <c:pt idx="61">
                  <c:v>42214</c:v>
                </c:pt>
                <c:pt idx="62">
                  <c:v>42213</c:v>
                </c:pt>
                <c:pt idx="63">
                  <c:v>42212</c:v>
                </c:pt>
                <c:pt idx="64">
                  <c:v>42209</c:v>
                </c:pt>
                <c:pt idx="65">
                  <c:v>42208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276.99</c:v>
                </c:pt>
                <c:pt idx="1">
                  <c:v>276.83</c:v>
                </c:pt>
                <c:pt idx="2">
                  <c:v>276.33999999999997</c:v>
                </c:pt>
                <c:pt idx="3">
                  <c:v>265.81</c:v>
                </c:pt>
                <c:pt idx="4">
                  <c:v>273.02</c:v>
                </c:pt>
                <c:pt idx="5">
                  <c:v>272.37</c:v>
                </c:pt>
                <c:pt idx="6">
                  <c:v>268.41000000000003</c:v>
                </c:pt>
                <c:pt idx="7">
                  <c:v>256.79000000000002</c:v>
                </c:pt>
                <c:pt idx="8">
                  <c:v>256.04000000000002</c:v>
                </c:pt>
                <c:pt idx="9">
                  <c:v>264.67</c:v>
                </c:pt>
                <c:pt idx="10">
                  <c:v>269.16000000000003</c:v>
                </c:pt>
                <c:pt idx="11">
                  <c:v>279.88</c:v>
                </c:pt>
                <c:pt idx="12">
                  <c:v>279.24</c:v>
                </c:pt>
                <c:pt idx="13">
                  <c:v>275.99</c:v>
                </c:pt>
                <c:pt idx="14">
                  <c:v>286.55</c:v>
                </c:pt>
                <c:pt idx="15">
                  <c:v>290.35000000000002</c:v>
                </c:pt>
                <c:pt idx="16">
                  <c:v>287.3</c:v>
                </c:pt>
                <c:pt idx="17">
                  <c:v>291.81</c:v>
                </c:pt>
                <c:pt idx="18">
                  <c:v>278.23</c:v>
                </c:pt>
                <c:pt idx="19">
                  <c:v>272.27999999999997</c:v>
                </c:pt>
                <c:pt idx="20">
                  <c:v>284.79000000000002</c:v>
                </c:pt>
                <c:pt idx="21">
                  <c:v>293.01</c:v>
                </c:pt>
                <c:pt idx="22">
                  <c:v>298.33999999999997</c:v>
                </c:pt>
                <c:pt idx="23">
                  <c:v>299.06</c:v>
                </c:pt>
                <c:pt idx="24">
                  <c:v>297.16000000000003</c:v>
                </c:pt>
                <c:pt idx="25">
                  <c:v>314.67</c:v>
                </c:pt>
                <c:pt idx="26">
                  <c:v>325.3</c:v>
                </c:pt>
                <c:pt idx="27">
                  <c:v>319.56</c:v>
                </c:pt>
                <c:pt idx="28">
                  <c:v>319.86</c:v>
                </c:pt>
                <c:pt idx="29">
                  <c:v>316.23</c:v>
                </c:pt>
                <c:pt idx="30">
                  <c:v>315.37</c:v>
                </c:pt>
                <c:pt idx="31">
                  <c:v>312.62</c:v>
                </c:pt>
                <c:pt idx="32">
                  <c:v>303.48</c:v>
                </c:pt>
                <c:pt idx="33">
                  <c:v>308.74</c:v>
                </c:pt>
                <c:pt idx="34">
                  <c:v>302.26</c:v>
                </c:pt>
                <c:pt idx="35">
                  <c:v>301.63</c:v>
                </c:pt>
                <c:pt idx="36">
                  <c:v>304.20999999999998</c:v>
                </c:pt>
                <c:pt idx="37">
                  <c:v>292.5</c:v>
                </c:pt>
                <c:pt idx="38">
                  <c:v>297.3</c:v>
                </c:pt>
                <c:pt idx="39">
                  <c:v>303.69</c:v>
                </c:pt>
                <c:pt idx="40">
                  <c:v>304.49</c:v>
                </c:pt>
                <c:pt idx="41">
                  <c:v>298.25</c:v>
                </c:pt>
                <c:pt idx="42">
                  <c:v>281.75</c:v>
                </c:pt>
                <c:pt idx="43">
                  <c:v>278.35000000000002</c:v>
                </c:pt>
                <c:pt idx="44">
                  <c:v>295.64</c:v>
                </c:pt>
                <c:pt idx="45">
                  <c:v>309.89999999999998</c:v>
                </c:pt>
                <c:pt idx="46">
                  <c:v>315.82</c:v>
                </c:pt>
                <c:pt idx="47">
                  <c:v>312.13</c:v>
                </c:pt>
                <c:pt idx="48">
                  <c:v>316.08</c:v>
                </c:pt>
                <c:pt idx="49">
                  <c:v>312.61</c:v>
                </c:pt>
                <c:pt idx="50">
                  <c:v>313.91000000000003</c:v>
                </c:pt>
                <c:pt idx="51">
                  <c:v>316.73</c:v>
                </c:pt>
                <c:pt idx="52">
                  <c:v>314.85000000000002</c:v>
                </c:pt>
                <c:pt idx="53">
                  <c:v>314.94</c:v>
                </c:pt>
                <c:pt idx="54">
                  <c:v>309</c:v>
                </c:pt>
                <c:pt idx="55">
                  <c:v>316.60000000000002</c:v>
                </c:pt>
                <c:pt idx="56">
                  <c:v>335.41</c:v>
                </c:pt>
                <c:pt idx="57">
                  <c:v>330.38</c:v>
                </c:pt>
                <c:pt idx="58">
                  <c:v>324.38</c:v>
                </c:pt>
                <c:pt idx="59">
                  <c:v>318.77999999999997</c:v>
                </c:pt>
                <c:pt idx="60">
                  <c:v>317</c:v>
                </c:pt>
                <c:pt idx="61">
                  <c:v>313.33999999999997</c:v>
                </c:pt>
                <c:pt idx="62">
                  <c:v>319.93</c:v>
                </c:pt>
                <c:pt idx="63">
                  <c:v>309.43</c:v>
                </c:pt>
                <c:pt idx="64">
                  <c:v>300.02999999999997</c:v>
                </c:pt>
                <c:pt idx="65">
                  <c:v>385.05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44648"/>
        <c:axId val="475938376"/>
      </c:lineChart>
      <c:dateAx>
        <c:axId val="475944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38376"/>
        <c:crosses val="autoZero"/>
        <c:auto val="1"/>
        <c:lblOffset val="100"/>
        <c:baseTimeUnit val="days"/>
      </c:dateAx>
      <c:valAx>
        <c:axId val="47593837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23-Oct-15</c:v>
                </c:pt>
                <c:pt idx="1">
                  <c:v>22-Oct-15</c:v>
                </c:pt>
                <c:pt idx="2">
                  <c:v>21-Oct-15</c:v>
                </c:pt>
                <c:pt idx="3">
                  <c:v>20-Oct-15</c:v>
                </c:pt>
                <c:pt idx="4">
                  <c:v>19-Oct-15</c:v>
                </c:pt>
                <c:pt idx="5">
                  <c:v>16-Oct-15</c:v>
                </c:pt>
                <c:pt idx="6">
                  <c:v>15-Oct-15</c:v>
                </c:pt>
                <c:pt idx="7">
                  <c:v>14-Oct-15</c:v>
                </c:pt>
                <c:pt idx="8">
                  <c:v>13-Oct-15</c:v>
                </c:pt>
                <c:pt idx="9">
                  <c:v>12-Oct-15</c:v>
                </c:pt>
                <c:pt idx="10">
                  <c:v>9-Oct-15</c:v>
                </c:pt>
                <c:pt idx="11">
                  <c:v>8-Oct-15</c:v>
                </c:pt>
                <c:pt idx="12">
                  <c:v>7-Oct-15</c:v>
                </c:pt>
                <c:pt idx="13">
                  <c:v>6-Oct-15</c:v>
                </c:pt>
                <c:pt idx="14">
                  <c:v>5-Oct-15</c:v>
                </c:pt>
                <c:pt idx="15">
                  <c:v>2-Oct-15</c:v>
                </c:pt>
                <c:pt idx="16">
                  <c:v>1-Oct-15</c:v>
                </c:pt>
                <c:pt idx="17">
                  <c:v>30-Sep-15</c:v>
                </c:pt>
                <c:pt idx="18">
                  <c:v>29-Sep-15</c:v>
                </c:pt>
                <c:pt idx="19">
                  <c:v>28-Sep-15</c:v>
                </c:pt>
                <c:pt idx="20">
                  <c:v>25-Sep-15</c:v>
                </c:pt>
                <c:pt idx="21">
                  <c:v>24-Sep-15</c:v>
                </c:pt>
                <c:pt idx="22">
                  <c:v>23-Sep-15</c:v>
                </c:pt>
                <c:pt idx="23">
                  <c:v>22-Sep-15</c:v>
                </c:pt>
                <c:pt idx="24">
                  <c:v>21-Sep-15</c:v>
                </c:pt>
                <c:pt idx="25">
                  <c:v>18-Sep-15</c:v>
                </c:pt>
                <c:pt idx="26">
                  <c:v>17-Sep-15</c:v>
                </c:pt>
                <c:pt idx="27">
                  <c:v>16-Sep-15</c:v>
                </c:pt>
                <c:pt idx="28">
                  <c:v>15-Sep-15</c:v>
                </c:pt>
                <c:pt idx="29">
                  <c:v>14-Sep-15</c:v>
                </c:pt>
                <c:pt idx="30">
                  <c:v>11-Sep-15</c:v>
                </c:pt>
                <c:pt idx="31">
                  <c:v>10-Sep-15</c:v>
                </c:pt>
                <c:pt idx="32">
                  <c:v>9-Sep-15</c:v>
                </c:pt>
                <c:pt idx="33">
                  <c:v>8-Sep-15</c:v>
                </c:pt>
                <c:pt idx="34">
                  <c:v>4-Sep-15</c:v>
                </c:pt>
                <c:pt idx="35">
                  <c:v>3-Sep-15</c:v>
                </c:pt>
                <c:pt idx="36">
                  <c:v>2-Sep-15</c:v>
                </c:pt>
                <c:pt idx="37">
                  <c:v>1-Sep-15</c:v>
                </c:pt>
                <c:pt idx="38">
                  <c:v>31-Aug-15</c:v>
                </c:pt>
                <c:pt idx="39">
                  <c:v>28-Aug-15</c:v>
                </c:pt>
                <c:pt idx="40">
                  <c:v>27-Aug-15</c:v>
                </c:pt>
                <c:pt idx="41">
                  <c:v>26-Aug-15</c:v>
                </c:pt>
                <c:pt idx="42">
                  <c:v>25-Aug-15</c:v>
                </c:pt>
                <c:pt idx="43">
                  <c:v>24-Aug-15</c:v>
                </c:pt>
                <c:pt idx="44">
                  <c:v>21-Aug-15</c:v>
                </c:pt>
                <c:pt idx="45">
                  <c:v>20-Aug-15</c:v>
                </c:pt>
                <c:pt idx="46">
                  <c:v>19-Aug-15</c:v>
                </c:pt>
                <c:pt idx="47">
                  <c:v>18-Aug-15</c:v>
                </c:pt>
                <c:pt idx="48">
                  <c:v>17-Aug-15</c:v>
                </c:pt>
                <c:pt idx="49">
                  <c:v>14-Aug-15</c:v>
                </c:pt>
                <c:pt idx="50">
                  <c:v>13-Aug-15</c:v>
                </c:pt>
                <c:pt idx="51">
                  <c:v>12-Aug-15</c:v>
                </c:pt>
                <c:pt idx="52">
                  <c:v>11-Aug-15</c:v>
                </c:pt>
                <c:pt idx="53">
                  <c:v>10-Aug-15</c:v>
                </c:pt>
                <c:pt idx="54">
                  <c:v>7-Aug-15</c:v>
                </c:pt>
                <c:pt idx="55">
                  <c:v>6-Aug-15</c:v>
                </c:pt>
                <c:pt idx="56">
                  <c:v>5-Aug-15</c:v>
                </c:pt>
                <c:pt idx="57">
                  <c:v>4-Aug-15</c:v>
                </c:pt>
                <c:pt idx="58">
                  <c:v>3-Aug-15</c:v>
                </c:pt>
                <c:pt idx="59">
                  <c:v>31-Jul-15</c:v>
                </c:pt>
                <c:pt idx="60">
                  <c:v>30-Jul-15</c:v>
                </c:pt>
                <c:pt idx="61">
                  <c:v>29-Jul-15</c:v>
                </c:pt>
                <c:pt idx="62">
                  <c:v>28-Jul-15</c:v>
                </c:pt>
                <c:pt idx="63">
                  <c:v>27-Jul-15</c:v>
                </c:pt>
                <c:pt idx="64">
                  <c:v>24-Jul-15</c:v>
                </c:pt>
                <c:pt idx="65">
                  <c:v>23-Jul-15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7.66</c:v>
                </c:pt>
                <c:pt idx="1">
                  <c:v>7.64</c:v>
                </c:pt>
                <c:pt idx="2">
                  <c:v>7.84</c:v>
                </c:pt>
                <c:pt idx="3">
                  <c:v>8.26</c:v>
                </c:pt>
                <c:pt idx="4">
                  <c:v>8.5399999999999991</c:v>
                </c:pt>
                <c:pt idx="5">
                  <c:v>8.49</c:v>
                </c:pt>
                <c:pt idx="6">
                  <c:v>8.35</c:v>
                </c:pt>
                <c:pt idx="7">
                  <c:v>7.99</c:v>
                </c:pt>
                <c:pt idx="8">
                  <c:v>7.82</c:v>
                </c:pt>
                <c:pt idx="9">
                  <c:v>8.1999999999999993</c:v>
                </c:pt>
                <c:pt idx="10">
                  <c:v>8.48</c:v>
                </c:pt>
                <c:pt idx="11">
                  <c:v>8.4700000000000006</c:v>
                </c:pt>
                <c:pt idx="12">
                  <c:v>8.65</c:v>
                </c:pt>
                <c:pt idx="13">
                  <c:v>8.4700000000000006</c:v>
                </c:pt>
                <c:pt idx="14">
                  <c:v>8.68</c:v>
                </c:pt>
                <c:pt idx="15">
                  <c:v>8.49</c:v>
                </c:pt>
                <c:pt idx="16">
                  <c:v>8.0299999999999994</c:v>
                </c:pt>
                <c:pt idx="17">
                  <c:v>8.24</c:v>
                </c:pt>
                <c:pt idx="18">
                  <c:v>8.0399999999999991</c:v>
                </c:pt>
                <c:pt idx="19">
                  <c:v>8.68</c:v>
                </c:pt>
                <c:pt idx="20">
                  <c:v>9.1300000000000008</c:v>
                </c:pt>
                <c:pt idx="21">
                  <c:v>9.84</c:v>
                </c:pt>
                <c:pt idx="22">
                  <c:v>9.83</c:v>
                </c:pt>
                <c:pt idx="23">
                  <c:v>10.17</c:v>
                </c:pt>
                <c:pt idx="24">
                  <c:v>10.51</c:v>
                </c:pt>
                <c:pt idx="25">
                  <c:v>11.24</c:v>
                </c:pt>
                <c:pt idx="26">
                  <c:v>11.32</c:v>
                </c:pt>
                <c:pt idx="27">
                  <c:v>11.02</c:v>
                </c:pt>
                <c:pt idx="28">
                  <c:v>10.75</c:v>
                </c:pt>
                <c:pt idx="29">
                  <c:v>10.58</c:v>
                </c:pt>
                <c:pt idx="30">
                  <c:v>10.64</c:v>
                </c:pt>
                <c:pt idx="31">
                  <c:v>11.01</c:v>
                </c:pt>
                <c:pt idx="32">
                  <c:v>10.78</c:v>
                </c:pt>
                <c:pt idx="33">
                  <c:v>10.59</c:v>
                </c:pt>
                <c:pt idx="34">
                  <c:v>10.17</c:v>
                </c:pt>
                <c:pt idx="35">
                  <c:v>10.15</c:v>
                </c:pt>
                <c:pt idx="36">
                  <c:v>10.64</c:v>
                </c:pt>
                <c:pt idx="37">
                  <c:v>10.24</c:v>
                </c:pt>
                <c:pt idx="38">
                  <c:v>10.46</c:v>
                </c:pt>
                <c:pt idx="39">
                  <c:v>10.78</c:v>
                </c:pt>
                <c:pt idx="40">
                  <c:v>10.67</c:v>
                </c:pt>
                <c:pt idx="41">
                  <c:v>10.51</c:v>
                </c:pt>
                <c:pt idx="42">
                  <c:v>10.08</c:v>
                </c:pt>
                <c:pt idx="43">
                  <c:v>10.14</c:v>
                </c:pt>
                <c:pt idx="44">
                  <c:v>10.62</c:v>
                </c:pt>
                <c:pt idx="45">
                  <c:v>10.26</c:v>
                </c:pt>
                <c:pt idx="46">
                  <c:v>10.84</c:v>
                </c:pt>
                <c:pt idx="47">
                  <c:v>11.05</c:v>
                </c:pt>
                <c:pt idx="48">
                  <c:v>10.99</c:v>
                </c:pt>
                <c:pt idx="49">
                  <c:v>10.01</c:v>
                </c:pt>
                <c:pt idx="50">
                  <c:v>13.83</c:v>
                </c:pt>
                <c:pt idx="51">
                  <c:v>14.33</c:v>
                </c:pt>
                <c:pt idx="52">
                  <c:v>13.93</c:v>
                </c:pt>
                <c:pt idx="53">
                  <c:v>14.52</c:v>
                </c:pt>
                <c:pt idx="54">
                  <c:v>14</c:v>
                </c:pt>
                <c:pt idx="55">
                  <c:v>14.33</c:v>
                </c:pt>
                <c:pt idx="56">
                  <c:v>15</c:v>
                </c:pt>
                <c:pt idx="57">
                  <c:v>15.13</c:v>
                </c:pt>
                <c:pt idx="58">
                  <c:v>15.39</c:v>
                </c:pt>
                <c:pt idx="59">
                  <c:v>14.72</c:v>
                </c:pt>
                <c:pt idx="60">
                  <c:v>14.28</c:v>
                </c:pt>
                <c:pt idx="61">
                  <c:v>14.29</c:v>
                </c:pt>
                <c:pt idx="62">
                  <c:v>14.3</c:v>
                </c:pt>
                <c:pt idx="63">
                  <c:v>14.29</c:v>
                </c:pt>
                <c:pt idx="64">
                  <c:v>14.73</c:v>
                </c:pt>
                <c:pt idx="65">
                  <c:v>16.16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47784"/>
        <c:axId val="475948568"/>
      </c:lineChart>
      <c:catAx>
        <c:axId val="475947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8568"/>
        <c:crosses val="autoZero"/>
        <c:auto val="1"/>
        <c:lblAlgn val="ctr"/>
        <c:lblOffset val="100"/>
        <c:noMultiLvlLbl val="0"/>
      </c:catAx>
      <c:valAx>
        <c:axId val="47594856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42300</c:v>
                </c:pt>
                <c:pt idx="1">
                  <c:v>42299</c:v>
                </c:pt>
                <c:pt idx="2">
                  <c:v>42298</c:v>
                </c:pt>
                <c:pt idx="3">
                  <c:v>42297</c:v>
                </c:pt>
                <c:pt idx="4">
                  <c:v>42296</c:v>
                </c:pt>
                <c:pt idx="5">
                  <c:v>42293</c:v>
                </c:pt>
                <c:pt idx="6">
                  <c:v>42292</c:v>
                </c:pt>
                <c:pt idx="7">
                  <c:v>42291</c:v>
                </c:pt>
                <c:pt idx="8">
                  <c:v>42290</c:v>
                </c:pt>
                <c:pt idx="9">
                  <c:v>42289</c:v>
                </c:pt>
                <c:pt idx="10">
                  <c:v>42286</c:v>
                </c:pt>
                <c:pt idx="11">
                  <c:v>42285</c:v>
                </c:pt>
                <c:pt idx="12">
                  <c:v>42284</c:v>
                </c:pt>
                <c:pt idx="13">
                  <c:v>42283</c:v>
                </c:pt>
                <c:pt idx="14">
                  <c:v>42282</c:v>
                </c:pt>
                <c:pt idx="15">
                  <c:v>42279</c:v>
                </c:pt>
                <c:pt idx="16">
                  <c:v>42278</c:v>
                </c:pt>
                <c:pt idx="17">
                  <c:v>42277</c:v>
                </c:pt>
                <c:pt idx="18">
                  <c:v>42276</c:v>
                </c:pt>
                <c:pt idx="19">
                  <c:v>42275</c:v>
                </c:pt>
                <c:pt idx="20">
                  <c:v>42272</c:v>
                </c:pt>
                <c:pt idx="21">
                  <c:v>42271</c:v>
                </c:pt>
                <c:pt idx="22">
                  <c:v>42270</c:v>
                </c:pt>
                <c:pt idx="23">
                  <c:v>42269</c:v>
                </c:pt>
                <c:pt idx="24">
                  <c:v>42268</c:v>
                </c:pt>
                <c:pt idx="25">
                  <c:v>42265</c:v>
                </c:pt>
                <c:pt idx="26">
                  <c:v>42264</c:v>
                </c:pt>
                <c:pt idx="27">
                  <c:v>42263</c:v>
                </c:pt>
                <c:pt idx="28">
                  <c:v>42262</c:v>
                </c:pt>
                <c:pt idx="29">
                  <c:v>42261</c:v>
                </c:pt>
                <c:pt idx="30">
                  <c:v>42258</c:v>
                </c:pt>
                <c:pt idx="31">
                  <c:v>42257</c:v>
                </c:pt>
                <c:pt idx="32">
                  <c:v>42256</c:v>
                </c:pt>
                <c:pt idx="33">
                  <c:v>42255</c:v>
                </c:pt>
                <c:pt idx="34">
                  <c:v>42251</c:v>
                </c:pt>
                <c:pt idx="35">
                  <c:v>42250</c:v>
                </c:pt>
                <c:pt idx="36">
                  <c:v>42249</c:v>
                </c:pt>
                <c:pt idx="37">
                  <c:v>42248</c:v>
                </c:pt>
                <c:pt idx="38">
                  <c:v>42247</c:v>
                </c:pt>
                <c:pt idx="39">
                  <c:v>42244</c:v>
                </c:pt>
                <c:pt idx="40">
                  <c:v>42243</c:v>
                </c:pt>
                <c:pt idx="41">
                  <c:v>42242</c:v>
                </c:pt>
                <c:pt idx="42">
                  <c:v>42241</c:v>
                </c:pt>
                <c:pt idx="43">
                  <c:v>42240</c:v>
                </c:pt>
                <c:pt idx="44">
                  <c:v>42237</c:v>
                </c:pt>
                <c:pt idx="45">
                  <c:v>42236</c:v>
                </c:pt>
                <c:pt idx="46">
                  <c:v>42235</c:v>
                </c:pt>
                <c:pt idx="47">
                  <c:v>42234</c:v>
                </c:pt>
                <c:pt idx="48">
                  <c:v>42233</c:v>
                </c:pt>
                <c:pt idx="49">
                  <c:v>42230</c:v>
                </c:pt>
                <c:pt idx="50">
                  <c:v>42229</c:v>
                </c:pt>
                <c:pt idx="51">
                  <c:v>42228</c:v>
                </c:pt>
                <c:pt idx="52">
                  <c:v>42227</c:v>
                </c:pt>
                <c:pt idx="53">
                  <c:v>42226</c:v>
                </c:pt>
                <c:pt idx="54">
                  <c:v>42223</c:v>
                </c:pt>
                <c:pt idx="55">
                  <c:v>42222</c:v>
                </c:pt>
                <c:pt idx="56">
                  <c:v>42221</c:v>
                </c:pt>
                <c:pt idx="57">
                  <c:v>42220</c:v>
                </c:pt>
                <c:pt idx="58">
                  <c:v>42219</c:v>
                </c:pt>
                <c:pt idx="59">
                  <c:v>42216</c:v>
                </c:pt>
                <c:pt idx="60">
                  <c:v>42215</c:v>
                </c:pt>
                <c:pt idx="61">
                  <c:v>42214</c:v>
                </c:pt>
                <c:pt idx="62">
                  <c:v>42213</c:v>
                </c:pt>
                <c:pt idx="63">
                  <c:v>42212</c:v>
                </c:pt>
                <c:pt idx="64">
                  <c:v>42209</c:v>
                </c:pt>
                <c:pt idx="65">
                  <c:v>42208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83.1</c:v>
                </c:pt>
                <c:pt idx="1">
                  <c:v>76.37</c:v>
                </c:pt>
                <c:pt idx="2">
                  <c:v>80.78</c:v>
                </c:pt>
                <c:pt idx="3">
                  <c:v>80.63</c:v>
                </c:pt>
                <c:pt idx="4">
                  <c:v>81.83</c:v>
                </c:pt>
                <c:pt idx="5">
                  <c:v>85.57</c:v>
                </c:pt>
                <c:pt idx="6">
                  <c:v>85.83</c:v>
                </c:pt>
                <c:pt idx="7">
                  <c:v>80.959999999999994</c:v>
                </c:pt>
                <c:pt idx="8">
                  <c:v>81.08</c:v>
                </c:pt>
                <c:pt idx="9">
                  <c:v>87.14</c:v>
                </c:pt>
                <c:pt idx="10">
                  <c:v>88.8</c:v>
                </c:pt>
                <c:pt idx="11">
                  <c:v>88.5</c:v>
                </c:pt>
                <c:pt idx="12">
                  <c:v>94.3</c:v>
                </c:pt>
                <c:pt idx="13">
                  <c:v>94.8</c:v>
                </c:pt>
                <c:pt idx="14">
                  <c:v>98.54</c:v>
                </c:pt>
                <c:pt idx="15">
                  <c:v>94.07</c:v>
                </c:pt>
                <c:pt idx="16">
                  <c:v>89.63</c:v>
                </c:pt>
                <c:pt idx="17">
                  <c:v>85.55</c:v>
                </c:pt>
                <c:pt idx="18">
                  <c:v>86.94</c:v>
                </c:pt>
                <c:pt idx="19">
                  <c:v>86.93</c:v>
                </c:pt>
                <c:pt idx="20">
                  <c:v>100.21</c:v>
                </c:pt>
                <c:pt idx="21">
                  <c:v>111.02</c:v>
                </c:pt>
                <c:pt idx="22">
                  <c:v>113.37</c:v>
                </c:pt>
                <c:pt idx="23">
                  <c:v>119.84</c:v>
                </c:pt>
                <c:pt idx="24">
                  <c:v>127.44</c:v>
                </c:pt>
                <c:pt idx="25">
                  <c:v>141.13999999999999</c:v>
                </c:pt>
                <c:pt idx="26">
                  <c:v>138.08000000000001</c:v>
                </c:pt>
                <c:pt idx="27">
                  <c:v>132.72999999999999</c:v>
                </c:pt>
                <c:pt idx="28">
                  <c:v>132.51</c:v>
                </c:pt>
                <c:pt idx="29">
                  <c:v>130.11000000000001</c:v>
                </c:pt>
                <c:pt idx="30">
                  <c:v>132.79</c:v>
                </c:pt>
                <c:pt idx="31">
                  <c:v>130.91</c:v>
                </c:pt>
                <c:pt idx="32">
                  <c:v>130.31</c:v>
                </c:pt>
                <c:pt idx="33">
                  <c:v>138.1</c:v>
                </c:pt>
                <c:pt idx="34">
                  <c:v>129.32</c:v>
                </c:pt>
                <c:pt idx="35">
                  <c:v>128.08000000000001</c:v>
                </c:pt>
                <c:pt idx="36">
                  <c:v>131.80000000000001</c:v>
                </c:pt>
                <c:pt idx="37">
                  <c:v>128.86000000000001</c:v>
                </c:pt>
                <c:pt idx="38">
                  <c:v>133.07</c:v>
                </c:pt>
                <c:pt idx="39">
                  <c:v>137.47</c:v>
                </c:pt>
                <c:pt idx="40">
                  <c:v>133.36000000000001</c:v>
                </c:pt>
                <c:pt idx="41">
                  <c:v>129.66999999999999</c:v>
                </c:pt>
                <c:pt idx="42">
                  <c:v>125.07</c:v>
                </c:pt>
                <c:pt idx="43">
                  <c:v>120.01</c:v>
                </c:pt>
                <c:pt idx="44">
                  <c:v>123.79</c:v>
                </c:pt>
                <c:pt idx="45">
                  <c:v>121.25</c:v>
                </c:pt>
                <c:pt idx="46">
                  <c:v>127.01</c:v>
                </c:pt>
                <c:pt idx="47">
                  <c:v>129.61000000000001</c:v>
                </c:pt>
                <c:pt idx="48">
                  <c:v>131.69</c:v>
                </c:pt>
                <c:pt idx="49">
                  <c:v>127.82</c:v>
                </c:pt>
                <c:pt idx="50">
                  <c:v>131.91</c:v>
                </c:pt>
                <c:pt idx="51">
                  <c:v>134.86000000000001</c:v>
                </c:pt>
                <c:pt idx="52">
                  <c:v>135.88999999999999</c:v>
                </c:pt>
                <c:pt idx="53">
                  <c:v>139.22999999999999</c:v>
                </c:pt>
                <c:pt idx="54">
                  <c:v>154.84</c:v>
                </c:pt>
                <c:pt idx="55">
                  <c:v>156.83000000000001</c:v>
                </c:pt>
                <c:pt idx="56">
                  <c:v>166.51</c:v>
                </c:pt>
                <c:pt idx="57">
                  <c:v>164.47</c:v>
                </c:pt>
                <c:pt idx="58">
                  <c:v>164.6</c:v>
                </c:pt>
                <c:pt idx="59">
                  <c:v>165.83</c:v>
                </c:pt>
                <c:pt idx="60">
                  <c:v>159.16999999999999</c:v>
                </c:pt>
                <c:pt idx="61">
                  <c:v>159.02000000000001</c:v>
                </c:pt>
                <c:pt idx="62">
                  <c:v>160.32</c:v>
                </c:pt>
                <c:pt idx="63">
                  <c:v>159.49</c:v>
                </c:pt>
                <c:pt idx="64">
                  <c:v>158.91</c:v>
                </c:pt>
                <c:pt idx="65">
                  <c:v>163.54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62984"/>
        <c:axId val="463112952"/>
      </c:lineChart>
      <c:dateAx>
        <c:axId val="472962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12952"/>
        <c:crosses val="autoZero"/>
        <c:auto val="1"/>
        <c:lblOffset val="100"/>
        <c:baseTimeUnit val="days"/>
      </c:dateAx>
      <c:valAx>
        <c:axId val="463112952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414337</xdr:colOff>
      <xdr:row>15</xdr:row>
      <xdr:rowOff>142875</xdr:rowOff>
    </xdr:from>
    <xdr:to>
      <xdr:col>19</xdr:col>
      <xdr:colOff>180975</xdr:colOff>
      <xdr:row>30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400050</xdr:colOff>
      <xdr:row>30</xdr:row>
      <xdr:rowOff>190500</xdr:rowOff>
    </xdr:from>
    <xdr:to>
      <xdr:col>19</xdr:col>
      <xdr:colOff>171450</xdr:colOff>
      <xdr:row>45</xdr:row>
      <xdr:rowOff>190500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442912</xdr:colOff>
      <xdr:row>0</xdr:row>
      <xdr:rowOff>238131</xdr:rowOff>
    </xdr:from>
    <xdr:to>
      <xdr:col>19</xdr:col>
      <xdr:colOff>138112</xdr:colOff>
      <xdr:row>15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57"/>
  <sheetViews>
    <sheetView workbookViewId="0">
      <pane ySplit="1" topLeftCell="A26" activePane="bottomLeft" state="frozen"/>
      <selection pane="bottomLeft" activeCell="F50" sqref="F50"/>
    </sheetView>
  </sheetViews>
  <sheetFormatPr defaultRowHeight="20.100000000000001" customHeight="1" x14ac:dyDescent="0.2"/>
  <cols>
    <col min="1" max="1" width="9.140625" style="249"/>
    <col min="2" max="2" width="15.42578125" style="269" bestFit="1" customWidth="1"/>
    <col min="3" max="3" width="11.42578125" style="249" bestFit="1" customWidth="1"/>
    <col min="4" max="4" width="11.85546875" style="270" bestFit="1" customWidth="1"/>
    <col min="5" max="5" width="11.42578125" style="270" customWidth="1"/>
    <col min="6" max="7" width="14.7109375" style="249" bestFit="1" customWidth="1"/>
    <col min="8" max="8" width="14" style="249" bestFit="1" customWidth="1"/>
    <col min="9" max="9" width="10" style="249" bestFit="1" customWidth="1"/>
    <col min="10" max="10" width="14" style="249" bestFit="1" customWidth="1"/>
    <col min="11" max="11" width="11.5703125" style="282" bestFit="1" customWidth="1"/>
    <col min="12" max="16384" width="9.140625" style="249"/>
  </cols>
  <sheetData>
    <row r="1" spans="1:21" ht="20.100000000000001" customHeight="1" x14ac:dyDescent="0.25">
      <c r="A1" s="241"/>
      <c r="B1" s="242" t="s">
        <v>102</v>
      </c>
      <c r="C1" s="243" t="s">
        <v>185</v>
      </c>
      <c r="D1" s="244" t="s">
        <v>187</v>
      </c>
      <c r="E1" s="244" t="s">
        <v>226</v>
      </c>
      <c r="F1" s="241" t="s">
        <v>101</v>
      </c>
      <c r="G1" s="241" t="s">
        <v>103</v>
      </c>
      <c r="H1" s="243" t="s">
        <v>184</v>
      </c>
      <c r="I1" s="243" t="s">
        <v>186</v>
      </c>
      <c r="J1" s="245" t="s">
        <v>119</v>
      </c>
      <c r="K1" s="245" t="s">
        <v>80</v>
      </c>
      <c r="L1" s="246"/>
      <c r="M1" s="247"/>
      <c r="N1" s="248"/>
      <c r="O1" s="247"/>
      <c r="P1" s="248"/>
      <c r="Q1" s="248"/>
      <c r="R1" s="246"/>
      <c r="S1" s="246"/>
      <c r="T1" s="246"/>
      <c r="U1" s="246"/>
    </row>
    <row r="2" spans="1:21" ht="20.100000000000001" customHeight="1" x14ac:dyDescent="0.25">
      <c r="A2" s="246"/>
      <c r="B2" s="250">
        <v>42233</v>
      </c>
      <c r="C2" s="251">
        <v>2102.44</v>
      </c>
      <c r="D2" s="252"/>
      <c r="E2" s="252"/>
      <c r="F2" s="253">
        <v>322588.21000000002</v>
      </c>
      <c r="G2" s="254">
        <v>360000</v>
      </c>
      <c r="H2" s="255"/>
      <c r="I2" s="255"/>
      <c r="J2" s="253">
        <f t="shared" ref="J2:J29" si="0">F2-G2</f>
        <v>-37411.789999999979</v>
      </c>
      <c r="K2" s="279">
        <f t="shared" ref="K2:K29" si="1">J2/G2</f>
        <v>-0.10392163888888883</v>
      </c>
      <c r="L2" s="246"/>
      <c r="M2" s="247"/>
      <c r="N2" s="248"/>
      <c r="O2" s="247"/>
      <c r="P2" s="248"/>
      <c r="Q2" s="248"/>
      <c r="R2" s="246"/>
      <c r="S2" s="246"/>
      <c r="T2" s="246"/>
      <c r="U2" s="246"/>
    </row>
    <row r="3" spans="1:21" ht="20.100000000000001" customHeight="1" x14ac:dyDescent="0.25">
      <c r="A3" s="246"/>
      <c r="B3" s="250">
        <v>42234</v>
      </c>
      <c r="C3" s="254">
        <v>2096.92</v>
      </c>
      <c r="D3" s="256">
        <f>(C3-C2)/C2</f>
        <v>-2.6255208234242031E-3</v>
      </c>
      <c r="E3" s="256">
        <f>(C3-$C$2)/$C$2</f>
        <v>-2.6255208234242031E-3</v>
      </c>
      <c r="F3" s="253">
        <v>319994.03000000003</v>
      </c>
      <c r="G3" s="254">
        <v>360000</v>
      </c>
      <c r="H3" s="254">
        <f t="shared" ref="H3:H28" si="2">F3-F2-G3+G2</f>
        <v>-2594.179999999993</v>
      </c>
      <c r="I3" s="256">
        <f>H3/G2</f>
        <v>-7.2060555555555359E-3</v>
      </c>
      <c r="J3" s="253">
        <f t="shared" si="0"/>
        <v>-40005.969999999972</v>
      </c>
      <c r="K3" s="279">
        <f t="shared" si="1"/>
        <v>-0.11112769444444437</v>
      </c>
      <c r="L3" s="246"/>
      <c r="M3" s="247"/>
      <c r="N3" s="248"/>
      <c r="O3" s="247"/>
      <c r="P3" s="248"/>
      <c r="Q3" s="248"/>
      <c r="R3" s="246"/>
      <c r="S3" s="246"/>
      <c r="T3" s="246"/>
      <c r="U3" s="246"/>
    </row>
    <row r="4" spans="1:21" ht="20.100000000000001" customHeight="1" x14ac:dyDescent="0.25">
      <c r="A4" s="246"/>
      <c r="B4" s="250">
        <v>42235</v>
      </c>
      <c r="C4" s="254">
        <v>2079.61</v>
      </c>
      <c r="D4" s="256">
        <f t="shared" ref="D4:D40" si="3">(C4-C3)/C3</f>
        <v>-8.254964424012334E-3</v>
      </c>
      <c r="E4" s="256">
        <f t="shared" ref="E4:E43" si="4">(C4-$C$2)/$C$2</f>
        <v>-1.0858811666444668E-2</v>
      </c>
      <c r="F4" s="253">
        <v>311839.78000000003</v>
      </c>
      <c r="G4" s="254">
        <v>360000</v>
      </c>
      <c r="H4" s="254">
        <f t="shared" si="2"/>
        <v>-8154.25</v>
      </c>
      <c r="I4" s="256">
        <f t="shared" ref="I4:I27" si="5">H4/G3</f>
        <v>-2.2650694444444446E-2</v>
      </c>
      <c r="J4" s="253">
        <f t="shared" si="0"/>
        <v>-48160.219999999972</v>
      </c>
      <c r="K4" s="279">
        <f t="shared" si="1"/>
        <v>-0.13377838888888882</v>
      </c>
      <c r="L4" s="246"/>
      <c r="M4" s="247"/>
      <c r="N4" s="248"/>
      <c r="O4" s="247"/>
      <c r="P4" s="248"/>
      <c r="Q4" s="248"/>
      <c r="R4" s="246"/>
      <c r="S4" s="246"/>
      <c r="T4" s="246"/>
      <c r="U4" s="246"/>
    </row>
    <row r="5" spans="1:21" ht="20.100000000000001" customHeight="1" x14ac:dyDescent="0.25">
      <c r="A5" s="246"/>
      <c r="B5" s="250">
        <v>42236</v>
      </c>
      <c r="C5" s="254">
        <v>2035.73</v>
      </c>
      <c r="D5" s="256">
        <f t="shared" si="3"/>
        <v>-2.1100110116800797E-2</v>
      </c>
      <c r="E5" s="256">
        <f t="shared" si="4"/>
        <v>-3.1729799661345884E-2</v>
      </c>
      <c r="F5" s="253">
        <v>301697.40999999997</v>
      </c>
      <c r="G5" s="254">
        <v>360000</v>
      </c>
      <c r="H5" s="254">
        <f t="shared" si="2"/>
        <v>-10142.370000000054</v>
      </c>
      <c r="I5" s="256">
        <f t="shared" si="5"/>
        <v>-2.817325000000015E-2</v>
      </c>
      <c r="J5" s="253">
        <f t="shared" si="0"/>
        <v>-58302.590000000026</v>
      </c>
      <c r="K5" s="279">
        <f t="shared" si="1"/>
        <v>-0.16195163888888897</v>
      </c>
      <c r="L5" s="246"/>
      <c r="M5" s="247"/>
      <c r="N5" s="248"/>
      <c r="O5" s="247"/>
      <c r="P5" s="248"/>
      <c r="Q5" s="248"/>
      <c r="R5" s="246"/>
      <c r="S5" s="246"/>
      <c r="T5" s="246"/>
      <c r="U5" s="246"/>
    </row>
    <row r="6" spans="1:21" ht="20.100000000000001" customHeight="1" x14ac:dyDescent="0.25">
      <c r="A6" s="246"/>
      <c r="B6" s="250">
        <v>42237</v>
      </c>
      <c r="C6" s="254">
        <v>1970.89</v>
      </c>
      <c r="D6" s="256">
        <f t="shared" si="3"/>
        <v>-3.1850982202944356E-2</v>
      </c>
      <c r="E6" s="256">
        <f t="shared" si="4"/>
        <v>-6.2570156579973724E-2</v>
      </c>
      <c r="F6" s="253">
        <v>295093.56</v>
      </c>
      <c r="G6" s="254">
        <v>360000</v>
      </c>
      <c r="H6" s="254">
        <f t="shared" si="2"/>
        <v>-6603.8499999999767</v>
      </c>
      <c r="I6" s="256">
        <f t="shared" si="5"/>
        <v>-1.8344027777777713E-2</v>
      </c>
      <c r="J6" s="253">
        <f t="shared" si="0"/>
        <v>-64906.44</v>
      </c>
      <c r="K6" s="279">
        <f t="shared" si="1"/>
        <v>-0.18029566666666666</v>
      </c>
      <c r="L6" s="246"/>
      <c r="M6" s="247"/>
      <c r="N6" s="248"/>
      <c r="O6" s="247"/>
      <c r="P6" s="248"/>
      <c r="Q6" s="248"/>
      <c r="R6" s="246"/>
      <c r="S6" s="246"/>
      <c r="T6" s="246"/>
      <c r="U6" s="246"/>
    </row>
    <row r="7" spans="1:21" ht="20.100000000000001" customHeight="1" x14ac:dyDescent="0.25">
      <c r="A7" s="246"/>
      <c r="B7" s="257">
        <v>42240</v>
      </c>
      <c r="C7" s="258">
        <v>1893.21</v>
      </c>
      <c r="D7" s="259">
        <f t="shared" si="3"/>
        <v>-3.9413665907280494E-2</v>
      </c>
      <c r="E7" s="259">
        <f t="shared" si="4"/>
        <v>-9.95177032400449E-2</v>
      </c>
      <c r="F7" s="260">
        <v>283095.28999999998</v>
      </c>
      <c r="G7" s="258">
        <v>360000</v>
      </c>
      <c r="H7" s="258">
        <f t="shared" si="2"/>
        <v>-11998.270000000019</v>
      </c>
      <c r="I7" s="259">
        <f t="shared" si="5"/>
        <v>-3.3328527777777832E-2</v>
      </c>
      <c r="J7" s="260">
        <f t="shared" si="0"/>
        <v>-76904.710000000021</v>
      </c>
      <c r="K7" s="280">
        <f t="shared" si="1"/>
        <v>-0.2136241944444445</v>
      </c>
      <c r="L7" s="246"/>
      <c r="M7" s="247"/>
      <c r="N7" s="248"/>
      <c r="O7" s="247"/>
      <c r="P7" s="248"/>
      <c r="Q7" s="248"/>
      <c r="R7" s="246"/>
      <c r="S7" s="246"/>
      <c r="T7" s="246"/>
      <c r="U7" s="246"/>
    </row>
    <row r="8" spans="1:21" ht="20.100000000000001" customHeight="1" x14ac:dyDescent="0.25">
      <c r="A8" s="246"/>
      <c r="B8" s="257">
        <v>42241</v>
      </c>
      <c r="C8" s="258">
        <v>1867.61</v>
      </c>
      <c r="D8" s="259">
        <f t="shared" si="3"/>
        <v>-1.3522007595565277E-2</v>
      </c>
      <c r="E8" s="259">
        <f t="shared" si="4"/>
        <v>-0.11169403169650509</v>
      </c>
      <c r="F8" s="260">
        <v>276943.21000000002</v>
      </c>
      <c r="G8" s="258">
        <v>360000</v>
      </c>
      <c r="H8" s="258">
        <f t="shared" si="2"/>
        <v>-6152.0799999999581</v>
      </c>
      <c r="I8" s="259">
        <f t="shared" si="5"/>
        <v>-1.7089111111110996E-2</v>
      </c>
      <c r="J8" s="260">
        <f t="shared" si="0"/>
        <v>-83056.789999999979</v>
      </c>
      <c r="K8" s="280">
        <f t="shared" si="1"/>
        <v>-0.2307133055555555</v>
      </c>
      <c r="L8" s="246"/>
      <c r="M8" s="247"/>
      <c r="N8" s="248"/>
      <c r="O8" s="247"/>
      <c r="P8" s="248"/>
      <c r="Q8" s="248"/>
      <c r="R8" s="246"/>
      <c r="S8" s="246"/>
      <c r="T8" s="246"/>
      <c r="U8" s="246"/>
    </row>
    <row r="9" spans="1:21" ht="20.100000000000001" customHeight="1" x14ac:dyDescent="0.25">
      <c r="A9" s="246"/>
      <c r="B9" s="257">
        <v>42242</v>
      </c>
      <c r="C9" s="258">
        <v>1940.51</v>
      </c>
      <c r="D9" s="259">
        <f t="shared" si="3"/>
        <v>3.9033845395987435E-2</v>
      </c>
      <c r="E9" s="259">
        <f t="shared" si="4"/>
        <v>-7.7020033865413548E-2</v>
      </c>
      <c r="F9" s="260">
        <v>284832.2</v>
      </c>
      <c r="G9" s="258">
        <v>360000</v>
      </c>
      <c r="H9" s="258">
        <f t="shared" si="2"/>
        <v>7888.9899999999907</v>
      </c>
      <c r="I9" s="259">
        <f t="shared" si="5"/>
        <v>2.1913861111111085E-2</v>
      </c>
      <c r="J9" s="260">
        <f t="shared" si="0"/>
        <v>-75167.799999999988</v>
      </c>
      <c r="K9" s="280">
        <f t="shared" si="1"/>
        <v>-0.2087994444444444</v>
      </c>
      <c r="L9" s="246"/>
      <c r="M9" s="247"/>
      <c r="N9" s="248"/>
      <c r="O9" s="247"/>
      <c r="P9" s="248"/>
      <c r="Q9" s="248"/>
      <c r="R9" s="246"/>
      <c r="S9" s="246"/>
      <c r="T9" s="246"/>
      <c r="U9" s="246"/>
    </row>
    <row r="10" spans="1:21" ht="20.100000000000001" customHeight="1" x14ac:dyDescent="0.25">
      <c r="A10" s="246"/>
      <c r="B10" s="257">
        <v>42243</v>
      </c>
      <c r="C10" s="258">
        <v>1987.66</v>
      </c>
      <c r="D10" s="259">
        <f t="shared" si="3"/>
        <v>2.429773616214299E-2</v>
      </c>
      <c r="E10" s="259">
        <f t="shared" si="4"/>
        <v>-5.4593710165331696E-2</v>
      </c>
      <c r="F10" s="260">
        <v>300742.98</v>
      </c>
      <c r="G10" s="258">
        <v>360000</v>
      </c>
      <c r="H10" s="258">
        <f t="shared" si="2"/>
        <v>15910.77999999997</v>
      </c>
      <c r="I10" s="259">
        <f t="shared" si="5"/>
        <v>4.4196611111111027E-2</v>
      </c>
      <c r="J10" s="260">
        <f t="shared" si="0"/>
        <v>-59257.020000000019</v>
      </c>
      <c r="K10" s="280">
        <f t="shared" si="1"/>
        <v>-0.16460283333333339</v>
      </c>
      <c r="L10" s="246"/>
      <c r="M10" s="247"/>
      <c r="N10" s="248"/>
      <c r="O10" s="247"/>
      <c r="P10" s="248"/>
      <c r="Q10" s="248"/>
      <c r="R10" s="246"/>
      <c r="S10" s="246"/>
      <c r="T10" s="246"/>
      <c r="U10" s="246"/>
    </row>
    <row r="11" spans="1:21" ht="20.100000000000001" customHeight="1" x14ac:dyDescent="0.25">
      <c r="A11" s="246"/>
      <c r="B11" s="257">
        <v>42244</v>
      </c>
      <c r="C11" s="258">
        <v>1988.87</v>
      </c>
      <c r="D11" s="259">
        <f t="shared" si="3"/>
        <v>6.0875602467213154E-4</v>
      </c>
      <c r="E11" s="259">
        <f t="shared" si="4"/>
        <v>-5.401818839063191E-2</v>
      </c>
      <c r="F11" s="260">
        <v>307941.06</v>
      </c>
      <c r="G11" s="258">
        <v>360000</v>
      </c>
      <c r="H11" s="258">
        <f t="shared" si="2"/>
        <v>7198.0800000000163</v>
      </c>
      <c r="I11" s="259">
        <f t="shared" si="5"/>
        <v>1.9994666666666713E-2</v>
      </c>
      <c r="J11" s="260">
        <f t="shared" si="0"/>
        <v>-52058.94</v>
      </c>
      <c r="K11" s="280">
        <f t="shared" si="1"/>
        <v>-0.14460816666666668</v>
      </c>
      <c r="L11" s="246"/>
      <c r="M11" s="247"/>
      <c r="N11" s="248"/>
      <c r="O11" s="247"/>
      <c r="P11" s="248"/>
      <c r="Q11" s="248"/>
      <c r="R11" s="246"/>
      <c r="S11" s="246"/>
      <c r="T11" s="246"/>
      <c r="U11" s="246"/>
    </row>
    <row r="12" spans="1:21" ht="20.100000000000001" customHeight="1" x14ac:dyDescent="0.25">
      <c r="A12" s="246"/>
      <c r="B12" s="250">
        <v>42247</v>
      </c>
      <c r="C12" s="254">
        <v>1972.18</v>
      </c>
      <c r="D12" s="256">
        <f t="shared" si="3"/>
        <v>-8.391699809439445E-3</v>
      </c>
      <c r="E12" s="256">
        <f t="shared" si="4"/>
        <v>-6.1956583778847427E-2</v>
      </c>
      <c r="F12" s="253">
        <v>311200.71000000002</v>
      </c>
      <c r="G12" s="254">
        <v>360000</v>
      </c>
      <c r="H12" s="254">
        <f t="shared" si="2"/>
        <v>3259.6500000000233</v>
      </c>
      <c r="I12" s="256">
        <f t="shared" si="5"/>
        <v>9.0545833333333988E-3</v>
      </c>
      <c r="J12" s="253">
        <f t="shared" si="0"/>
        <v>-48799.289999999979</v>
      </c>
      <c r="K12" s="279">
        <f t="shared" si="1"/>
        <v>-0.13555358333333328</v>
      </c>
      <c r="L12" s="246"/>
      <c r="M12" s="247"/>
      <c r="N12" s="248"/>
      <c r="O12" s="247"/>
      <c r="P12" s="248"/>
      <c r="Q12" s="248"/>
      <c r="R12" s="246"/>
      <c r="S12" s="246"/>
      <c r="T12" s="246"/>
      <c r="U12" s="246"/>
    </row>
    <row r="13" spans="1:21" ht="20.100000000000001" customHeight="1" x14ac:dyDescent="0.25">
      <c r="A13" s="246"/>
      <c r="B13" s="250">
        <v>42248</v>
      </c>
      <c r="C13" s="254">
        <v>1913.85</v>
      </c>
      <c r="D13" s="256">
        <f t="shared" si="3"/>
        <v>-2.9576407832956501E-2</v>
      </c>
      <c r="E13" s="256">
        <f t="shared" si="4"/>
        <v>-8.9700538422023995E-2</v>
      </c>
      <c r="F13" s="253">
        <v>307440.78999999998</v>
      </c>
      <c r="G13" s="254">
        <v>365000</v>
      </c>
      <c r="H13" s="254">
        <f t="shared" si="2"/>
        <v>-8759.9200000000419</v>
      </c>
      <c r="I13" s="256">
        <f t="shared" si="5"/>
        <v>-2.4333111111111229E-2</v>
      </c>
      <c r="J13" s="253">
        <f t="shared" si="0"/>
        <v>-57559.210000000021</v>
      </c>
      <c r="K13" s="279">
        <f t="shared" si="1"/>
        <v>-0.15769646575342472</v>
      </c>
      <c r="L13" s="246"/>
      <c r="M13" s="247"/>
      <c r="N13" s="248"/>
      <c r="O13" s="247"/>
      <c r="P13" s="248"/>
      <c r="Q13" s="248"/>
      <c r="R13" s="246"/>
      <c r="S13" s="246"/>
      <c r="T13" s="246"/>
      <c r="U13" s="246"/>
    </row>
    <row r="14" spans="1:21" ht="20.100000000000001" customHeight="1" x14ac:dyDescent="0.25">
      <c r="A14" s="246"/>
      <c r="B14" s="250">
        <v>42249</v>
      </c>
      <c r="C14" s="254">
        <v>1948.86</v>
      </c>
      <c r="D14" s="256">
        <f t="shared" si="3"/>
        <v>1.829296966846931E-2</v>
      </c>
      <c r="E14" s="256">
        <f t="shared" si="4"/>
        <v>-7.3048457982154147E-2</v>
      </c>
      <c r="F14" s="253">
        <v>326031.94</v>
      </c>
      <c r="G14" s="254">
        <v>380000</v>
      </c>
      <c r="H14" s="254">
        <f t="shared" si="2"/>
        <v>3591.1500000000233</v>
      </c>
      <c r="I14" s="256">
        <f t="shared" si="5"/>
        <v>9.8387671232877342E-3</v>
      </c>
      <c r="J14" s="253">
        <f t="shared" si="0"/>
        <v>-53968.06</v>
      </c>
      <c r="K14" s="279">
        <f t="shared" si="1"/>
        <v>-0.14202121052631578</v>
      </c>
      <c r="L14" s="246"/>
      <c r="M14" s="247"/>
      <c r="N14" s="248"/>
      <c r="O14" s="247"/>
      <c r="P14" s="248"/>
      <c r="Q14" s="248"/>
      <c r="R14" s="246"/>
      <c r="S14" s="246"/>
      <c r="T14" s="246"/>
      <c r="U14" s="246"/>
    </row>
    <row r="15" spans="1:21" ht="20.100000000000001" customHeight="1" x14ac:dyDescent="0.25">
      <c r="A15" s="246"/>
      <c r="B15" s="250">
        <v>42250</v>
      </c>
      <c r="C15" s="254">
        <v>1951.13</v>
      </c>
      <c r="D15" s="256">
        <f t="shared" si="3"/>
        <v>1.1647835144649741E-3</v>
      </c>
      <c r="E15" s="256">
        <f t="shared" si="4"/>
        <v>-7.1968760107303867E-2</v>
      </c>
      <c r="F15" s="253">
        <v>328219.34000000003</v>
      </c>
      <c r="G15" s="254">
        <v>380000</v>
      </c>
      <c r="H15" s="254">
        <f t="shared" si="2"/>
        <v>2187.4000000000233</v>
      </c>
      <c r="I15" s="256">
        <f t="shared" si="5"/>
        <v>5.7563157894737456E-3</v>
      </c>
      <c r="J15" s="253">
        <f t="shared" si="0"/>
        <v>-51780.659999999974</v>
      </c>
      <c r="K15" s="279">
        <f t="shared" si="1"/>
        <v>-0.13626489473684203</v>
      </c>
      <c r="L15" s="246"/>
      <c r="M15" s="247"/>
      <c r="N15" s="248"/>
      <c r="O15" s="247"/>
      <c r="P15" s="248"/>
      <c r="Q15" s="248"/>
      <c r="R15" s="246"/>
      <c r="S15" s="246"/>
      <c r="T15" s="246"/>
      <c r="U15" s="246"/>
    </row>
    <row r="16" spans="1:21" ht="20.100000000000001" customHeight="1" x14ac:dyDescent="0.25">
      <c r="A16" s="246"/>
      <c r="B16" s="250">
        <v>42251</v>
      </c>
      <c r="C16" s="254">
        <v>1921.22</v>
      </c>
      <c r="D16" s="256">
        <f t="shared" si="3"/>
        <v>-1.5329578244402004E-2</v>
      </c>
      <c r="E16" s="256">
        <f t="shared" si="4"/>
        <v>-8.6195087612488355E-2</v>
      </c>
      <c r="F16" s="253">
        <v>324929.40000000002</v>
      </c>
      <c r="G16" s="254">
        <v>380000</v>
      </c>
      <c r="H16" s="254">
        <f t="shared" si="2"/>
        <v>-3289.9400000000023</v>
      </c>
      <c r="I16" s="256">
        <f t="shared" si="5"/>
        <v>-8.6577368421052701E-3</v>
      </c>
      <c r="J16" s="253">
        <f t="shared" si="0"/>
        <v>-55070.599999999977</v>
      </c>
      <c r="K16" s="279">
        <f t="shared" si="1"/>
        <v>-0.1449226315789473</v>
      </c>
      <c r="L16" s="246"/>
      <c r="M16" s="247"/>
      <c r="N16" s="248"/>
      <c r="O16" s="247"/>
      <c r="P16" s="248"/>
      <c r="Q16" s="248"/>
      <c r="R16" s="246"/>
      <c r="S16" s="246"/>
      <c r="T16" s="246"/>
      <c r="U16" s="246"/>
    </row>
    <row r="17" spans="1:21" ht="20.100000000000001" customHeight="1" x14ac:dyDescent="0.25">
      <c r="A17" s="246"/>
      <c r="B17" s="257">
        <v>42255</v>
      </c>
      <c r="C17" s="258">
        <v>1969.41</v>
      </c>
      <c r="D17" s="259">
        <f t="shared" si="3"/>
        <v>2.5083020164270647E-2</v>
      </c>
      <c r="E17" s="259">
        <f t="shared" si="4"/>
        <v>-6.3274100568862832E-2</v>
      </c>
      <c r="F17" s="260">
        <v>331613.90000000002</v>
      </c>
      <c r="G17" s="258">
        <v>380000</v>
      </c>
      <c r="H17" s="258">
        <f t="shared" si="2"/>
        <v>6684.5</v>
      </c>
      <c r="I17" s="259">
        <f t="shared" si="5"/>
        <v>1.7590789473684209E-2</v>
      </c>
      <c r="J17" s="260">
        <f t="shared" si="0"/>
        <v>-48386.099999999977</v>
      </c>
      <c r="K17" s="280">
        <f t="shared" si="1"/>
        <v>-0.1273318421052631</v>
      </c>
      <c r="L17" s="246"/>
      <c r="M17" s="247"/>
      <c r="N17" s="248"/>
      <c r="O17" s="247"/>
      <c r="P17" s="248"/>
      <c r="Q17" s="248"/>
      <c r="R17" s="246"/>
      <c r="S17" s="246"/>
      <c r="T17" s="246"/>
      <c r="U17" s="246"/>
    </row>
    <row r="18" spans="1:21" ht="20.100000000000001" customHeight="1" x14ac:dyDescent="0.25">
      <c r="A18" s="246"/>
      <c r="B18" s="257">
        <v>42256</v>
      </c>
      <c r="C18" s="258">
        <v>1942.04</v>
      </c>
      <c r="D18" s="259">
        <f t="shared" si="3"/>
        <v>-1.3897563229596741E-2</v>
      </c>
      <c r="E18" s="259">
        <f t="shared" si="4"/>
        <v>-7.629230798500794E-2</v>
      </c>
      <c r="F18" s="260">
        <v>321792.48</v>
      </c>
      <c r="G18" s="258">
        <v>380000</v>
      </c>
      <c r="H18" s="258">
        <f t="shared" si="2"/>
        <v>-9821.4200000000419</v>
      </c>
      <c r="I18" s="259">
        <f t="shared" si="5"/>
        <v>-2.5845842105263268E-2</v>
      </c>
      <c r="J18" s="260">
        <f t="shared" si="0"/>
        <v>-58207.520000000019</v>
      </c>
      <c r="K18" s="280">
        <f t="shared" si="1"/>
        <v>-0.15317768421052635</v>
      </c>
      <c r="L18" s="246"/>
      <c r="M18" s="247"/>
      <c r="N18" s="248"/>
      <c r="O18" s="247"/>
      <c r="P18" s="248"/>
      <c r="Q18" s="248"/>
      <c r="R18" s="246"/>
      <c r="S18" s="246"/>
      <c r="T18" s="246"/>
      <c r="U18" s="246"/>
    </row>
    <row r="19" spans="1:21" ht="20.100000000000001" customHeight="1" x14ac:dyDescent="0.25">
      <c r="A19" s="246"/>
      <c r="B19" s="257">
        <v>42257</v>
      </c>
      <c r="C19" s="258">
        <v>1952.29</v>
      </c>
      <c r="D19" s="259">
        <f t="shared" si="3"/>
        <v>5.2779551399559227E-3</v>
      </c>
      <c r="E19" s="259">
        <f t="shared" si="4"/>
        <v>-7.1417020224120581E-2</v>
      </c>
      <c r="F19" s="260">
        <v>323389.99</v>
      </c>
      <c r="G19" s="258">
        <v>380000</v>
      </c>
      <c r="H19" s="258">
        <f t="shared" si="2"/>
        <v>1597.5100000000093</v>
      </c>
      <c r="I19" s="259">
        <f t="shared" si="5"/>
        <v>4.2039736842105508E-3</v>
      </c>
      <c r="J19" s="260">
        <f t="shared" si="0"/>
        <v>-56610.010000000009</v>
      </c>
      <c r="K19" s="280">
        <f t="shared" si="1"/>
        <v>-0.14897371052631581</v>
      </c>
      <c r="L19" s="246"/>
      <c r="M19" s="247"/>
      <c r="N19" s="248"/>
      <c r="O19" s="247"/>
      <c r="P19" s="248"/>
      <c r="Q19" s="248"/>
      <c r="R19" s="246"/>
      <c r="S19" s="246"/>
      <c r="T19" s="246"/>
      <c r="U19" s="246"/>
    </row>
    <row r="20" spans="1:21" ht="20.100000000000001" customHeight="1" x14ac:dyDescent="0.25">
      <c r="A20" s="246"/>
      <c r="B20" s="257">
        <v>42258</v>
      </c>
      <c r="C20" s="258">
        <v>1961.05</v>
      </c>
      <c r="D20" s="259">
        <f t="shared" si="3"/>
        <v>4.4870382986134183E-3</v>
      </c>
      <c r="E20" s="259">
        <f t="shared" si="4"/>
        <v>-6.7250432830425644E-2</v>
      </c>
      <c r="F20" s="260">
        <v>323039.64</v>
      </c>
      <c r="G20" s="258">
        <v>380000</v>
      </c>
      <c r="H20" s="258">
        <f t="shared" si="2"/>
        <v>-350.34999999997672</v>
      </c>
      <c r="I20" s="259">
        <f t="shared" si="5"/>
        <v>-9.2197368421046506E-4</v>
      </c>
      <c r="J20" s="260">
        <f t="shared" si="0"/>
        <v>-56960.359999999986</v>
      </c>
      <c r="K20" s="280">
        <f t="shared" si="1"/>
        <v>-0.14989568421052629</v>
      </c>
      <c r="L20" s="246"/>
      <c r="M20" s="247"/>
      <c r="N20" s="248"/>
      <c r="O20" s="247"/>
      <c r="P20" s="248"/>
      <c r="Q20" s="248"/>
      <c r="R20" s="246"/>
      <c r="S20" s="246"/>
      <c r="T20" s="246"/>
      <c r="U20" s="246"/>
    </row>
    <row r="21" spans="1:21" ht="20.100000000000001" customHeight="1" x14ac:dyDescent="0.25">
      <c r="A21" s="246"/>
      <c r="B21" s="250">
        <v>42261</v>
      </c>
      <c r="C21" s="254">
        <v>1953.03</v>
      </c>
      <c r="D21" s="256">
        <f t="shared" si="3"/>
        <v>-4.0896458529869114E-3</v>
      </c>
      <c r="E21" s="256">
        <f t="shared" si="4"/>
        <v>-7.1065048229676034E-2</v>
      </c>
      <c r="F21" s="253">
        <v>326015.75</v>
      </c>
      <c r="G21" s="254">
        <v>380000</v>
      </c>
      <c r="H21" s="254">
        <f t="shared" si="2"/>
        <v>2976.109999999986</v>
      </c>
      <c r="I21" s="256">
        <f t="shared" si="5"/>
        <v>7.8318684210525943E-3</v>
      </c>
      <c r="J21" s="253">
        <f t="shared" si="0"/>
        <v>-53984.25</v>
      </c>
      <c r="K21" s="279">
        <f t="shared" si="1"/>
        <v>-0.14206381578947369</v>
      </c>
      <c r="L21" s="246"/>
      <c r="M21" s="247"/>
      <c r="N21" s="248"/>
      <c r="O21" s="247"/>
      <c r="P21" s="248"/>
      <c r="Q21" s="248"/>
      <c r="R21" s="246"/>
      <c r="S21" s="246"/>
      <c r="T21" s="246"/>
      <c r="U21" s="246"/>
    </row>
    <row r="22" spans="1:21" ht="20.100000000000001" customHeight="1" x14ac:dyDescent="0.25">
      <c r="A22" s="261"/>
      <c r="B22" s="250">
        <v>42262</v>
      </c>
      <c r="C22" s="254">
        <v>1978.09</v>
      </c>
      <c r="D22" s="256">
        <f t="shared" si="3"/>
        <v>1.2831344116577803E-2</v>
      </c>
      <c r="E22" s="256">
        <f t="shared" si="4"/>
        <v>-5.9145564201594399E-2</v>
      </c>
      <c r="F22" s="253">
        <v>328528.74</v>
      </c>
      <c r="G22" s="254">
        <v>380000</v>
      </c>
      <c r="H22" s="254">
        <f t="shared" si="2"/>
        <v>2512.9899999999907</v>
      </c>
      <c r="I22" s="256">
        <f t="shared" si="5"/>
        <v>6.6131315789473436E-3</v>
      </c>
      <c r="J22" s="253">
        <f t="shared" si="0"/>
        <v>-51471.260000000009</v>
      </c>
      <c r="K22" s="279">
        <f t="shared" si="1"/>
        <v>-0.13545068421052633</v>
      </c>
      <c r="L22" s="246"/>
      <c r="M22" s="247"/>
      <c r="N22" s="248"/>
      <c r="O22" s="247"/>
      <c r="P22" s="248"/>
      <c r="Q22" s="248"/>
      <c r="R22" s="246"/>
      <c r="S22" s="246"/>
      <c r="T22" s="246"/>
      <c r="U22" s="246"/>
    </row>
    <row r="23" spans="1:21" ht="20.100000000000001" customHeight="1" x14ac:dyDescent="0.25">
      <c r="A23" s="261"/>
      <c r="B23" s="250">
        <v>42263</v>
      </c>
      <c r="C23" s="254">
        <v>1995.31</v>
      </c>
      <c r="D23" s="256">
        <f t="shared" si="3"/>
        <v>8.7053672987579076E-3</v>
      </c>
      <c r="E23" s="256">
        <f t="shared" si="4"/>
        <v>-5.0955080763303642E-2</v>
      </c>
      <c r="F23" s="253">
        <v>333204.93</v>
      </c>
      <c r="G23" s="254">
        <v>380000</v>
      </c>
      <c r="H23" s="254">
        <f t="shared" si="2"/>
        <v>4676.1900000000023</v>
      </c>
      <c r="I23" s="256">
        <f t="shared" si="5"/>
        <v>1.2305763157894743E-2</v>
      </c>
      <c r="J23" s="253">
        <f t="shared" si="0"/>
        <v>-46795.070000000007</v>
      </c>
      <c r="K23" s="279">
        <f t="shared" si="1"/>
        <v>-0.1231449210526316</v>
      </c>
      <c r="L23" s="246"/>
      <c r="M23" s="247"/>
      <c r="N23" s="248"/>
      <c r="O23" s="247"/>
      <c r="P23" s="248"/>
      <c r="Q23" s="248"/>
      <c r="R23" s="246"/>
      <c r="S23" s="246"/>
      <c r="T23" s="246"/>
      <c r="U23" s="246"/>
    </row>
    <row r="24" spans="1:21" ht="20.100000000000001" customHeight="1" x14ac:dyDescent="0.25">
      <c r="A24" s="261"/>
      <c r="B24" s="250">
        <v>42264</v>
      </c>
      <c r="C24" s="254">
        <v>1990.2</v>
      </c>
      <c r="D24" s="256">
        <f t="shared" si="3"/>
        <v>-2.5610055580335385E-3</v>
      </c>
      <c r="E24" s="256">
        <f t="shared" si="4"/>
        <v>-5.3385590076292309E-2</v>
      </c>
      <c r="F24" s="253">
        <v>333913.03999999998</v>
      </c>
      <c r="G24" s="254">
        <v>380000</v>
      </c>
      <c r="H24" s="254">
        <f t="shared" si="2"/>
        <v>708.10999999998603</v>
      </c>
      <c r="I24" s="256">
        <f t="shared" si="5"/>
        <v>1.8634473684210158E-3</v>
      </c>
      <c r="J24" s="253">
        <f t="shared" si="0"/>
        <v>-46086.960000000021</v>
      </c>
      <c r="K24" s="279">
        <f t="shared" si="1"/>
        <v>-0.12128147368421058</v>
      </c>
      <c r="L24" s="246"/>
      <c r="M24" s="247"/>
      <c r="N24" s="248"/>
      <c r="O24" s="247"/>
      <c r="P24" s="248"/>
      <c r="Q24" s="248"/>
      <c r="R24" s="246"/>
      <c r="S24" s="246"/>
      <c r="T24" s="246"/>
      <c r="U24" s="246"/>
    </row>
    <row r="25" spans="1:21" ht="20.100000000000001" customHeight="1" x14ac:dyDescent="0.25">
      <c r="A25" s="261"/>
      <c r="B25" s="250">
        <v>42265</v>
      </c>
      <c r="C25" s="254">
        <v>1958.08</v>
      </c>
      <c r="D25" s="256">
        <f t="shared" si="3"/>
        <v>-1.6139081499346859E-2</v>
      </c>
      <c r="E25" s="256">
        <f t="shared" si="4"/>
        <v>-6.866307718650716E-2</v>
      </c>
      <c r="F25" s="253">
        <v>334619.5</v>
      </c>
      <c r="G25" s="254">
        <v>390000</v>
      </c>
      <c r="H25" s="254">
        <f t="shared" si="2"/>
        <v>-9293.539999999979</v>
      </c>
      <c r="I25" s="256">
        <f t="shared" si="5"/>
        <v>-2.4456684210526259E-2</v>
      </c>
      <c r="J25" s="253">
        <f t="shared" si="0"/>
        <v>-55380.5</v>
      </c>
      <c r="K25" s="279">
        <f t="shared" si="1"/>
        <v>-0.14200128205128204</v>
      </c>
      <c r="L25" s="246"/>
      <c r="M25" s="247"/>
      <c r="N25" s="248"/>
      <c r="O25" s="247"/>
      <c r="P25" s="248"/>
      <c r="Q25" s="248"/>
      <c r="R25" s="246"/>
      <c r="S25" s="246"/>
      <c r="T25" s="246"/>
      <c r="U25" s="246"/>
    </row>
    <row r="26" spans="1:21" ht="20.100000000000001" customHeight="1" x14ac:dyDescent="0.25">
      <c r="A26" s="261"/>
      <c r="B26" s="257">
        <v>42268</v>
      </c>
      <c r="C26" s="258">
        <v>1966.97</v>
      </c>
      <c r="D26" s="259">
        <f t="shared" si="3"/>
        <v>4.5401617911423947E-3</v>
      </c>
      <c r="E26" s="259">
        <f t="shared" si="4"/>
        <v>-6.4434656874869212E-2</v>
      </c>
      <c r="F26" s="260">
        <v>336797.05</v>
      </c>
      <c r="G26" s="258">
        <v>390000</v>
      </c>
      <c r="H26" s="258">
        <f t="shared" si="2"/>
        <v>2177.5499999999884</v>
      </c>
      <c r="I26" s="259">
        <f t="shared" si="5"/>
        <v>5.5834615384615085E-3</v>
      </c>
      <c r="J26" s="260">
        <f t="shared" si="0"/>
        <v>-53202.950000000012</v>
      </c>
      <c r="K26" s="280">
        <f t="shared" si="1"/>
        <v>-0.13641782051282053</v>
      </c>
      <c r="L26" s="246"/>
      <c r="M26" s="247"/>
      <c r="N26" s="248"/>
      <c r="O26" s="247"/>
      <c r="P26" s="248"/>
      <c r="Q26" s="248"/>
      <c r="R26" s="246"/>
      <c r="S26" s="246"/>
      <c r="T26" s="246"/>
      <c r="U26" s="246"/>
    </row>
    <row r="27" spans="1:21" ht="20.100000000000001" customHeight="1" x14ac:dyDescent="0.25">
      <c r="A27" s="261"/>
      <c r="B27" s="257">
        <v>42269</v>
      </c>
      <c r="C27" s="258">
        <v>1942.74</v>
      </c>
      <c r="D27" s="259">
        <f t="shared" si="3"/>
        <v>-1.2318439020422282E-2</v>
      </c>
      <c r="E27" s="259">
        <f t="shared" si="4"/>
        <v>-7.5959361503776579E-2</v>
      </c>
      <c r="F27" s="260">
        <v>328628.18</v>
      </c>
      <c r="G27" s="258">
        <v>390000</v>
      </c>
      <c r="H27" s="258">
        <f t="shared" si="2"/>
        <v>-8168.8699999999953</v>
      </c>
      <c r="I27" s="259">
        <f t="shared" si="5"/>
        <v>-2.0945820512820502E-2</v>
      </c>
      <c r="J27" s="260">
        <f t="shared" si="0"/>
        <v>-61371.820000000007</v>
      </c>
      <c r="K27" s="280">
        <f t="shared" si="1"/>
        <v>-0.15736364102564104</v>
      </c>
      <c r="L27" s="246"/>
      <c r="M27" s="247"/>
      <c r="N27" s="248"/>
      <c r="O27" s="247"/>
      <c r="P27" s="248"/>
      <c r="Q27" s="248"/>
      <c r="R27" s="246"/>
      <c r="S27" s="246"/>
      <c r="T27" s="246"/>
      <c r="U27" s="246"/>
    </row>
    <row r="28" spans="1:21" ht="20.100000000000001" customHeight="1" x14ac:dyDescent="0.25">
      <c r="A28" s="261"/>
      <c r="B28" s="257">
        <v>42270</v>
      </c>
      <c r="C28" s="258">
        <v>1938.76</v>
      </c>
      <c r="D28" s="259">
        <f t="shared" si="3"/>
        <v>-2.0486529334857047E-3</v>
      </c>
      <c r="E28" s="259">
        <f t="shared" si="4"/>
        <v>-7.7852400068491881E-2</v>
      </c>
      <c r="F28" s="260">
        <v>321819.21000000002</v>
      </c>
      <c r="G28" s="258">
        <v>390000</v>
      </c>
      <c r="H28" s="258">
        <f t="shared" si="2"/>
        <v>-6808.9699999999721</v>
      </c>
      <c r="I28" s="259">
        <f t="shared" ref="I28" si="6">H28/G27</f>
        <v>-1.7458897435897364E-2</v>
      </c>
      <c r="J28" s="260">
        <f t="shared" si="0"/>
        <v>-68180.789999999979</v>
      </c>
      <c r="K28" s="280">
        <f t="shared" si="1"/>
        <v>-0.17482253846153842</v>
      </c>
      <c r="L28" s="247"/>
      <c r="M28" s="248"/>
      <c r="N28" s="248"/>
      <c r="O28" s="246"/>
      <c r="P28" s="246"/>
      <c r="Q28" s="246"/>
      <c r="R28" s="246"/>
    </row>
    <row r="29" spans="1:21" ht="20.100000000000001" customHeight="1" x14ac:dyDescent="0.25">
      <c r="A29" s="261"/>
      <c r="B29" s="257">
        <v>42271</v>
      </c>
      <c r="C29" s="258">
        <v>1932.24</v>
      </c>
      <c r="D29" s="259">
        <f t="shared" si="3"/>
        <v>-3.3629742722152212E-3</v>
      </c>
      <c r="E29" s="259">
        <f t="shared" si="4"/>
        <v>-8.0953558722246549E-2</v>
      </c>
      <c r="F29" s="262">
        <v>323446.15999999997</v>
      </c>
      <c r="G29" s="258">
        <v>390000</v>
      </c>
      <c r="H29" s="258">
        <f t="shared" ref="H29" si="7">F29-F28-G29+G28</f>
        <v>1626.9499999999534</v>
      </c>
      <c r="I29" s="259">
        <f t="shared" ref="I29" si="8">H29/G28</f>
        <v>4.1716666666665476E-3</v>
      </c>
      <c r="J29" s="260">
        <f t="shared" si="0"/>
        <v>-66553.840000000026</v>
      </c>
      <c r="K29" s="280">
        <f t="shared" si="1"/>
        <v>-0.17065087179487187</v>
      </c>
      <c r="L29" s="247"/>
      <c r="M29" s="248"/>
      <c r="N29" s="248"/>
      <c r="O29" s="246"/>
      <c r="P29" s="246"/>
      <c r="Q29" s="246"/>
      <c r="R29" s="246"/>
    </row>
    <row r="30" spans="1:21" ht="20.100000000000001" customHeight="1" x14ac:dyDescent="0.25">
      <c r="A30" s="261"/>
      <c r="B30" s="257">
        <v>42272</v>
      </c>
      <c r="C30" s="258">
        <v>1931.34</v>
      </c>
      <c r="D30" s="259">
        <f t="shared" si="3"/>
        <v>-4.6578064836670961E-4</v>
      </c>
      <c r="E30" s="259">
        <f t="shared" si="4"/>
        <v>-8.1381632769544021E-2</v>
      </c>
      <c r="F30" s="260">
        <v>320711.92</v>
      </c>
      <c r="G30" s="258">
        <v>390000</v>
      </c>
      <c r="H30" s="258">
        <f t="shared" ref="H30" si="9">F30-F29-G30+G29</f>
        <v>-2734.2399999999907</v>
      </c>
      <c r="I30" s="259">
        <f t="shared" ref="I30" si="10">H30/G29</f>
        <v>-7.010871794871771E-3</v>
      </c>
      <c r="J30" s="260">
        <f t="shared" ref="J30:J32" si="11">F30-G30</f>
        <v>-69288.080000000016</v>
      </c>
      <c r="K30" s="280">
        <f t="shared" ref="K30:K32" si="12">J30/G30</f>
        <v>-0.17766174358974363</v>
      </c>
      <c r="L30" s="247"/>
      <c r="M30" s="248"/>
      <c r="N30" s="248"/>
      <c r="O30" s="246"/>
      <c r="P30" s="246"/>
      <c r="Q30" s="246"/>
      <c r="R30" s="246"/>
    </row>
    <row r="31" spans="1:21" ht="20.100000000000001" customHeight="1" x14ac:dyDescent="0.25">
      <c r="A31" s="261"/>
      <c r="B31" s="250">
        <v>42275</v>
      </c>
      <c r="C31" s="254">
        <v>1881.77</v>
      </c>
      <c r="D31" s="256">
        <f t="shared" si="3"/>
        <v>-2.5666117824929811E-2</v>
      </c>
      <c r="E31" s="256">
        <f t="shared" si="4"/>
        <v>-0.10495900001902554</v>
      </c>
      <c r="F31" s="253">
        <v>308867.92</v>
      </c>
      <c r="G31" s="254">
        <v>390000</v>
      </c>
      <c r="H31" s="254">
        <f t="shared" ref="H31:H33" si="13">F31-F30-G31+G30</f>
        <v>-11844</v>
      </c>
      <c r="I31" s="256">
        <f t="shared" ref="I31:I33" si="14">H31/G30</f>
        <v>-3.036923076923077E-2</v>
      </c>
      <c r="J31" s="253">
        <f t="shared" si="11"/>
        <v>-81132.080000000016</v>
      </c>
      <c r="K31" s="279">
        <f t="shared" si="12"/>
        <v>-0.20803097435897441</v>
      </c>
      <c r="L31" s="247"/>
      <c r="M31" s="248"/>
      <c r="N31" s="248"/>
      <c r="O31" s="246"/>
      <c r="P31" s="246"/>
      <c r="Q31" s="246"/>
      <c r="R31" s="246"/>
    </row>
    <row r="32" spans="1:21" ht="20.100000000000001" customHeight="1" x14ac:dyDescent="0.25">
      <c r="A32" s="261"/>
      <c r="B32" s="250">
        <v>42276</v>
      </c>
      <c r="C32" s="254">
        <v>1884.09</v>
      </c>
      <c r="D32" s="256">
        <f t="shared" si="3"/>
        <v>1.2328818080849075E-3</v>
      </c>
      <c r="E32" s="256">
        <f t="shared" si="4"/>
        <v>-0.10385552025265887</v>
      </c>
      <c r="F32" s="253">
        <v>312033</v>
      </c>
      <c r="G32" s="254">
        <v>390000</v>
      </c>
      <c r="H32" s="254">
        <f t="shared" si="13"/>
        <v>3165.0800000000163</v>
      </c>
      <c r="I32" s="256">
        <f t="shared" si="14"/>
        <v>8.1155897435897847E-3</v>
      </c>
      <c r="J32" s="253">
        <f t="shared" si="11"/>
        <v>-77967</v>
      </c>
      <c r="K32" s="279">
        <f t="shared" si="12"/>
        <v>-0.19991538461538461</v>
      </c>
      <c r="L32" s="247"/>
      <c r="M32" s="248"/>
      <c r="N32" s="248"/>
      <c r="O32" s="246"/>
      <c r="P32" s="246"/>
      <c r="Q32" s="246"/>
      <c r="R32" s="246"/>
    </row>
    <row r="33" spans="1:18" ht="20.100000000000001" customHeight="1" x14ac:dyDescent="0.25">
      <c r="A33" s="261"/>
      <c r="B33" s="250">
        <v>42277</v>
      </c>
      <c r="C33" s="254">
        <v>1920.03</v>
      </c>
      <c r="D33" s="256">
        <f t="shared" si="3"/>
        <v>1.9075521869974393E-2</v>
      </c>
      <c r="E33" s="256">
        <f t="shared" si="4"/>
        <v>-8.6761096630581652E-2</v>
      </c>
      <c r="F33" s="253">
        <v>320653.48</v>
      </c>
      <c r="G33" s="254">
        <v>390000</v>
      </c>
      <c r="H33" s="254">
        <f t="shared" si="13"/>
        <v>8620.4799999999814</v>
      </c>
      <c r="I33" s="256">
        <f t="shared" si="14"/>
        <v>2.2103794871794823E-2</v>
      </c>
      <c r="J33" s="253">
        <f t="shared" ref="J33" si="15">F33-G33</f>
        <v>-69346.520000000019</v>
      </c>
      <c r="K33" s="279">
        <f t="shared" ref="K33" si="16">J33/G33</f>
        <v>-0.17781158974358979</v>
      </c>
      <c r="L33" s="247"/>
      <c r="M33" s="248"/>
      <c r="N33" s="248"/>
      <c r="O33" s="246"/>
      <c r="P33" s="246"/>
      <c r="Q33" s="246"/>
      <c r="R33" s="246"/>
    </row>
    <row r="34" spans="1:18" ht="20.100000000000001" customHeight="1" x14ac:dyDescent="0.25">
      <c r="B34" s="250">
        <v>42278</v>
      </c>
      <c r="C34" s="254">
        <v>1923.82</v>
      </c>
      <c r="D34" s="256">
        <f t="shared" si="3"/>
        <v>1.9739274907162718E-3</v>
      </c>
      <c r="E34" s="256">
        <f t="shared" si="4"/>
        <v>-8.4958429253629175E-2</v>
      </c>
      <c r="F34" s="253">
        <v>321963.56</v>
      </c>
      <c r="G34" s="254">
        <v>390000</v>
      </c>
      <c r="H34" s="254">
        <f t="shared" ref="H34" si="17">F34-F33-G34+G33</f>
        <v>1310.0800000000163</v>
      </c>
      <c r="I34" s="256">
        <f t="shared" ref="I34" si="18">H34/G33</f>
        <v>3.3591794871795288E-3</v>
      </c>
      <c r="J34" s="253">
        <f t="shared" ref="J34" si="19">F34-G34</f>
        <v>-68036.44</v>
      </c>
      <c r="K34" s="279">
        <f t="shared" ref="K34" si="20">J34/G34</f>
        <v>-0.17445241025641026</v>
      </c>
    </row>
    <row r="35" spans="1:18" ht="20.100000000000001" customHeight="1" x14ac:dyDescent="0.25">
      <c r="B35" s="250">
        <v>42279</v>
      </c>
      <c r="C35" s="254">
        <v>1951.36</v>
      </c>
      <c r="D35" s="256">
        <f t="shared" si="3"/>
        <v>1.4315268580220584E-2</v>
      </c>
      <c r="E35" s="256">
        <f t="shared" si="4"/>
        <v>-7.1859363406327953E-2</v>
      </c>
      <c r="F35" s="253">
        <v>336327.01</v>
      </c>
      <c r="G35" s="254">
        <v>390000</v>
      </c>
      <c r="H35" s="254">
        <f t="shared" ref="H35" si="21">F35-F34-G35+G34</f>
        <v>14363.450000000012</v>
      </c>
      <c r="I35" s="256">
        <f t="shared" ref="I35" si="22">H35/G34</f>
        <v>3.6829358974359003E-2</v>
      </c>
      <c r="J35" s="253">
        <f t="shared" ref="J35" si="23">F35-G35</f>
        <v>-53672.989999999991</v>
      </c>
      <c r="K35" s="279">
        <f t="shared" ref="K35" si="24">J35/G35</f>
        <v>-0.13762305128205127</v>
      </c>
    </row>
    <row r="36" spans="1:18" ht="20.100000000000001" customHeight="1" x14ac:dyDescent="0.25">
      <c r="B36" s="257">
        <v>42282</v>
      </c>
      <c r="C36" s="258">
        <v>1987.05</v>
      </c>
      <c r="D36" s="259">
        <f t="shared" si="3"/>
        <v>1.8289808133814395E-2</v>
      </c>
      <c r="E36" s="259">
        <f t="shared" si="4"/>
        <v>-5.4883849241833343E-2</v>
      </c>
      <c r="F36" s="260">
        <v>348049.53</v>
      </c>
      <c r="G36" s="258">
        <v>390000</v>
      </c>
      <c r="H36" s="258">
        <f t="shared" ref="H36" si="25">F36-F35-G36+G35</f>
        <v>11722.520000000019</v>
      </c>
      <c r="I36" s="259">
        <f t="shared" ref="I36" si="26">H36/G35</f>
        <v>3.0057743589743637E-2</v>
      </c>
      <c r="J36" s="260">
        <f t="shared" ref="J36" si="27">F36-G36</f>
        <v>-41950.469999999972</v>
      </c>
      <c r="K36" s="280">
        <f t="shared" ref="K36" si="28">J36/G36</f>
        <v>-0.10756530769230763</v>
      </c>
    </row>
    <row r="37" spans="1:18" ht="20.100000000000001" customHeight="1" x14ac:dyDescent="0.25">
      <c r="B37" s="257">
        <v>42283</v>
      </c>
      <c r="C37" s="258">
        <v>1979.92</v>
      </c>
      <c r="D37" s="259">
        <f t="shared" si="3"/>
        <v>-3.5882338139452364E-3</v>
      </c>
      <c r="E37" s="259">
        <f t="shared" si="4"/>
        <v>-5.8275146972089562E-2</v>
      </c>
      <c r="F37" s="260">
        <v>349442.62</v>
      </c>
      <c r="G37" s="258">
        <v>390000</v>
      </c>
      <c r="H37" s="258">
        <f t="shared" ref="H37" si="29">F37-F36-G37+G36</f>
        <v>1393.0899999999674</v>
      </c>
      <c r="I37" s="259">
        <f t="shared" ref="I37" si="30">H37/G36</f>
        <v>3.5720256410255577E-3</v>
      </c>
      <c r="J37" s="260">
        <f t="shared" ref="J37" si="31">F37-G37</f>
        <v>-40557.380000000005</v>
      </c>
      <c r="K37" s="280">
        <f t="shared" ref="K37" si="32">J37/G37</f>
        <v>-0.10399328205128207</v>
      </c>
    </row>
    <row r="38" spans="1:18" ht="20.100000000000001" customHeight="1" x14ac:dyDescent="0.25">
      <c r="B38" s="257">
        <v>42284</v>
      </c>
      <c r="C38" s="258">
        <v>1995.83</v>
      </c>
      <c r="D38" s="259">
        <f t="shared" si="3"/>
        <v>8.0356782092205013E-3</v>
      </c>
      <c r="E38" s="259">
        <f t="shared" si="4"/>
        <v>-5.0707749091531806E-2</v>
      </c>
      <c r="F38" s="260">
        <v>351672.29</v>
      </c>
      <c r="G38" s="258">
        <v>390000</v>
      </c>
      <c r="H38" s="258">
        <f t="shared" ref="H38" si="33">F38-F37-G38+G37</f>
        <v>2229.6699999999837</v>
      </c>
      <c r="I38" s="259">
        <f t="shared" ref="I38" si="34">H38/G37</f>
        <v>5.7171025641025225E-3</v>
      </c>
      <c r="J38" s="260">
        <f t="shared" ref="J38" si="35">F38-G38</f>
        <v>-38327.710000000021</v>
      </c>
      <c r="K38" s="280">
        <f t="shared" ref="K38" si="36">J38/G38</f>
        <v>-9.8276179487179538E-2</v>
      </c>
    </row>
    <row r="39" spans="1:18" ht="20.100000000000001" customHeight="1" x14ac:dyDescent="0.25">
      <c r="B39" s="257">
        <v>42285</v>
      </c>
      <c r="C39" s="258">
        <v>2013.43</v>
      </c>
      <c r="D39" s="259">
        <f t="shared" si="3"/>
        <v>8.8183863355096054E-3</v>
      </c>
      <c r="E39" s="259">
        <f t="shared" si="4"/>
        <v>-4.2336523277715414E-2</v>
      </c>
      <c r="F39" s="260">
        <v>354527.57</v>
      </c>
      <c r="G39" s="258">
        <v>390000</v>
      </c>
      <c r="H39" s="258">
        <f t="shared" ref="H39" si="37">F39-F38-G39+G38</f>
        <v>2855.2800000000279</v>
      </c>
      <c r="I39" s="259">
        <f t="shared" ref="I39" si="38">H39/G38</f>
        <v>7.3212307692308411E-3</v>
      </c>
      <c r="J39" s="260">
        <f t="shared" ref="J39:J40" si="39">F39-G39</f>
        <v>-35472.429999999993</v>
      </c>
      <c r="K39" s="280">
        <f t="shared" ref="K39:K40" si="40">J39/G39</f>
        <v>-9.0954948717948694E-2</v>
      </c>
    </row>
    <row r="40" spans="1:18" ht="20.100000000000001" customHeight="1" x14ac:dyDescent="0.25">
      <c r="B40" s="257">
        <v>42286</v>
      </c>
      <c r="C40" s="258">
        <v>2014.89</v>
      </c>
      <c r="D40" s="259">
        <f t="shared" si="3"/>
        <v>7.2513074703368691E-4</v>
      </c>
      <c r="E40" s="259">
        <f t="shared" si="4"/>
        <v>-4.1642092045432906E-2</v>
      </c>
      <c r="F40" s="260">
        <v>351691.92</v>
      </c>
      <c r="G40" s="258">
        <v>390000</v>
      </c>
      <c r="H40" s="258">
        <f t="shared" ref="H40" si="41">F40-F39-G40+G39</f>
        <v>-2835.6500000000233</v>
      </c>
      <c r="I40" s="259">
        <f t="shared" ref="I40" si="42">H40/G39</f>
        <v>-7.2708974358974953E-3</v>
      </c>
      <c r="J40" s="263">
        <f t="shared" si="39"/>
        <v>-38308.080000000016</v>
      </c>
      <c r="K40" s="280">
        <f t="shared" si="40"/>
        <v>-9.8225846153846191E-2</v>
      </c>
    </row>
    <row r="41" spans="1:18" ht="20.100000000000001" customHeight="1" x14ac:dyDescent="0.25">
      <c r="B41" s="250">
        <v>42289</v>
      </c>
      <c r="C41" s="264">
        <v>2017.46</v>
      </c>
      <c r="D41" s="256">
        <f>(C41-C40)/C40</f>
        <v>1.2755038736605652E-3</v>
      </c>
      <c r="E41" s="265">
        <f t="shared" si="4"/>
        <v>-4.0419702821483619E-2</v>
      </c>
      <c r="F41" s="253">
        <v>348866.78</v>
      </c>
      <c r="G41" s="254">
        <v>390000</v>
      </c>
      <c r="H41" s="254">
        <f t="shared" ref="H41" si="43">F41-F40-G41+G40</f>
        <v>-2825.1399999999558</v>
      </c>
      <c r="I41" s="256">
        <f t="shared" ref="I41" si="44">H41/G40</f>
        <v>-7.2439487179486043E-3</v>
      </c>
      <c r="J41" s="266">
        <f t="shared" ref="J41" si="45">F41-G41</f>
        <v>-41133.219999999972</v>
      </c>
      <c r="K41" s="279">
        <f t="shared" ref="K41" si="46">J41/G41</f>
        <v>-0.10546979487179479</v>
      </c>
    </row>
    <row r="42" spans="1:18" ht="20.100000000000001" customHeight="1" x14ac:dyDescent="0.25">
      <c r="B42" s="250">
        <v>42290</v>
      </c>
      <c r="C42" s="264">
        <v>2003.69</v>
      </c>
      <c r="D42" s="256">
        <f t="shared" ref="D42:D43" si="47">(C42-C41)/C41</f>
        <v>-6.8254141346048899E-3</v>
      </c>
      <c r="E42" s="265">
        <f t="shared" si="4"/>
        <v>-4.6969235745134223E-2</v>
      </c>
      <c r="F42" s="253">
        <v>347508.59</v>
      </c>
      <c r="G42" s="254">
        <v>390000</v>
      </c>
      <c r="H42" s="254">
        <f t="shared" ref="H42" si="48">F42-F41-G42+G41</f>
        <v>-1358.1900000000023</v>
      </c>
      <c r="I42" s="256">
        <f t="shared" ref="I42" si="49">H42/G41</f>
        <v>-3.4825384615384675E-3</v>
      </c>
      <c r="J42" s="266">
        <f t="shared" ref="J42:J44" si="50">F42-G42</f>
        <v>-42491.409999999974</v>
      </c>
      <c r="K42" s="279">
        <f t="shared" ref="K42" si="51">J42/G42</f>
        <v>-0.10895233333333326</v>
      </c>
    </row>
    <row r="43" spans="1:18" ht="20.100000000000001" customHeight="1" x14ac:dyDescent="0.25">
      <c r="B43" s="250">
        <v>42291</v>
      </c>
      <c r="C43" s="266">
        <v>1994.24</v>
      </c>
      <c r="D43" s="256">
        <f t="shared" si="47"/>
        <v>-4.7162984293977837E-3</v>
      </c>
      <c r="E43" s="265">
        <f t="shared" si="4"/>
        <v>-5.1464013241757214E-2</v>
      </c>
      <c r="F43" s="253">
        <v>350349.65</v>
      </c>
      <c r="G43" s="254">
        <v>390000</v>
      </c>
      <c r="H43" s="254">
        <f t="shared" ref="H43" si="52">F43-F42-G43+G42</f>
        <v>2841.0599999999977</v>
      </c>
      <c r="I43" s="256">
        <f t="shared" ref="I43" si="53">H43/G42</f>
        <v>7.2847692307692249E-3</v>
      </c>
      <c r="J43" s="266">
        <f t="shared" si="50"/>
        <v>-39650.349999999977</v>
      </c>
      <c r="K43" s="279">
        <f t="shared" ref="K43:K44" si="54">J43/G43</f>
        <v>-0.10166756410256404</v>
      </c>
    </row>
    <row r="44" spans="1:18" ht="20.100000000000001" customHeight="1" x14ac:dyDescent="0.25">
      <c r="B44" s="250">
        <v>42292</v>
      </c>
      <c r="C44" s="266">
        <v>2023.86</v>
      </c>
      <c r="D44" s="256">
        <f t="shared" ref="D44" si="55">(C44-C43)/C43</f>
        <v>1.4852775994865158E-2</v>
      </c>
      <c r="E44" s="265">
        <f t="shared" ref="E44" si="56">(C44-$C$2)/$C$2</f>
        <v>-3.7375620707368655E-2</v>
      </c>
      <c r="F44" s="253">
        <v>353686.58</v>
      </c>
      <c r="G44" s="254">
        <v>390000</v>
      </c>
      <c r="H44" s="254">
        <f t="shared" ref="H44" si="57">F44-F43-G44+G43</f>
        <v>3336.929999999993</v>
      </c>
      <c r="I44" s="256">
        <f t="shared" ref="I44" si="58">H44/G43</f>
        <v>8.5562307692307518E-3</v>
      </c>
      <c r="J44" s="264">
        <f t="shared" si="50"/>
        <v>-36313.419999999984</v>
      </c>
      <c r="K44" s="279">
        <f t="shared" si="54"/>
        <v>-9.3111333333333296E-2</v>
      </c>
    </row>
    <row r="45" spans="1:18" ht="20.100000000000001" customHeight="1" x14ac:dyDescent="0.25">
      <c r="B45" s="250">
        <v>42293</v>
      </c>
      <c r="C45" s="266">
        <v>2033.11</v>
      </c>
      <c r="D45" s="256">
        <f t="shared" ref="D45:D50" si="59">(C45-C44)/C44</f>
        <v>4.5704742422894868E-3</v>
      </c>
      <c r="E45" s="265">
        <f t="shared" ref="E45:E50" si="60">(C45-$C$2)/$C$2</f>
        <v>-3.2975970776811775E-2</v>
      </c>
      <c r="F45" s="253">
        <v>351968.34</v>
      </c>
      <c r="G45" s="254">
        <v>390000</v>
      </c>
      <c r="H45" s="254">
        <f t="shared" ref="H45" si="61">F45-F44-G45+G44</f>
        <v>-1718.2399999999907</v>
      </c>
      <c r="I45" s="256">
        <f t="shared" ref="I45" si="62">H45/G44</f>
        <v>-4.4057435897435658E-3</v>
      </c>
      <c r="J45" s="264">
        <f t="shared" ref="J45" si="63">F45-G45</f>
        <v>-38031.659999999974</v>
      </c>
      <c r="K45" s="279">
        <f t="shared" ref="K45" si="64">J45/G45</f>
        <v>-9.7517076923076859E-2</v>
      </c>
    </row>
    <row r="46" spans="1:18" ht="20.100000000000001" customHeight="1" x14ac:dyDescent="0.2">
      <c r="B46" s="277">
        <v>42296</v>
      </c>
      <c r="C46" s="263">
        <v>2033.66</v>
      </c>
      <c r="D46" s="259">
        <f t="shared" si="59"/>
        <v>2.7052151629778119E-4</v>
      </c>
      <c r="E46" s="268">
        <f t="shared" si="60"/>
        <v>-3.2714369970129928E-2</v>
      </c>
      <c r="F46" s="260">
        <v>353616.79</v>
      </c>
      <c r="G46" s="258">
        <v>390000</v>
      </c>
      <c r="H46" s="258">
        <f t="shared" ref="H46" si="65">F46-F45-G46+G45</f>
        <v>1648.4499999999534</v>
      </c>
      <c r="I46" s="259">
        <f t="shared" ref="I46" si="66">H46/G45</f>
        <v>4.2267948717947526E-3</v>
      </c>
      <c r="J46" s="278">
        <f t="shared" ref="J46" si="67">F46-G46</f>
        <v>-36383.210000000021</v>
      </c>
      <c r="K46" s="280">
        <f t="shared" ref="K46" si="68">J46/G46</f>
        <v>-9.3290282051282106E-2</v>
      </c>
    </row>
    <row r="47" spans="1:18" ht="20.100000000000001" customHeight="1" x14ac:dyDescent="0.2">
      <c r="B47" s="277">
        <v>42297</v>
      </c>
      <c r="C47" s="263">
        <v>2030.77</v>
      </c>
      <c r="D47" s="259">
        <f t="shared" si="59"/>
        <v>-1.4210831702448296E-3</v>
      </c>
      <c r="E47" s="268">
        <f t="shared" si="60"/>
        <v>-3.4088963299785044E-2</v>
      </c>
      <c r="F47" s="260">
        <v>352193</v>
      </c>
      <c r="G47" s="258">
        <v>395000</v>
      </c>
      <c r="H47" s="258">
        <f t="shared" ref="H47" si="69">F47-F46-G47+G46</f>
        <v>-6423.789999999979</v>
      </c>
      <c r="I47" s="259">
        <f t="shared" ref="I47" si="70">H47/G46</f>
        <v>-1.6471256410256357E-2</v>
      </c>
      <c r="J47" s="278">
        <f t="shared" ref="J47" si="71">F47-G47</f>
        <v>-42807</v>
      </c>
      <c r="K47" s="280">
        <f t="shared" ref="K47" si="72">J47/G47</f>
        <v>-0.10837215189873417</v>
      </c>
    </row>
    <row r="48" spans="1:18" ht="20.100000000000001" customHeight="1" x14ac:dyDescent="0.2">
      <c r="B48" s="277">
        <v>42298</v>
      </c>
      <c r="C48" s="263">
        <v>2018.94</v>
      </c>
      <c r="D48" s="259">
        <f t="shared" si="59"/>
        <v>-5.8253765812967141E-3</v>
      </c>
      <c r="E48" s="268">
        <f t="shared" si="60"/>
        <v>-3.9715758832594511E-2</v>
      </c>
      <c r="F48" s="260">
        <v>350311.35</v>
      </c>
      <c r="G48" s="258">
        <v>400000</v>
      </c>
      <c r="H48" s="258">
        <f t="shared" ref="H48" si="73">F48-F47-G48+G47</f>
        <v>-6881.6500000000233</v>
      </c>
      <c r="I48" s="259">
        <f t="shared" ref="I48" si="74">H48/G47</f>
        <v>-1.7421898734177273E-2</v>
      </c>
      <c r="J48" s="278">
        <f t="shared" ref="J48" si="75">F48-G48</f>
        <v>-49688.650000000023</v>
      </c>
      <c r="K48" s="280">
        <f t="shared" ref="K48" si="76">J48/G48</f>
        <v>-0.12422162500000006</v>
      </c>
    </row>
    <row r="49" spans="2:11" ht="20.100000000000001" customHeight="1" x14ac:dyDescent="0.2">
      <c r="B49" s="277">
        <v>42299</v>
      </c>
      <c r="C49" s="263">
        <v>2052.5100000000002</v>
      </c>
      <c r="D49" s="259">
        <f t="shared" si="59"/>
        <v>1.6627537222502979E-2</v>
      </c>
      <c r="E49" s="268">
        <f t="shared" si="60"/>
        <v>-2.3748596868400446E-2</v>
      </c>
      <c r="F49" s="260">
        <v>353557.89</v>
      </c>
      <c r="G49" s="258">
        <v>400000</v>
      </c>
      <c r="H49" s="258">
        <f t="shared" ref="H49" si="77">F49-F48-G49+G48</f>
        <v>3246.5400000000373</v>
      </c>
      <c r="I49" s="259">
        <f t="shared" ref="I49" si="78">H49/G48</f>
        <v>8.1163500000000933E-3</v>
      </c>
      <c r="J49" s="278">
        <f t="shared" ref="J49" si="79">F49-G49</f>
        <v>-46442.109999999986</v>
      </c>
      <c r="K49" s="280">
        <f t="shared" ref="K49" si="80">J49/G49</f>
        <v>-0.11610527499999997</v>
      </c>
    </row>
    <row r="50" spans="2:11" ht="20.100000000000001" customHeight="1" x14ac:dyDescent="0.2">
      <c r="B50" s="277">
        <v>42300</v>
      </c>
      <c r="C50" s="263">
        <v>2075.15</v>
      </c>
      <c r="D50" s="259">
        <f t="shared" si="59"/>
        <v>1.103039692863853E-2</v>
      </c>
      <c r="E50" s="268">
        <f t="shared" si="60"/>
        <v>-1.2980156389718596E-2</v>
      </c>
      <c r="F50" s="260">
        <v>354948.58</v>
      </c>
      <c r="G50" s="258">
        <v>400000</v>
      </c>
      <c r="H50" s="258">
        <f>F50-F49-G50+G49</f>
        <v>1390.6900000000023</v>
      </c>
      <c r="I50" s="259">
        <f t="shared" ref="I50" si="81">H50/G49</f>
        <v>3.476725000000006E-3</v>
      </c>
      <c r="J50" s="278">
        <f t="shared" ref="J50" si="82">F50-G50</f>
        <v>-45051.419999999984</v>
      </c>
      <c r="K50" s="280">
        <f t="shared" ref="K50" si="83">J50/G50</f>
        <v>-0.11262854999999997</v>
      </c>
    </row>
    <row r="51" spans="2:11" ht="20.100000000000001" customHeight="1" x14ac:dyDescent="0.2">
      <c r="B51" s="267"/>
      <c r="C51" s="263"/>
      <c r="D51" s="268"/>
      <c r="E51" s="268"/>
      <c r="F51" s="263"/>
      <c r="G51" s="263"/>
      <c r="H51" s="263"/>
      <c r="I51" s="263"/>
      <c r="J51" s="263"/>
      <c r="K51" s="281"/>
    </row>
    <row r="52" spans="2:11" ht="20.100000000000001" customHeight="1" x14ac:dyDescent="0.2">
      <c r="B52" s="267"/>
      <c r="C52" s="263"/>
      <c r="D52" s="268"/>
      <c r="E52" s="268"/>
      <c r="F52" s="263"/>
      <c r="G52" s="263"/>
      <c r="H52" s="263"/>
      <c r="I52" s="263"/>
      <c r="J52" s="263"/>
      <c r="K52" s="281"/>
    </row>
    <row r="53" spans="2:11" ht="20.100000000000001" customHeight="1" x14ac:dyDescent="0.2">
      <c r="B53" s="267"/>
      <c r="C53" s="263"/>
      <c r="D53" s="268"/>
      <c r="E53" s="268"/>
      <c r="F53" s="263"/>
      <c r="G53" s="263"/>
      <c r="H53" s="263"/>
      <c r="I53" s="263"/>
      <c r="J53" s="263"/>
      <c r="K53" s="281"/>
    </row>
    <row r="54" spans="2:11" ht="20.100000000000001" customHeight="1" x14ac:dyDescent="0.2">
      <c r="B54" s="267"/>
      <c r="C54" s="263"/>
      <c r="D54" s="268"/>
      <c r="E54" s="268"/>
      <c r="F54" s="263"/>
      <c r="G54" s="263"/>
      <c r="H54" s="263"/>
      <c r="I54" s="263"/>
      <c r="J54" s="263"/>
      <c r="K54" s="281"/>
    </row>
    <row r="55" spans="2:11" ht="20.100000000000001" customHeight="1" x14ac:dyDescent="0.2">
      <c r="B55" s="267"/>
      <c r="C55" s="263"/>
      <c r="D55" s="268"/>
      <c r="E55" s="268"/>
      <c r="F55" s="263"/>
      <c r="G55" s="263"/>
      <c r="H55" s="263"/>
      <c r="I55" s="263"/>
      <c r="J55" s="263"/>
      <c r="K55" s="281"/>
    </row>
    <row r="56" spans="2:11" ht="20.100000000000001" customHeight="1" x14ac:dyDescent="0.2">
      <c r="B56" s="267"/>
      <c r="C56" s="263"/>
      <c r="D56" s="268"/>
      <c r="E56" s="268"/>
      <c r="F56" s="263"/>
      <c r="G56" s="263"/>
      <c r="H56" s="263"/>
      <c r="I56" s="263"/>
      <c r="J56" s="263"/>
      <c r="K56" s="281"/>
    </row>
    <row r="57" spans="2:11" ht="20.100000000000001" customHeight="1" x14ac:dyDescent="0.2">
      <c r="B57" s="267"/>
      <c r="C57" s="263"/>
      <c r="D57" s="268"/>
      <c r="E57" s="268"/>
      <c r="F57" s="263"/>
      <c r="G57" s="263"/>
      <c r="H57" s="263"/>
      <c r="I57" s="263"/>
      <c r="J57" s="263"/>
      <c r="K57" s="28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8"/>
  <sheetViews>
    <sheetView workbookViewId="0">
      <pane ySplit="1" topLeftCell="A136" activePane="bottomLeft" state="frozen"/>
      <selection activeCell="E5" sqref="E5"/>
      <selection pane="bottomLeft" activeCell="L178" sqref="L178"/>
    </sheetView>
  </sheetViews>
  <sheetFormatPr defaultRowHeight="18" customHeight="1" outlineLevelRow="1" x14ac:dyDescent="0.25"/>
  <cols>
    <col min="1" max="1" width="9.5703125" style="28" bestFit="1" customWidth="1"/>
    <col min="2" max="2" width="11.28515625" style="35" customWidth="1"/>
    <col min="3" max="3" width="13.85546875" style="40" customWidth="1"/>
    <col min="4" max="4" width="12.5703125" style="35" customWidth="1"/>
    <col min="5" max="5" width="12.5703125" style="39" customWidth="1"/>
    <col min="6" max="6" width="13.7109375" style="35" customWidth="1"/>
    <col min="7" max="7" width="11.7109375" style="40" customWidth="1"/>
    <col min="8" max="8" width="12.42578125" style="35" customWidth="1"/>
    <col min="9" max="9" width="12.42578125" style="39" customWidth="1"/>
    <col min="10" max="10" width="9.28515625" style="40" bestFit="1" customWidth="1"/>
    <col min="11" max="11" width="9.28515625" style="39" bestFit="1" customWidth="1"/>
    <col min="12" max="12" width="11.42578125" style="40" bestFit="1" customWidth="1"/>
    <col min="13" max="13" width="9.28515625" style="40" bestFit="1" customWidth="1"/>
    <col min="14" max="14" width="9.5703125" style="35" bestFit="1" customWidth="1"/>
    <col min="15" max="17" width="9.140625" style="35"/>
    <col min="18" max="18" width="10.140625" style="35" bestFit="1" customWidth="1"/>
    <col min="19" max="16384" width="9.140625" style="35"/>
  </cols>
  <sheetData>
    <row r="1" spans="1:17" s="28" customFormat="1" ht="18" customHeight="1" x14ac:dyDescent="0.25">
      <c r="A1" s="28" t="s">
        <v>1</v>
      </c>
      <c r="B1" s="28" t="s">
        <v>2</v>
      </c>
      <c r="C1" s="38" t="s">
        <v>4</v>
      </c>
      <c r="D1" s="28" t="s">
        <v>5</v>
      </c>
      <c r="E1" s="28" t="s">
        <v>114</v>
      </c>
      <c r="F1" s="41" t="s">
        <v>60</v>
      </c>
      <c r="G1" s="28" t="s">
        <v>3</v>
      </c>
      <c r="H1" s="38" t="s">
        <v>6</v>
      </c>
      <c r="I1" s="28" t="s">
        <v>7</v>
      </c>
      <c r="J1" s="38" t="s">
        <v>115</v>
      </c>
      <c r="K1" s="41" t="s">
        <v>61</v>
      </c>
      <c r="L1" s="28" t="s">
        <v>81</v>
      </c>
      <c r="M1" s="41" t="s">
        <v>38</v>
      </c>
      <c r="N1" s="38" t="s">
        <v>59</v>
      </c>
      <c r="O1" s="38" t="s">
        <v>80</v>
      </c>
      <c r="P1" s="28" t="s">
        <v>181</v>
      </c>
    </row>
    <row r="2" spans="1:17" ht="18" hidden="1" customHeight="1" outlineLevel="1" x14ac:dyDescent="0.25">
      <c r="A2" s="287" t="s">
        <v>12</v>
      </c>
      <c r="B2" s="33">
        <v>42151</v>
      </c>
      <c r="C2" s="32">
        <v>5</v>
      </c>
      <c r="D2" s="29">
        <v>42.7</v>
      </c>
      <c r="E2" s="35"/>
      <c r="F2" s="29">
        <f>C2*D2</f>
        <v>213.5</v>
      </c>
      <c r="G2" s="33">
        <v>42181</v>
      </c>
      <c r="H2" s="32">
        <v>5</v>
      </c>
      <c r="I2" s="29">
        <v>43.35</v>
      </c>
      <c r="J2" s="40">
        <v>0.01</v>
      </c>
      <c r="K2" s="29">
        <f>H2*I2-J2</f>
        <v>216.74</v>
      </c>
      <c r="L2" s="34"/>
      <c r="M2" s="29"/>
      <c r="N2" s="29"/>
      <c r="O2" s="42"/>
    </row>
    <row r="3" spans="1:17" ht="18" hidden="1" customHeight="1" outlineLevel="1" x14ac:dyDescent="0.25">
      <c r="A3" s="287"/>
      <c r="B3" s="33">
        <v>42153</v>
      </c>
      <c r="C3" s="32">
        <v>25</v>
      </c>
      <c r="D3" s="29">
        <v>41.6</v>
      </c>
      <c r="E3" s="35"/>
      <c r="F3" s="29">
        <f>C3*D3</f>
        <v>1040</v>
      </c>
      <c r="G3" s="33">
        <v>42200</v>
      </c>
      <c r="H3" s="32">
        <v>10</v>
      </c>
      <c r="I3" s="29">
        <v>41.64</v>
      </c>
      <c r="J3" s="40">
        <v>0.01</v>
      </c>
      <c r="K3" s="29">
        <f>H3*I3-J3</f>
        <v>416.39</v>
      </c>
      <c r="L3" s="34"/>
      <c r="M3" s="29"/>
      <c r="N3" s="29"/>
      <c r="O3" s="42"/>
    </row>
    <row r="4" spans="1:17" ht="18" hidden="1" customHeight="1" outlineLevel="1" x14ac:dyDescent="0.25">
      <c r="A4" s="287"/>
      <c r="B4" s="33">
        <v>42166</v>
      </c>
      <c r="C4" s="32">
        <v>10</v>
      </c>
      <c r="D4" s="29">
        <v>40</v>
      </c>
      <c r="E4" s="35"/>
      <c r="F4" s="29">
        <f>C4*D4</f>
        <v>400</v>
      </c>
      <c r="G4" s="33">
        <v>42201</v>
      </c>
      <c r="H4" s="32">
        <v>125</v>
      </c>
      <c r="I4" s="29">
        <v>42.6</v>
      </c>
      <c r="J4" s="40">
        <v>0.1</v>
      </c>
      <c r="K4" s="29">
        <f>H4*I4-J4</f>
        <v>5324.9</v>
      </c>
      <c r="L4" s="34"/>
      <c r="M4" s="29"/>
      <c r="N4" s="29"/>
      <c r="O4" s="42"/>
      <c r="Q4" s="215">
        <v>41.19</v>
      </c>
    </row>
    <row r="5" spans="1:17" ht="18" hidden="1" customHeight="1" outlineLevel="1" x14ac:dyDescent="0.25">
      <c r="A5" s="287"/>
      <c r="B5" s="33">
        <v>42166</v>
      </c>
      <c r="C5" s="32">
        <v>100</v>
      </c>
      <c r="D5" s="29">
        <v>39.799999999999997</v>
      </c>
      <c r="E5" s="35"/>
      <c r="F5" s="29">
        <f>C5*D5</f>
        <v>3979.9999999999995</v>
      </c>
      <c r="G5" s="34"/>
      <c r="H5" s="32"/>
      <c r="I5" s="29"/>
      <c r="K5" s="29"/>
      <c r="L5" s="34"/>
      <c r="M5" s="29"/>
      <c r="N5" s="29"/>
      <c r="O5" s="42"/>
    </row>
    <row r="6" spans="1:17" ht="18" customHeight="1" collapsed="1" x14ac:dyDescent="0.25">
      <c r="A6" s="287"/>
      <c r="B6" s="33"/>
      <c r="C6" s="32">
        <f>SUM(C2:C5)</f>
        <v>140</v>
      </c>
      <c r="D6" s="29"/>
      <c r="E6" s="35"/>
      <c r="F6" s="29">
        <f>SUM(F2:F5)</f>
        <v>5633.5</v>
      </c>
      <c r="G6" s="34"/>
      <c r="H6" s="32">
        <f>SUM(H2:H5)</f>
        <v>140</v>
      </c>
      <c r="I6" s="29"/>
      <c r="K6" s="29">
        <f>SUM(K2:K5)</f>
        <v>5958.03</v>
      </c>
      <c r="L6" s="34"/>
      <c r="M6" s="29"/>
      <c r="N6" s="29">
        <f>K6-F6</f>
        <v>324.52999999999975</v>
      </c>
      <c r="O6" s="42">
        <f>(N6+M6)/F6</f>
        <v>5.7607171385461925E-2</v>
      </c>
      <c r="P6" s="198" t="s">
        <v>182</v>
      </c>
    </row>
    <row r="7" spans="1:17" ht="18" hidden="1" customHeight="1" outlineLevel="1" x14ac:dyDescent="0.25">
      <c r="A7" s="288" t="s">
        <v>48</v>
      </c>
      <c r="B7" s="36"/>
      <c r="C7" s="31"/>
      <c r="D7" s="30"/>
      <c r="E7" s="30"/>
      <c r="F7" s="30"/>
      <c r="G7" s="36"/>
      <c r="H7" s="31"/>
      <c r="I7" s="30"/>
      <c r="J7" s="30"/>
      <c r="K7" s="30"/>
      <c r="L7" s="36"/>
      <c r="M7" s="30"/>
      <c r="N7" s="30"/>
      <c r="O7" s="43"/>
    </row>
    <row r="8" spans="1:17" ht="18" hidden="1" customHeight="1" outlineLevel="1" x14ac:dyDescent="0.25">
      <c r="A8" s="288"/>
      <c r="B8" s="37">
        <v>42186</v>
      </c>
      <c r="C8" s="31">
        <v>10</v>
      </c>
      <c r="D8" s="30">
        <v>101.7</v>
      </c>
      <c r="E8" s="30"/>
      <c r="F8" s="30">
        <f>C8*D8</f>
        <v>1017</v>
      </c>
      <c r="G8" s="37">
        <v>42186</v>
      </c>
      <c r="H8" s="31">
        <v>10</v>
      </c>
      <c r="I8" s="30">
        <v>103</v>
      </c>
      <c r="J8" s="30">
        <v>0.02</v>
      </c>
      <c r="K8" s="30">
        <f>H8*I8-J8</f>
        <v>1029.98</v>
      </c>
      <c r="L8" s="36"/>
      <c r="M8" s="30"/>
      <c r="N8" s="30"/>
      <c r="O8" s="43"/>
    </row>
    <row r="9" spans="1:17" ht="18" customHeight="1" collapsed="1" x14ac:dyDescent="0.25">
      <c r="A9" s="288"/>
      <c r="B9" s="37"/>
      <c r="C9" s="31">
        <f>SUM(C8)</f>
        <v>10</v>
      </c>
      <c r="D9" s="30"/>
      <c r="E9" s="30"/>
      <c r="F9" s="30">
        <f>SUM(F8)</f>
        <v>1017</v>
      </c>
      <c r="G9" s="36"/>
      <c r="H9" s="31">
        <f>SUM(H8)</f>
        <v>10</v>
      </c>
      <c r="I9" s="30"/>
      <c r="J9" s="30"/>
      <c r="K9" s="30">
        <f>SUM(K8)</f>
        <v>1029.98</v>
      </c>
      <c r="L9" s="36"/>
      <c r="M9" s="30"/>
      <c r="N9" s="30">
        <f>K9-F9</f>
        <v>12.980000000000018</v>
      </c>
      <c r="O9" s="43">
        <f>(N9+M9)/F9</f>
        <v>1.2763028515240922E-2</v>
      </c>
      <c r="P9" s="198" t="s">
        <v>182</v>
      </c>
    </row>
    <row r="10" spans="1:17" ht="18" hidden="1" customHeight="1" outlineLevel="1" x14ac:dyDescent="0.25">
      <c r="A10" s="287" t="s">
        <v>29</v>
      </c>
      <c r="B10" s="34"/>
      <c r="C10" s="32"/>
      <c r="D10" s="29"/>
      <c r="E10" s="35"/>
      <c r="F10" s="29"/>
      <c r="G10" s="34"/>
      <c r="H10" s="32"/>
      <c r="I10" s="29"/>
      <c r="K10" s="29"/>
      <c r="L10" s="34"/>
      <c r="M10" s="29"/>
      <c r="N10" s="29"/>
      <c r="O10" s="42"/>
    </row>
    <row r="11" spans="1:17" ht="18" hidden="1" customHeight="1" outlineLevel="1" x14ac:dyDescent="0.25">
      <c r="A11" s="287"/>
      <c r="B11" s="33">
        <v>42164</v>
      </c>
      <c r="C11" s="32">
        <v>5</v>
      </c>
      <c r="D11" s="29">
        <v>45.9</v>
      </c>
      <c r="E11" s="35"/>
      <c r="F11" s="29">
        <f>C11*D11</f>
        <v>229.5</v>
      </c>
      <c r="G11" s="33">
        <v>42195</v>
      </c>
      <c r="H11" s="32">
        <v>20</v>
      </c>
      <c r="I11" s="29">
        <v>46.15</v>
      </c>
      <c r="J11" s="40">
        <v>0.02</v>
      </c>
      <c r="K11" s="29">
        <f>H11*I11-J11</f>
        <v>922.98</v>
      </c>
      <c r="L11" s="34"/>
      <c r="M11" s="29"/>
      <c r="N11" s="29"/>
      <c r="O11" s="42"/>
    </row>
    <row r="12" spans="1:17" ht="18" hidden="1" customHeight="1" outlineLevel="1" x14ac:dyDescent="0.25">
      <c r="A12" s="287"/>
      <c r="B12" s="33">
        <v>42184</v>
      </c>
      <c r="C12" s="32">
        <v>5</v>
      </c>
      <c r="D12" s="29">
        <v>44.5</v>
      </c>
      <c r="E12" s="35"/>
      <c r="F12" s="29">
        <f>C12*D12</f>
        <v>222.5</v>
      </c>
      <c r="G12" s="34"/>
      <c r="H12" s="32"/>
      <c r="I12" s="29"/>
      <c r="K12" s="29"/>
      <c r="L12" s="34"/>
      <c r="M12" s="29"/>
      <c r="N12" s="29"/>
      <c r="O12" s="42"/>
    </row>
    <row r="13" spans="1:17" ht="18" hidden="1" customHeight="1" outlineLevel="1" x14ac:dyDescent="0.25">
      <c r="A13" s="287"/>
      <c r="B13" s="33">
        <v>42184</v>
      </c>
      <c r="C13" s="32">
        <v>10</v>
      </c>
      <c r="D13" s="29">
        <v>44.35</v>
      </c>
      <c r="E13" s="35"/>
      <c r="F13" s="29">
        <f>C13*D13</f>
        <v>443.5</v>
      </c>
      <c r="G13" s="34"/>
      <c r="H13" s="32"/>
      <c r="I13" s="29"/>
      <c r="K13" s="29"/>
      <c r="L13" s="34"/>
      <c r="M13" s="29"/>
      <c r="N13" s="29"/>
      <c r="O13" s="42"/>
    </row>
    <row r="14" spans="1:17" ht="18" customHeight="1" collapsed="1" x14ac:dyDescent="0.25">
      <c r="A14" s="287"/>
      <c r="B14" s="33"/>
      <c r="C14" s="32">
        <f>SUM(C11:C13)</f>
        <v>20</v>
      </c>
      <c r="D14" s="29"/>
      <c r="E14" s="35"/>
      <c r="F14" s="29">
        <f>SUM(F11:F13)</f>
        <v>895.5</v>
      </c>
      <c r="G14" s="34"/>
      <c r="H14" s="32">
        <f>SUM(H11:H13)</f>
        <v>20</v>
      </c>
      <c r="I14" s="29"/>
      <c r="K14" s="29">
        <f>SUM(K11:K13)</f>
        <v>922.98</v>
      </c>
      <c r="L14" s="34"/>
      <c r="M14" s="29"/>
      <c r="N14" s="29">
        <f>K14-F14</f>
        <v>27.480000000000018</v>
      </c>
      <c r="O14" s="42">
        <f>(N14+M14)/F14</f>
        <v>3.0686767169179251E-2</v>
      </c>
      <c r="P14" s="198" t="s">
        <v>182</v>
      </c>
    </row>
    <row r="15" spans="1:17" ht="18" hidden="1" customHeight="1" outlineLevel="1" x14ac:dyDescent="0.25">
      <c r="A15" s="288" t="s">
        <v>30</v>
      </c>
      <c r="B15" s="36"/>
      <c r="C15" s="31"/>
      <c r="D15" s="30"/>
      <c r="E15" s="30"/>
      <c r="F15" s="30"/>
      <c r="G15" s="36"/>
      <c r="H15" s="31"/>
      <c r="I15" s="30"/>
      <c r="J15" s="195"/>
      <c r="K15" s="30"/>
      <c r="L15" s="36"/>
      <c r="M15" s="30"/>
      <c r="N15" s="30"/>
      <c r="O15" s="43"/>
      <c r="P15" s="198"/>
    </row>
    <row r="16" spans="1:17" ht="18" hidden="1" customHeight="1" outlineLevel="1" x14ac:dyDescent="0.25">
      <c r="A16" s="288"/>
      <c r="B16" s="37">
        <v>42164</v>
      </c>
      <c r="C16" s="31">
        <v>10</v>
      </c>
      <c r="D16" s="30">
        <v>141.4</v>
      </c>
      <c r="E16" s="30"/>
      <c r="F16" s="30">
        <f>C16*D16</f>
        <v>1414</v>
      </c>
      <c r="G16" s="37">
        <v>42216</v>
      </c>
      <c r="H16" s="31">
        <v>10</v>
      </c>
      <c r="I16" s="30">
        <v>143.35</v>
      </c>
      <c r="J16" s="30">
        <v>0.03</v>
      </c>
      <c r="K16" s="30">
        <f>H16*I16-J16</f>
        <v>1433.47</v>
      </c>
      <c r="L16" s="36"/>
      <c r="M16" s="30"/>
      <c r="N16" s="30"/>
      <c r="O16" s="43"/>
      <c r="P16" s="198"/>
    </row>
    <row r="17" spans="1:16" ht="18" customHeight="1" collapsed="1" x14ac:dyDescent="0.25">
      <c r="A17" s="288"/>
      <c r="B17" s="37"/>
      <c r="C17" s="31">
        <f>SUM(C16)</f>
        <v>10</v>
      </c>
      <c r="D17" s="30"/>
      <c r="E17" s="30"/>
      <c r="F17" s="30">
        <f>SUM(F16)</f>
        <v>1414</v>
      </c>
      <c r="G17" s="36"/>
      <c r="H17" s="31">
        <f>SUM(H16)</f>
        <v>10</v>
      </c>
      <c r="I17" s="30"/>
      <c r="J17" s="195"/>
      <c r="K17" s="30">
        <f>SUM(K16)</f>
        <v>1433.47</v>
      </c>
      <c r="L17" s="36"/>
      <c r="M17" s="30"/>
      <c r="N17" s="30">
        <f>K17-F17</f>
        <v>19.470000000000027</v>
      </c>
      <c r="O17" s="43">
        <f>(N17+M17)/F17</f>
        <v>1.3769448373408788E-2</v>
      </c>
      <c r="P17" s="198" t="s">
        <v>182</v>
      </c>
    </row>
    <row r="18" spans="1:16" ht="18" customHeight="1" outlineLevel="1" x14ac:dyDescent="0.25">
      <c r="A18" s="297" t="s">
        <v>52</v>
      </c>
      <c r="B18" s="34"/>
      <c r="C18" s="32"/>
      <c r="D18" s="29"/>
      <c r="E18" s="35"/>
      <c r="F18" s="29"/>
      <c r="G18" s="34"/>
      <c r="H18" s="32"/>
      <c r="I18" s="29"/>
      <c r="K18" s="29"/>
      <c r="L18" s="34"/>
      <c r="M18" s="29"/>
      <c r="N18" s="29"/>
      <c r="O18" s="42"/>
    </row>
    <row r="19" spans="1:16" ht="18" customHeight="1" outlineLevel="1" x14ac:dyDescent="0.25">
      <c r="A19" s="298"/>
      <c r="B19" s="33">
        <v>42213</v>
      </c>
      <c r="C19" s="32">
        <v>25</v>
      </c>
      <c r="D19" s="29">
        <v>84.9</v>
      </c>
      <c r="E19" s="35"/>
      <c r="F19" s="29">
        <v>2122.5</v>
      </c>
      <c r="G19" s="33">
        <v>42221</v>
      </c>
      <c r="H19" s="32">
        <v>30</v>
      </c>
      <c r="I19" s="29">
        <v>84.23</v>
      </c>
      <c r="J19" s="39">
        <v>0</v>
      </c>
      <c r="K19" s="29">
        <v>2526.85</v>
      </c>
      <c r="L19" s="34"/>
      <c r="M19" s="29"/>
      <c r="N19" s="29"/>
      <c r="O19" s="42"/>
    </row>
    <row r="20" spans="1:16" ht="18" customHeight="1" outlineLevel="1" x14ac:dyDescent="0.25">
      <c r="A20" s="298"/>
      <c r="B20" s="33">
        <v>42213</v>
      </c>
      <c r="C20" s="32">
        <v>5</v>
      </c>
      <c r="D20" s="29">
        <v>84.25</v>
      </c>
      <c r="E20" s="35"/>
      <c r="F20" s="29">
        <v>421.25</v>
      </c>
      <c r="G20" s="33">
        <v>42263</v>
      </c>
      <c r="H20" s="32">
        <v>40</v>
      </c>
      <c r="I20" s="29">
        <v>85</v>
      </c>
      <c r="J20" s="40">
        <v>0.06</v>
      </c>
      <c r="K20" s="29">
        <v>3399.94</v>
      </c>
      <c r="L20" s="34"/>
      <c r="M20" s="29"/>
      <c r="N20" s="29"/>
      <c r="O20" s="42"/>
    </row>
    <row r="21" spans="1:16" ht="18" customHeight="1" outlineLevel="1" x14ac:dyDescent="0.25">
      <c r="A21" s="298"/>
      <c r="B21" s="33">
        <v>42214</v>
      </c>
      <c r="C21" s="32">
        <v>10</v>
      </c>
      <c r="D21" s="29">
        <v>83.2</v>
      </c>
      <c r="E21" s="35"/>
      <c r="F21" s="29">
        <v>832</v>
      </c>
      <c r="G21" s="34"/>
      <c r="H21" s="32"/>
      <c r="I21" s="29"/>
      <c r="K21" s="29"/>
      <c r="L21" s="34"/>
      <c r="M21" s="29"/>
      <c r="N21" s="29"/>
      <c r="O21" s="42"/>
    </row>
    <row r="22" spans="1:16" ht="18" customHeight="1" outlineLevel="1" x14ac:dyDescent="0.25">
      <c r="A22" s="298"/>
      <c r="B22" s="33">
        <v>42215</v>
      </c>
      <c r="C22" s="32">
        <v>5</v>
      </c>
      <c r="D22" s="29">
        <v>82.25</v>
      </c>
      <c r="E22" s="35"/>
      <c r="F22" s="29">
        <v>411.25</v>
      </c>
      <c r="G22" s="34"/>
      <c r="H22" s="32"/>
      <c r="I22" s="29"/>
      <c r="K22" s="29"/>
      <c r="L22" s="34"/>
      <c r="M22" s="29"/>
      <c r="N22" s="29"/>
      <c r="O22" s="42"/>
    </row>
    <row r="23" spans="1:16" ht="18" customHeight="1" outlineLevel="1" x14ac:dyDescent="0.25">
      <c r="A23" s="298"/>
      <c r="B23" s="33">
        <v>42220</v>
      </c>
      <c r="C23" s="32">
        <v>10</v>
      </c>
      <c r="D23" s="29">
        <v>81.349999999999994</v>
      </c>
      <c r="E23" s="35"/>
      <c r="F23" s="29">
        <v>813.5</v>
      </c>
      <c r="G23" s="34"/>
      <c r="H23" s="32"/>
      <c r="I23" s="29"/>
      <c r="K23" s="29"/>
      <c r="L23" s="34"/>
      <c r="M23" s="29"/>
      <c r="N23" s="29"/>
      <c r="O23" s="42"/>
    </row>
    <row r="24" spans="1:16" ht="18" customHeight="1" outlineLevel="1" x14ac:dyDescent="0.25">
      <c r="A24" s="298"/>
      <c r="B24" s="33">
        <v>42220</v>
      </c>
      <c r="C24" s="32">
        <v>5</v>
      </c>
      <c r="D24" s="29">
        <v>82.4</v>
      </c>
      <c r="E24" s="35"/>
      <c r="F24" s="29">
        <v>412</v>
      </c>
      <c r="G24" s="34"/>
      <c r="H24" s="32"/>
      <c r="I24" s="29"/>
      <c r="K24" s="29"/>
      <c r="L24" s="34"/>
      <c r="M24" s="29"/>
      <c r="N24" s="29"/>
      <c r="O24" s="42"/>
    </row>
    <row r="25" spans="1:16" ht="18" customHeight="1" outlineLevel="1" x14ac:dyDescent="0.25">
      <c r="A25" s="298"/>
      <c r="B25" s="33">
        <v>42221</v>
      </c>
      <c r="C25" s="32">
        <v>10</v>
      </c>
      <c r="D25" s="29">
        <v>80.7</v>
      </c>
      <c r="E25" s="35"/>
      <c r="F25" s="29">
        <v>807</v>
      </c>
      <c r="G25" s="34"/>
      <c r="H25" s="32"/>
      <c r="I25" s="29"/>
      <c r="K25" s="29"/>
      <c r="L25" s="34"/>
      <c r="M25" s="29"/>
      <c r="N25" s="29"/>
      <c r="O25" s="42"/>
    </row>
    <row r="26" spans="1:16" ht="18" customHeight="1" x14ac:dyDescent="0.25">
      <c r="A26" s="298"/>
      <c r="B26" s="34"/>
      <c r="C26" s="32">
        <v>70</v>
      </c>
      <c r="D26" s="29"/>
      <c r="E26" s="35"/>
      <c r="F26" s="29">
        <f>SUM(F19:F25)</f>
        <v>5819.5</v>
      </c>
      <c r="G26" s="34"/>
      <c r="H26" s="32">
        <v>70</v>
      </c>
      <c r="I26" s="29"/>
      <c r="K26" s="29">
        <f>SUM(K19:K20)</f>
        <v>5926.79</v>
      </c>
      <c r="L26" s="34"/>
      <c r="M26" s="29"/>
      <c r="N26" s="29">
        <f>K26-F26</f>
        <v>107.28999999999996</v>
      </c>
      <c r="O26" s="42">
        <f>N26/F26</f>
        <v>1.843629177764412E-2</v>
      </c>
      <c r="P26" s="198" t="s">
        <v>182</v>
      </c>
    </row>
    <row r="27" spans="1:16" ht="18" hidden="1" customHeight="1" outlineLevel="1" x14ac:dyDescent="0.25">
      <c r="A27" s="290" t="s">
        <v>8</v>
      </c>
      <c r="B27" s="36"/>
      <c r="C27" s="31"/>
      <c r="D27" s="30"/>
      <c r="E27" s="30"/>
      <c r="F27" s="30"/>
      <c r="G27" s="36"/>
      <c r="H27" s="31"/>
      <c r="I27" s="30"/>
      <c r="J27" s="195"/>
      <c r="K27" s="30"/>
      <c r="L27" s="36"/>
      <c r="M27" s="30"/>
      <c r="N27" s="30"/>
      <c r="O27" s="43"/>
    </row>
    <row r="28" spans="1:16" ht="18" hidden="1" customHeight="1" outlineLevel="1" x14ac:dyDescent="0.25">
      <c r="A28" s="290"/>
      <c r="B28" s="37">
        <v>42145</v>
      </c>
      <c r="C28" s="31">
        <v>50</v>
      </c>
      <c r="D28" s="30">
        <v>61.7</v>
      </c>
      <c r="E28" s="30"/>
      <c r="F28" s="30">
        <f t="shared" ref="F28:F38" si="0">C28*D28</f>
        <v>3085</v>
      </c>
      <c r="G28" s="37">
        <v>42187</v>
      </c>
      <c r="H28" s="31">
        <v>300</v>
      </c>
      <c r="I28" s="30">
        <v>57.78</v>
      </c>
      <c r="J28" s="30">
        <v>0.32</v>
      </c>
      <c r="K28" s="30">
        <f>H28*I28-J28</f>
        <v>17333.68</v>
      </c>
      <c r="L28" s="37">
        <v>42185</v>
      </c>
      <c r="M28" s="30">
        <v>44.61</v>
      </c>
      <c r="N28" s="30"/>
      <c r="O28" s="43"/>
    </row>
    <row r="29" spans="1:16" ht="18" hidden="1" customHeight="1" outlineLevel="1" x14ac:dyDescent="0.25">
      <c r="A29" s="290"/>
      <c r="B29" s="37">
        <v>42146</v>
      </c>
      <c r="C29" s="31">
        <v>10</v>
      </c>
      <c r="D29" s="30">
        <v>61.37</v>
      </c>
      <c r="E29" s="30"/>
      <c r="F29" s="30">
        <f t="shared" si="0"/>
        <v>613.69999999999993</v>
      </c>
      <c r="G29" s="37">
        <v>42216</v>
      </c>
      <c r="H29" s="31">
        <v>300</v>
      </c>
      <c r="I29" s="30">
        <v>62</v>
      </c>
      <c r="J29" s="195">
        <v>0.34</v>
      </c>
      <c r="K29" s="30">
        <f>H29*I29-J29</f>
        <v>18599.66</v>
      </c>
      <c r="L29" s="36"/>
      <c r="M29" s="30"/>
      <c r="N29" s="30"/>
      <c r="O29" s="43"/>
    </row>
    <row r="30" spans="1:16" ht="18" hidden="1" customHeight="1" outlineLevel="1" x14ac:dyDescent="0.25">
      <c r="A30" s="290"/>
      <c r="B30" s="37">
        <v>42146</v>
      </c>
      <c r="C30" s="31">
        <v>20</v>
      </c>
      <c r="D30" s="30">
        <v>61.12</v>
      </c>
      <c r="E30" s="30"/>
      <c r="F30" s="30">
        <f t="shared" si="0"/>
        <v>1222.3999999999999</v>
      </c>
      <c r="G30" s="36"/>
      <c r="H30" s="31"/>
      <c r="I30" s="30"/>
      <c r="J30" s="30"/>
      <c r="K30" s="30"/>
      <c r="L30" s="36"/>
      <c r="M30" s="30"/>
      <c r="N30" s="30"/>
      <c r="O30" s="43"/>
    </row>
    <row r="31" spans="1:16" ht="18" hidden="1" customHeight="1" outlineLevel="1" x14ac:dyDescent="0.25">
      <c r="A31" s="290"/>
      <c r="B31" s="37">
        <v>42146</v>
      </c>
      <c r="C31" s="31">
        <v>20</v>
      </c>
      <c r="D31" s="30">
        <v>61.1</v>
      </c>
      <c r="E31" s="30"/>
      <c r="F31" s="30">
        <f t="shared" si="0"/>
        <v>1222</v>
      </c>
      <c r="G31" s="36"/>
      <c r="H31" s="31"/>
      <c r="I31" s="30"/>
      <c r="J31" s="195"/>
      <c r="K31" s="30"/>
      <c r="L31" s="36"/>
      <c r="M31" s="30"/>
      <c r="N31" s="30"/>
      <c r="O31" s="43"/>
    </row>
    <row r="32" spans="1:16" ht="18" hidden="1" customHeight="1" outlineLevel="1" x14ac:dyDescent="0.25">
      <c r="A32" s="290"/>
      <c r="B32" s="37">
        <v>42146</v>
      </c>
      <c r="C32" s="31">
        <v>10</v>
      </c>
      <c r="D32" s="30">
        <v>60.8</v>
      </c>
      <c r="E32" s="30"/>
      <c r="F32" s="30">
        <f t="shared" si="0"/>
        <v>608</v>
      </c>
      <c r="G32" s="36"/>
      <c r="H32" s="31"/>
      <c r="I32" s="30"/>
      <c r="J32" s="30"/>
      <c r="K32" s="30"/>
      <c r="L32" s="36"/>
      <c r="M32" s="30"/>
      <c r="N32" s="30"/>
      <c r="O32" s="43"/>
    </row>
    <row r="33" spans="1:16" ht="18" hidden="1" customHeight="1" outlineLevel="1" x14ac:dyDescent="0.25">
      <c r="A33" s="290"/>
      <c r="B33" s="37">
        <v>42146</v>
      </c>
      <c r="C33" s="31">
        <v>20</v>
      </c>
      <c r="D33" s="30">
        <v>60.7</v>
      </c>
      <c r="E33" s="30"/>
      <c r="F33" s="30">
        <f t="shared" si="0"/>
        <v>1214</v>
      </c>
      <c r="G33" s="36"/>
      <c r="H33" s="31"/>
      <c r="I33" s="30"/>
      <c r="J33" s="30"/>
      <c r="K33" s="30"/>
      <c r="L33" s="36"/>
      <c r="M33" s="30"/>
      <c r="N33" s="30"/>
      <c r="O33" s="43"/>
    </row>
    <row r="34" spans="1:16" ht="18" hidden="1" customHeight="1" outlineLevel="1" x14ac:dyDescent="0.25">
      <c r="A34" s="290"/>
      <c r="B34" s="37">
        <v>42150</v>
      </c>
      <c r="C34" s="31">
        <v>20</v>
      </c>
      <c r="D34" s="30">
        <v>60.6</v>
      </c>
      <c r="E34" s="30"/>
      <c r="F34" s="30">
        <f t="shared" si="0"/>
        <v>1212</v>
      </c>
      <c r="G34" s="36"/>
      <c r="H34" s="31"/>
      <c r="I34" s="30"/>
      <c r="J34" s="30"/>
      <c r="K34" s="30"/>
      <c r="L34" s="36"/>
      <c r="M34" s="30"/>
      <c r="N34" s="30"/>
      <c r="O34" s="43"/>
    </row>
    <row r="35" spans="1:16" ht="18" hidden="1" customHeight="1" outlineLevel="1" x14ac:dyDescent="0.25">
      <c r="A35" s="290"/>
      <c r="B35" s="37">
        <v>42152</v>
      </c>
      <c r="C35" s="31">
        <v>30</v>
      </c>
      <c r="D35" s="30">
        <v>60.33</v>
      </c>
      <c r="E35" s="30"/>
      <c r="F35" s="30">
        <f t="shared" si="0"/>
        <v>1809.8999999999999</v>
      </c>
      <c r="G35" s="36"/>
      <c r="H35" s="31"/>
      <c r="I35" s="30"/>
      <c r="J35" s="30"/>
      <c r="K35" s="30"/>
      <c r="L35" s="36"/>
      <c r="M35" s="30"/>
      <c r="N35" s="30"/>
      <c r="O35" s="43"/>
    </row>
    <row r="36" spans="1:16" ht="18" hidden="1" customHeight="1" outlineLevel="1" x14ac:dyDescent="0.25">
      <c r="A36" s="290"/>
      <c r="B36" s="37">
        <v>42152</v>
      </c>
      <c r="C36" s="31">
        <v>30</v>
      </c>
      <c r="D36" s="30">
        <v>60.39</v>
      </c>
      <c r="E36" s="30"/>
      <c r="F36" s="30">
        <f t="shared" si="0"/>
        <v>1811.7</v>
      </c>
      <c r="G36" s="36"/>
      <c r="H36" s="31"/>
      <c r="I36" s="30"/>
      <c r="J36" s="30"/>
      <c r="K36" s="30"/>
      <c r="L36" s="36"/>
      <c r="M36" s="30"/>
      <c r="N36" s="30"/>
      <c r="O36" s="43"/>
    </row>
    <row r="37" spans="1:16" ht="18" hidden="1" customHeight="1" outlineLevel="1" x14ac:dyDescent="0.25">
      <c r="A37" s="290"/>
      <c r="B37" s="37">
        <v>42166</v>
      </c>
      <c r="C37" s="31">
        <v>100</v>
      </c>
      <c r="D37" s="30">
        <v>58</v>
      </c>
      <c r="E37" s="30"/>
      <c r="F37" s="30">
        <f t="shared" si="0"/>
        <v>5800</v>
      </c>
      <c r="G37" s="36"/>
      <c r="H37" s="31"/>
      <c r="I37" s="30"/>
      <c r="J37" s="30"/>
      <c r="K37" s="30"/>
      <c r="L37" s="36"/>
      <c r="M37" s="30"/>
      <c r="N37" s="30"/>
      <c r="O37" s="43"/>
    </row>
    <row r="38" spans="1:16" ht="18" hidden="1" customHeight="1" outlineLevel="1" x14ac:dyDescent="0.25">
      <c r="A38" s="290"/>
      <c r="B38" s="37">
        <v>42187</v>
      </c>
      <c r="C38" s="31">
        <v>290</v>
      </c>
      <c r="D38" s="30">
        <v>57.85</v>
      </c>
      <c r="E38" s="30"/>
      <c r="F38" s="30">
        <f t="shared" si="0"/>
        <v>16776.5</v>
      </c>
      <c r="G38" s="36"/>
      <c r="H38" s="31"/>
      <c r="I38" s="30"/>
      <c r="J38" s="30"/>
      <c r="K38" s="30"/>
      <c r="L38" s="36"/>
      <c r="M38" s="30"/>
      <c r="N38" s="30"/>
      <c r="O38" s="43"/>
    </row>
    <row r="39" spans="1:16" ht="18" customHeight="1" collapsed="1" x14ac:dyDescent="0.25">
      <c r="A39" s="291"/>
      <c r="B39" s="37"/>
      <c r="C39" s="31">
        <f>SUM(C28:C38)</f>
        <v>600</v>
      </c>
      <c r="D39" s="30"/>
      <c r="E39" s="30"/>
      <c r="F39" s="30">
        <f>SUM(F28:F38)</f>
        <v>35375.199999999997</v>
      </c>
      <c r="G39" s="36"/>
      <c r="H39" s="31">
        <f>SUM(H28:H38)</f>
        <v>600</v>
      </c>
      <c r="I39" s="30"/>
      <c r="J39" s="30"/>
      <c r="K39" s="30">
        <f>SUM(K28:K38)</f>
        <v>35933.339999999997</v>
      </c>
      <c r="L39" s="36"/>
      <c r="M39" s="30">
        <f>SUM(M28:M38)</f>
        <v>44.61</v>
      </c>
      <c r="N39" s="30">
        <f>K39-F39</f>
        <v>558.13999999999942</v>
      </c>
      <c r="O39" s="43">
        <f>(N39+M39)/F39</f>
        <v>1.7038772925665423E-2</v>
      </c>
      <c r="P39" s="198" t="s">
        <v>182</v>
      </c>
    </row>
    <row r="40" spans="1:16" ht="18" hidden="1" customHeight="1" outlineLevel="1" x14ac:dyDescent="0.25">
      <c r="A40" s="287" t="s">
        <v>40</v>
      </c>
      <c r="B40" s="34"/>
      <c r="C40" s="32"/>
      <c r="D40" s="29"/>
      <c r="E40" s="35"/>
      <c r="F40" s="29"/>
      <c r="G40" s="34"/>
      <c r="H40" s="32"/>
      <c r="I40" s="29"/>
      <c r="J40" s="29"/>
      <c r="K40" s="29"/>
      <c r="L40" s="34"/>
      <c r="M40" s="29"/>
      <c r="N40" s="29"/>
      <c r="O40" s="42"/>
    </row>
    <row r="41" spans="1:16" ht="18" hidden="1" customHeight="1" outlineLevel="1" x14ac:dyDescent="0.25">
      <c r="A41" s="287"/>
      <c r="B41" s="33">
        <v>42184</v>
      </c>
      <c r="C41" s="32">
        <v>20</v>
      </c>
      <c r="D41" s="29">
        <v>164.18</v>
      </c>
      <c r="E41" s="29"/>
      <c r="F41" s="29">
        <f>C41*D41</f>
        <v>3283.6000000000004</v>
      </c>
      <c r="G41" s="33">
        <v>42216</v>
      </c>
      <c r="H41" s="32">
        <v>20</v>
      </c>
      <c r="I41" s="29">
        <v>158</v>
      </c>
      <c r="J41" s="29">
        <v>0.06</v>
      </c>
      <c r="K41" s="29">
        <f>H41*I41-J41</f>
        <v>3159.94</v>
      </c>
      <c r="L41" s="34"/>
      <c r="M41" s="29"/>
      <c r="N41" s="29"/>
      <c r="O41" s="32"/>
    </row>
    <row r="42" spans="1:16" ht="18" hidden="1" customHeight="1" outlineLevel="1" x14ac:dyDescent="0.25">
      <c r="A42" s="287"/>
      <c r="B42" s="33">
        <v>42209</v>
      </c>
      <c r="C42" s="32">
        <v>10</v>
      </c>
      <c r="D42" s="29">
        <v>148</v>
      </c>
      <c r="E42" s="29"/>
      <c r="F42" s="29">
        <f>C42*D42</f>
        <v>1480</v>
      </c>
      <c r="G42" s="33">
        <v>42235</v>
      </c>
      <c r="H42" s="32">
        <v>20</v>
      </c>
      <c r="I42" s="29">
        <v>159.80000000000001</v>
      </c>
      <c r="J42" s="29">
        <v>0.06</v>
      </c>
      <c r="K42" s="29">
        <f>H42*I42-J42</f>
        <v>3195.94</v>
      </c>
      <c r="L42" s="34"/>
      <c r="M42" s="29"/>
      <c r="N42" s="29"/>
      <c r="O42" s="32"/>
    </row>
    <row r="43" spans="1:16" ht="18" hidden="1" customHeight="1" outlineLevel="1" x14ac:dyDescent="0.25">
      <c r="A43" s="287"/>
      <c r="B43" s="33">
        <v>42209</v>
      </c>
      <c r="C43" s="32">
        <v>10</v>
      </c>
      <c r="D43" s="29">
        <v>146.69999999999999</v>
      </c>
      <c r="E43" s="29"/>
      <c r="F43" s="29">
        <f>C43*D43</f>
        <v>1467</v>
      </c>
      <c r="G43" s="34"/>
      <c r="H43" s="32"/>
      <c r="I43" s="29"/>
      <c r="J43" s="29"/>
      <c r="K43" s="29"/>
      <c r="L43" s="34"/>
      <c r="M43" s="29"/>
      <c r="N43" s="29"/>
      <c r="O43" s="32"/>
    </row>
    <row r="44" spans="1:16" ht="18" customHeight="1" collapsed="1" x14ac:dyDescent="0.25">
      <c r="A44" s="287"/>
      <c r="B44" s="34"/>
      <c r="C44" s="32">
        <f>SUM(C41:C43)</f>
        <v>40</v>
      </c>
      <c r="D44" s="29"/>
      <c r="E44" s="29"/>
      <c r="F44" s="29">
        <f>SUM(F41:F43)</f>
        <v>6230.6</v>
      </c>
      <c r="G44" s="34"/>
      <c r="H44" s="32">
        <f>SUM(H41:H43)</f>
        <v>40</v>
      </c>
      <c r="I44" s="29"/>
      <c r="J44" s="29"/>
      <c r="K44" s="29">
        <f>SUM(K41:K43)</f>
        <v>6355.88</v>
      </c>
      <c r="L44" s="34"/>
      <c r="M44" s="29"/>
      <c r="N44" s="29">
        <f>K44-F44</f>
        <v>125.27999999999975</v>
      </c>
      <c r="O44" s="42">
        <f>(N44+M44)/F44</f>
        <v>2.0107212788495449E-2</v>
      </c>
      <c r="P44" s="198" t="s">
        <v>182</v>
      </c>
    </row>
    <row r="45" spans="1:16" ht="18" customHeight="1" outlineLevel="1" x14ac:dyDescent="0.25">
      <c r="A45" s="299" t="s">
        <v>19</v>
      </c>
      <c r="B45" s="36"/>
      <c r="C45" s="31"/>
      <c r="D45" s="30"/>
      <c r="E45" s="30"/>
      <c r="F45" s="30"/>
      <c r="G45" s="36"/>
      <c r="H45" s="31"/>
      <c r="I45" s="30"/>
      <c r="J45" s="30"/>
      <c r="K45" s="30"/>
      <c r="L45" s="36"/>
      <c r="M45" s="30"/>
      <c r="N45" s="30"/>
      <c r="O45" s="43"/>
    </row>
    <row r="46" spans="1:16" ht="18" customHeight="1" outlineLevel="1" x14ac:dyDescent="0.25">
      <c r="A46" s="300"/>
      <c r="B46" s="37">
        <v>42152</v>
      </c>
      <c r="C46" s="31">
        <v>5</v>
      </c>
      <c r="D46" s="30">
        <v>35.049999999999997</v>
      </c>
      <c r="E46" s="30"/>
      <c r="F46" s="30">
        <v>175.25</v>
      </c>
      <c r="G46" s="37">
        <v>42206</v>
      </c>
      <c r="H46" s="31">
        <v>39</v>
      </c>
      <c r="I46" s="30">
        <v>35.65</v>
      </c>
      <c r="J46" s="195">
        <v>0.03</v>
      </c>
      <c r="K46" s="30">
        <f>H46*I46-J46</f>
        <v>1390.32</v>
      </c>
      <c r="L46" s="37">
        <v>42170</v>
      </c>
      <c r="M46" s="30">
        <v>7.73</v>
      </c>
      <c r="N46" s="30"/>
      <c r="O46" s="43"/>
    </row>
    <row r="47" spans="1:16" ht="18" customHeight="1" outlineLevel="1" x14ac:dyDescent="0.25">
      <c r="A47" s="300"/>
      <c r="B47" s="37">
        <v>42153</v>
      </c>
      <c r="C47" s="31">
        <v>25</v>
      </c>
      <c r="D47" s="30">
        <v>34.4</v>
      </c>
      <c r="E47" s="155"/>
      <c r="F47" s="30">
        <v>860</v>
      </c>
      <c r="G47" s="37">
        <v>42264</v>
      </c>
      <c r="H47" s="31">
        <v>51</v>
      </c>
      <c r="I47" s="30">
        <v>35</v>
      </c>
      <c r="J47" s="30">
        <v>0.03</v>
      </c>
      <c r="K47" s="30">
        <f>H47*I47-J47</f>
        <v>1784.97</v>
      </c>
      <c r="L47" s="37">
        <v>42262</v>
      </c>
      <c r="M47" s="30">
        <v>13.64</v>
      </c>
      <c r="N47" s="30"/>
      <c r="O47" s="43"/>
    </row>
    <row r="48" spans="1:16" ht="18" customHeight="1" outlineLevel="1" x14ac:dyDescent="0.25">
      <c r="A48" s="300"/>
      <c r="B48" s="37">
        <v>42173</v>
      </c>
      <c r="C48" s="31">
        <v>10</v>
      </c>
      <c r="D48" s="30">
        <v>34.1</v>
      </c>
      <c r="E48" s="30"/>
      <c r="F48" s="30">
        <v>341</v>
      </c>
      <c r="G48" s="36"/>
      <c r="H48" s="31"/>
      <c r="I48" s="30"/>
      <c r="J48" s="30"/>
      <c r="K48" s="30"/>
      <c r="L48" s="36"/>
      <c r="M48" s="30"/>
      <c r="N48" s="30"/>
      <c r="O48" s="43"/>
    </row>
    <row r="49" spans="1:16" ht="18" customHeight="1" outlineLevel="1" x14ac:dyDescent="0.25">
      <c r="A49" s="300"/>
      <c r="B49" s="37">
        <v>42228</v>
      </c>
      <c r="C49" s="31">
        <v>50</v>
      </c>
      <c r="D49" s="30">
        <v>33.44</v>
      </c>
      <c r="E49" s="30"/>
      <c r="F49" s="30">
        <v>1672.2</v>
      </c>
      <c r="G49" s="36"/>
      <c r="H49" s="31"/>
      <c r="I49" s="30"/>
      <c r="J49" s="30"/>
      <c r="K49" s="30"/>
      <c r="L49" s="36"/>
      <c r="M49" s="30"/>
      <c r="N49" s="30"/>
      <c r="O49" s="43"/>
    </row>
    <row r="50" spans="1:16" ht="18" customHeight="1" x14ac:dyDescent="0.25">
      <c r="A50" s="301"/>
      <c r="B50" s="36"/>
      <c r="C50" s="31">
        <v>90</v>
      </c>
      <c r="D50" s="30"/>
      <c r="E50" s="30"/>
      <c r="F50" s="30">
        <f>SUM(F46:F49)</f>
        <v>3048.45</v>
      </c>
      <c r="G50" s="36"/>
      <c r="H50" s="31">
        <v>90</v>
      </c>
      <c r="I50" s="30"/>
      <c r="J50" s="30"/>
      <c r="K50" s="30">
        <f>SUM(K46:K47)</f>
        <v>3175.29</v>
      </c>
      <c r="L50" s="36"/>
      <c r="M50" s="30">
        <f>SUM(M46:M47)</f>
        <v>21.37</v>
      </c>
      <c r="N50" s="30">
        <f>K50-F50</f>
        <v>126.84000000000015</v>
      </c>
      <c r="O50" s="43">
        <f>N50/F50</f>
        <v>4.1608030310485704E-2</v>
      </c>
      <c r="P50" s="198" t="s">
        <v>182</v>
      </c>
    </row>
    <row r="51" spans="1:16" ht="18" customHeight="1" outlineLevel="1" x14ac:dyDescent="0.25">
      <c r="A51" s="297" t="s">
        <v>32</v>
      </c>
      <c r="B51" s="34"/>
      <c r="C51" s="32"/>
      <c r="D51" s="29"/>
      <c r="E51" s="35"/>
      <c r="F51" s="29"/>
      <c r="G51" s="34"/>
      <c r="H51" s="32"/>
      <c r="I51" s="29"/>
      <c r="K51" s="29"/>
      <c r="L51" s="34"/>
      <c r="M51" s="29"/>
      <c r="N51" s="29"/>
      <c r="O51" s="42"/>
    </row>
    <row r="52" spans="1:16" ht="18" customHeight="1" outlineLevel="1" x14ac:dyDescent="0.25">
      <c r="A52" s="298"/>
      <c r="B52" s="33">
        <v>42166</v>
      </c>
      <c r="C52" s="32">
        <v>25</v>
      </c>
      <c r="D52" s="29">
        <v>41.2</v>
      </c>
      <c r="E52" s="35"/>
      <c r="F52" s="29">
        <f>C52*D52</f>
        <v>1030</v>
      </c>
      <c r="G52" s="33">
        <v>42200</v>
      </c>
      <c r="H52" s="32">
        <v>50</v>
      </c>
      <c r="I52" s="29">
        <v>42.08</v>
      </c>
      <c r="J52" s="40">
        <v>0.04</v>
      </c>
      <c r="K52" s="29">
        <f>H52*I52-J52</f>
        <v>2103.96</v>
      </c>
      <c r="L52" s="34"/>
      <c r="M52" s="29"/>
      <c r="N52" s="29"/>
      <c r="O52" s="42"/>
    </row>
    <row r="53" spans="1:16" ht="18" customHeight="1" outlineLevel="1" x14ac:dyDescent="0.25">
      <c r="A53" s="298"/>
      <c r="B53" s="33">
        <v>42167</v>
      </c>
      <c r="C53" s="32">
        <v>25</v>
      </c>
      <c r="D53" s="29">
        <v>39.1</v>
      </c>
      <c r="E53" s="35"/>
      <c r="F53" s="29">
        <f>C53*D53</f>
        <v>977.5</v>
      </c>
      <c r="G53" s="34"/>
      <c r="H53" s="32"/>
      <c r="I53" s="29"/>
      <c r="K53" s="29"/>
      <c r="L53" s="34"/>
      <c r="M53" s="29"/>
      <c r="N53" s="29"/>
      <c r="O53" s="42"/>
    </row>
    <row r="54" spans="1:16" ht="18" customHeight="1" x14ac:dyDescent="0.25">
      <c r="A54" s="302"/>
      <c r="B54" s="33"/>
      <c r="C54" s="32">
        <f>SUM(C52:C53)</f>
        <v>50</v>
      </c>
      <c r="D54" s="29"/>
      <c r="E54" s="35"/>
      <c r="F54" s="29">
        <f>SUM(F52:F53)</f>
        <v>2007.5</v>
      </c>
      <c r="G54" s="34"/>
      <c r="H54" s="32">
        <f>SUM(H52:H53)</f>
        <v>50</v>
      </c>
      <c r="I54" s="29"/>
      <c r="K54" s="29">
        <f>SUM(K52:K53)</f>
        <v>2103.96</v>
      </c>
      <c r="L54" s="34"/>
      <c r="M54" s="29"/>
      <c r="N54" s="29">
        <f>K54-F54</f>
        <v>96.460000000000036</v>
      </c>
      <c r="O54" s="42">
        <f>(N54+M54)/F54</f>
        <v>4.804981320049815E-2</v>
      </c>
      <c r="P54" s="198" t="s">
        <v>182</v>
      </c>
    </row>
    <row r="55" spans="1:16" ht="18" customHeight="1" outlineLevel="1" x14ac:dyDescent="0.25">
      <c r="A55" s="288" t="s">
        <v>16</v>
      </c>
      <c r="B55" s="36"/>
      <c r="C55" s="31"/>
      <c r="D55" s="30"/>
      <c r="E55" s="30"/>
      <c r="F55" s="30"/>
      <c r="G55" s="36"/>
      <c r="H55" s="31"/>
      <c r="I55" s="30"/>
      <c r="J55" s="195"/>
      <c r="K55" s="30"/>
      <c r="L55" s="36"/>
      <c r="M55" s="30"/>
      <c r="N55" s="30"/>
      <c r="O55" s="43"/>
      <c r="P55" s="198"/>
    </row>
    <row r="56" spans="1:16" ht="18" customHeight="1" outlineLevel="1" x14ac:dyDescent="0.25">
      <c r="A56" s="288"/>
      <c r="B56" s="37">
        <v>42153</v>
      </c>
      <c r="C56" s="31">
        <v>1</v>
      </c>
      <c r="D56" s="30">
        <v>20.3</v>
      </c>
      <c r="E56" s="30"/>
      <c r="F56" s="30">
        <f>C56*D56</f>
        <v>20.3</v>
      </c>
      <c r="G56" s="37">
        <v>42187</v>
      </c>
      <c r="H56" s="31">
        <v>1</v>
      </c>
      <c r="I56" s="30">
        <v>28.5</v>
      </c>
      <c r="J56" s="30">
        <v>0.01</v>
      </c>
      <c r="K56" s="30">
        <f>H56*I56-J56</f>
        <v>28.49</v>
      </c>
      <c r="L56" s="36"/>
      <c r="M56" s="30"/>
      <c r="N56" s="30"/>
      <c r="O56" s="43"/>
      <c r="P56" s="198"/>
    </row>
    <row r="57" spans="1:16" ht="18" customHeight="1" x14ac:dyDescent="0.25">
      <c r="A57" s="288"/>
      <c r="B57" s="36"/>
      <c r="C57" s="31">
        <f>SUM(C56)</f>
        <v>1</v>
      </c>
      <c r="D57" s="30"/>
      <c r="E57" s="30"/>
      <c r="F57" s="30">
        <f>SUM(F56)</f>
        <v>20.3</v>
      </c>
      <c r="G57" s="36"/>
      <c r="H57" s="31">
        <f>SUM(H56)</f>
        <v>1</v>
      </c>
      <c r="I57" s="30"/>
      <c r="J57" s="30"/>
      <c r="K57" s="30">
        <f>SUM(K56)</f>
        <v>28.49</v>
      </c>
      <c r="L57" s="36"/>
      <c r="M57" s="30"/>
      <c r="N57" s="30">
        <f>K57-F57</f>
        <v>8.1899999999999977</v>
      </c>
      <c r="O57" s="43">
        <f>(N57+M57)/F57</f>
        <v>0.40344827586206883</v>
      </c>
      <c r="P57" s="198" t="s">
        <v>182</v>
      </c>
    </row>
    <row r="58" spans="1:16" ht="18" hidden="1" customHeight="1" outlineLevel="1" x14ac:dyDescent="0.25">
      <c r="A58" s="287" t="s">
        <v>21</v>
      </c>
      <c r="B58" s="34"/>
      <c r="C58" s="32"/>
      <c r="D58" s="29"/>
      <c r="E58" s="35"/>
      <c r="F58" s="29"/>
      <c r="G58" s="34"/>
      <c r="H58" s="32"/>
      <c r="I58" s="29"/>
      <c r="K58" s="29"/>
      <c r="L58" s="34"/>
      <c r="M58" s="29"/>
      <c r="N58" s="29"/>
      <c r="O58" s="42"/>
      <c r="P58" s="198"/>
    </row>
    <row r="59" spans="1:16" ht="18" hidden="1" customHeight="1" outlineLevel="1" x14ac:dyDescent="0.25">
      <c r="A59" s="287"/>
      <c r="B59" s="33">
        <v>42153</v>
      </c>
      <c r="C59" s="32">
        <v>10</v>
      </c>
      <c r="D59" s="29">
        <v>17.399999999999999</v>
      </c>
      <c r="E59" s="35"/>
      <c r="F59" s="29">
        <f>C59*D59</f>
        <v>174</v>
      </c>
      <c r="G59" s="33">
        <v>42186</v>
      </c>
      <c r="H59" s="32">
        <v>10</v>
      </c>
      <c r="I59" s="29">
        <v>24.2</v>
      </c>
      <c r="J59" s="40">
        <v>0.01</v>
      </c>
      <c r="K59" s="29">
        <f>H59*I59-J59</f>
        <v>241.99</v>
      </c>
      <c r="L59" s="34"/>
      <c r="M59" s="29"/>
      <c r="N59" s="29"/>
      <c r="O59" s="42"/>
      <c r="P59" s="198"/>
    </row>
    <row r="60" spans="1:16" ht="18" hidden="1" customHeight="1" outlineLevel="1" x14ac:dyDescent="0.25">
      <c r="A60" s="287"/>
      <c r="B60" s="33">
        <v>42187</v>
      </c>
      <c r="C60" s="32">
        <v>1000</v>
      </c>
      <c r="D60" s="29">
        <v>22.12</v>
      </c>
      <c r="E60" s="35"/>
      <c r="F60" s="29">
        <f>C60*D60</f>
        <v>22120</v>
      </c>
      <c r="G60" s="33">
        <v>42187</v>
      </c>
      <c r="H60" s="32">
        <v>4000</v>
      </c>
      <c r="I60" s="29">
        <v>21.81</v>
      </c>
      <c r="J60" s="40">
        <v>11.91</v>
      </c>
      <c r="K60" s="29">
        <f>H60*I60-J60</f>
        <v>87228.09</v>
      </c>
      <c r="L60" s="34"/>
      <c r="M60" s="29"/>
      <c r="N60" s="29"/>
      <c r="O60" s="42"/>
      <c r="P60" s="198"/>
    </row>
    <row r="61" spans="1:16" ht="18" hidden="1" customHeight="1" outlineLevel="1" x14ac:dyDescent="0.25">
      <c r="A61" s="287"/>
      <c r="B61" s="33">
        <v>42187</v>
      </c>
      <c r="C61" s="32">
        <v>1000</v>
      </c>
      <c r="D61" s="29">
        <v>21.7</v>
      </c>
      <c r="E61" s="35"/>
      <c r="F61" s="29">
        <f>C61*D61</f>
        <v>21700</v>
      </c>
      <c r="G61" s="33"/>
      <c r="H61" s="32"/>
      <c r="I61" s="29"/>
      <c r="K61" s="29"/>
      <c r="L61" s="34"/>
      <c r="M61" s="29"/>
      <c r="N61" s="29"/>
      <c r="O61" s="42"/>
      <c r="P61" s="198"/>
    </row>
    <row r="62" spans="1:16" ht="18" hidden="1" customHeight="1" outlineLevel="1" x14ac:dyDescent="0.25">
      <c r="A62" s="287"/>
      <c r="B62" s="33">
        <v>42187</v>
      </c>
      <c r="C62" s="32">
        <v>2000</v>
      </c>
      <c r="D62" s="29">
        <v>21.49</v>
      </c>
      <c r="E62" s="35"/>
      <c r="F62" s="29">
        <f>C62*D62</f>
        <v>42980</v>
      </c>
      <c r="G62" s="33"/>
      <c r="H62" s="32"/>
      <c r="I62" s="29"/>
      <c r="K62" s="29"/>
      <c r="L62" s="34"/>
      <c r="M62" s="29"/>
      <c r="N62" s="29"/>
      <c r="O62" s="42"/>
      <c r="P62" s="198"/>
    </row>
    <row r="63" spans="1:16" ht="18" customHeight="1" collapsed="1" x14ac:dyDescent="0.25">
      <c r="A63" s="287"/>
      <c r="B63" s="33"/>
      <c r="C63" s="32">
        <f>SUM(C59:C62)</f>
        <v>4010</v>
      </c>
      <c r="D63" s="29"/>
      <c r="E63" s="35"/>
      <c r="F63" s="29">
        <f>SUM(F59:F62)</f>
        <v>86974</v>
      </c>
      <c r="G63" s="34"/>
      <c r="H63" s="32">
        <f>SUM(H59:H62)</f>
        <v>4010</v>
      </c>
      <c r="I63" s="29"/>
      <c r="K63" s="29">
        <f>SUM(K59:K62)</f>
        <v>87470.080000000002</v>
      </c>
      <c r="L63" s="34"/>
      <c r="M63" s="29"/>
      <c r="N63" s="29">
        <f>K63-F63</f>
        <v>496.08000000000175</v>
      </c>
      <c r="O63" s="42">
        <f>(N63+M63)/F63</f>
        <v>5.7037735415181746E-3</v>
      </c>
      <c r="P63" s="198" t="s">
        <v>182</v>
      </c>
    </row>
    <row r="64" spans="1:16" ht="18" hidden="1" customHeight="1" outlineLevel="1" x14ac:dyDescent="0.25">
      <c r="A64" s="288" t="s">
        <v>9</v>
      </c>
      <c r="B64" s="36"/>
      <c r="C64" s="31"/>
      <c r="D64" s="30"/>
      <c r="E64" s="155"/>
      <c r="F64" s="30"/>
      <c r="G64" s="36"/>
      <c r="H64" s="31"/>
      <c r="I64" s="30"/>
      <c r="J64" s="30"/>
      <c r="K64" s="30"/>
      <c r="L64" s="36"/>
      <c r="M64" s="30"/>
      <c r="N64" s="31"/>
      <c r="O64" s="31"/>
    </row>
    <row r="65" spans="1:15" ht="18" hidden="1" customHeight="1" outlineLevel="1" x14ac:dyDescent="0.25">
      <c r="A65" s="288"/>
      <c r="B65" s="37">
        <v>42145</v>
      </c>
      <c r="C65" s="31">
        <v>100</v>
      </c>
      <c r="D65" s="30">
        <v>5.55</v>
      </c>
      <c r="E65" s="30"/>
      <c r="F65" s="30">
        <f t="shared" ref="F65:F94" si="1">C65*D65</f>
        <v>555</v>
      </c>
      <c r="G65" s="37">
        <v>42187</v>
      </c>
      <c r="H65" s="31">
        <v>4200</v>
      </c>
      <c r="I65" s="30">
        <v>5.0199999999999996</v>
      </c>
      <c r="J65" s="30">
        <v>0.39</v>
      </c>
      <c r="K65" s="30">
        <f>H65*I65-J65</f>
        <v>21083.61</v>
      </c>
      <c r="L65" s="37">
        <v>42185</v>
      </c>
      <c r="M65" s="30">
        <v>656.25</v>
      </c>
      <c r="N65" s="31"/>
      <c r="O65" s="31"/>
    </row>
    <row r="66" spans="1:15" ht="18" hidden="1" customHeight="1" outlineLevel="1" x14ac:dyDescent="0.25">
      <c r="A66" s="288"/>
      <c r="B66" s="37">
        <v>42146</v>
      </c>
      <c r="C66" s="31">
        <v>100</v>
      </c>
      <c r="D66" s="30">
        <v>5.47</v>
      </c>
      <c r="E66" s="30"/>
      <c r="F66" s="30">
        <f t="shared" si="1"/>
        <v>547</v>
      </c>
      <c r="G66" s="37">
        <v>42207</v>
      </c>
      <c r="H66" s="31">
        <v>1000</v>
      </c>
      <c r="I66" s="30">
        <v>5.12</v>
      </c>
      <c r="J66" s="30">
        <v>0.09</v>
      </c>
      <c r="K66" s="30">
        <f>H66*I66-J66</f>
        <v>5119.91</v>
      </c>
      <c r="L66" s="36"/>
      <c r="M66" s="30"/>
      <c r="N66" s="31"/>
      <c r="O66" s="31"/>
    </row>
    <row r="67" spans="1:15" ht="18" hidden="1" customHeight="1" outlineLevel="1" x14ac:dyDescent="0.25">
      <c r="A67" s="288"/>
      <c r="B67" s="37">
        <v>42146</v>
      </c>
      <c r="C67" s="31">
        <v>100</v>
      </c>
      <c r="D67" s="30">
        <v>5.43</v>
      </c>
      <c r="E67" s="30"/>
      <c r="F67" s="30">
        <f t="shared" si="1"/>
        <v>543</v>
      </c>
      <c r="G67" s="37">
        <v>42207</v>
      </c>
      <c r="H67" s="31">
        <v>2000</v>
      </c>
      <c r="I67" s="30">
        <v>5.16</v>
      </c>
      <c r="J67" s="30">
        <v>0.19</v>
      </c>
      <c r="K67" s="30">
        <f t="shared" ref="K67:K74" si="2">H67*I67-J67</f>
        <v>10319.81</v>
      </c>
      <c r="L67" s="36"/>
      <c r="M67" s="30"/>
      <c r="N67" s="31"/>
      <c r="O67" s="31"/>
    </row>
    <row r="68" spans="1:15" ht="18" hidden="1" customHeight="1" outlineLevel="1" x14ac:dyDescent="0.25">
      <c r="A68" s="288"/>
      <c r="B68" s="37">
        <v>42146</v>
      </c>
      <c r="C68" s="31">
        <v>100</v>
      </c>
      <c r="D68" s="30">
        <v>5.4</v>
      </c>
      <c r="E68" s="30"/>
      <c r="F68" s="30">
        <f t="shared" si="1"/>
        <v>540</v>
      </c>
      <c r="G68" s="37">
        <v>42207</v>
      </c>
      <c r="H68" s="31">
        <v>1000</v>
      </c>
      <c r="I68" s="30">
        <v>5.07</v>
      </c>
      <c r="J68" s="30">
        <v>0.09</v>
      </c>
      <c r="K68" s="30">
        <f t="shared" si="2"/>
        <v>5069.91</v>
      </c>
      <c r="L68" s="36"/>
      <c r="M68" s="30"/>
      <c r="N68" s="31"/>
      <c r="O68" s="31"/>
    </row>
    <row r="69" spans="1:15" ht="18" hidden="1" customHeight="1" outlineLevel="1" x14ac:dyDescent="0.25">
      <c r="A69" s="288"/>
      <c r="B69" s="37">
        <v>42146</v>
      </c>
      <c r="C69" s="31">
        <v>200</v>
      </c>
      <c r="D69" s="30">
        <v>5.35</v>
      </c>
      <c r="E69" s="30"/>
      <c r="F69" s="30">
        <f t="shared" si="1"/>
        <v>1070</v>
      </c>
      <c r="G69" s="37">
        <v>42207</v>
      </c>
      <c r="H69" s="31">
        <v>1000</v>
      </c>
      <c r="I69" s="30">
        <v>5.09</v>
      </c>
      <c r="J69" s="30">
        <v>0.09</v>
      </c>
      <c r="K69" s="30">
        <f t="shared" si="2"/>
        <v>5089.91</v>
      </c>
      <c r="L69" s="36"/>
      <c r="M69" s="30"/>
      <c r="N69" s="31"/>
      <c r="O69" s="31"/>
    </row>
    <row r="70" spans="1:15" ht="18" hidden="1" customHeight="1" outlineLevel="1" x14ac:dyDescent="0.25">
      <c r="A70" s="288"/>
      <c r="B70" s="37">
        <v>42152</v>
      </c>
      <c r="C70" s="31">
        <v>250</v>
      </c>
      <c r="D70" s="30">
        <v>5.3</v>
      </c>
      <c r="E70" s="30"/>
      <c r="F70" s="30">
        <f t="shared" si="1"/>
        <v>1325</v>
      </c>
      <c r="G70" s="37">
        <v>42207</v>
      </c>
      <c r="H70" s="31">
        <v>2000</v>
      </c>
      <c r="I70" s="30">
        <v>5.23</v>
      </c>
      <c r="J70" s="30">
        <v>0.19</v>
      </c>
      <c r="K70" s="30">
        <f t="shared" si="2"/>
        <v>10459.81</v>
      </c>
      <c r="L70" s="36"/>
      <c r="M70" s="30"/>
      <c r="N70" s="31"/>
      <c r="O70" s="31"/>
    </row>
    <row r="71" spans="1:15" ht="18" hidden="1" customHeight="1" outlineLevel="1" x14ac:dyDescent="0.25">
      <c r="A71" s="288"/>
      <c r="B71" s="37">
        <v>42152</v>
      </c>
      <c r="C71" s="31">
        <v>200</v>
      </c>
      <c r="D71" s="30">
        <v>5.26</v>
      </c>
      <c r="E71" s="30"/>
      <c r="F71" s="30">
        <f t="shared" si="1"/>
        <v>1052</v>
      </c>
      <c r="G71" s="37">
        <v>42222</v>
      </c>
      <c r="H71" s="31">
        <v>5000</v>
      </c>
      <c r="I71" s="30">
        <v>5.12</v>
      </c>
      <c r="J71" s="30">
        <v>0.47</v>
      </c>
      <c r="K71" s="30">
        <f t="shared" si="2"/>
        <v>25599.53</v>
      </c>
      <c r="L71" s="36"/>
      <c r="M71" s="30"/>
      <c r="N71" s="31"/>
      <c r="O71" s="31"/>
    </row>
    <row r="72" spans="1:15" ht="18" hidden="1" customHeight="1" outlineLevel="1" x14ac:dyDescent="0.25">
      <c r="A72" s="288"/>
      <c r="B72" s="37">
        <v>42152</v>
      </c>
      <c r="C72" s="31">
        <v>200</v>
      </c>
      <c r="D72" s="30">
        <v>5.22</v>
      </c>
      <c r="E72" s="30"/>
      <c r="F72" s="30">
        <f t="shared" si="1"/>
        <v>1044</v>
      </c>
      <c r="G72" s="37">
        <v>42222</v>
      </c>
      <c r="H72" s="31">
        <v>1000</v>
      </c>
      <c r="I72" s="30">
        <v>5.1100000000000003</v>
      </c>
      <c r="J72" s="30">
        <v>0.09</v>
      </c>
      <c r="K72" s="30">
        <f t="shared" si="2"/>
        <v>5109.91</v>
      </c>
      <c r="L72" s="36"/>
      <c r="M72" s="30"/>
      <c r="N72" s="31"/>
      <c r="O72" s="31"/>
    </row>
    <row r="73" spans="1:15" ht="18" hidden="1" customHeight="1" outlineLevel="1" x14ac:dyDescent="0.25">
      <c r="A73" s="288"/>
      <c r="B73" s="37">
        <v>42152</v>
      </c>
      <c r="C73" s="31">
        <v>1000</v>
      </c>
      <c r="D73" s="30">
        <v>5.19</v>
      </c>
      <c r="E73" s="30"/>
      <c r="F73" s="30">
        <f t="shared" si="1"/>
        <v>5190</v>
      </c>
      <c r="G73" s="37">
        <v>42223</v>
      </c>
      <c r="H73" s="31">
        <v>1950</v>
      </c>
      <c r="I73" s="30">
        <v>5.2</v>
      </c>
      <c r="J73" s="30">
        <v>0.19</v>
      </c>
      <c r="K73" s="30">
        <f t="shared" si="2"/>
        <v>10139.81</v>
      </c>
      <c r="L73" s="36"/>
      <c r="M73" s="30"/>
      <c r="N73" s="31"/>
      <c r="O73" s="31"/>
    </row>
    <row r="74" spans="1:15" ht="18" hidden="1" customHeight="1" outlineLevel="1" x14ac:dyDescent="0.25">
      <c r="A74" s="288"/>
      <c r="B74" s="37">
        <v>42152</v>
      </c>
      <c r="C74" s="31">
        <v>2000</v>
      </c>
      <c r="D74" s="30">
        <v>5.17</v>
      </c>
      <c r="E74" s="30"/>
      <c r="F74" s="30">
        <f t="shared" si="1"/>
        <v>10340</v>
      </c>
      <c r="G74" s="37">
        <v>42229</v>
      </c>
      <c r="H74" s="31">
        <v>50</v>
      </c>
      <c r="I74" s="30">
        <v>5.28</v>
      </c>
      <c r="J74" s="30">
        <v>0.01</v>
      </c>
      <c r="K74" s="30">
        <f t="shared" si="2"/>
        <v>263.99</v>
      </c>
      <c r="L74" s="36"/>
      <c r="M74" s="30"/>
      <c r="N74" s="31"/>
      <c r="O74" s="31"/>
    </row>
    <row r="75" spans="1:15" ht="18" hidden="1" customHeight="1" outlineLevel="1" x14ac:dyDescent="0.25">
      <c r="A75" s="288"/>
      <c r="B75" s="37">
        <v>42152</v>
      </c>
      <c r="C75" s="31">
        <v>2000</v>
      </c>
      <c r="D75" s="30">
        <v>5.15</v>
      </c>
      <c r="E75" s="30"/>
      <c r="F75" s="30">
        <f t="shared" si="1"/>
        <v>10300</v>
      </c>
      <c r="G75" s="36"/>
      <c r="H75" s="31"/>
      <c r="I75" s="30"/>
      <c r="J75" s="30"/>
      <c r="K75" s="30"/>
      <c r="L75" s="36"/>
      <c r="M75" s="30"/>
      <c r="N75" s="31"/>
      <c r="O75" s="31"/>
    </row>
    <row r="76" spans="1:15" ht="18" hidden="1" customHeight="1" outlineLevel="1" x14ac:dyDescent="0.25">
      <c r="A76" s="288"/>
      <c r="B76" s="37">
        <v>42158</v>
      </c>
      <c r="C76" s="31">
        <v>500</v>
      </c>
      <c r="D76" s="30">
        <v>5.09</v>
      </c>
      <c r="E76" s="30"/>
      <c r="F76" s="30">
        <f t="shared" si="1"/>
        <v>2545</v>
      </c>
      <c r="G76" s="36"/>
      <c r="H76" s="31"/>
      <c r="I76" s="30"/>
      <c r="J76" s="30"/>
      <c r="K76" s="30"/>
      <c r="L76" s="36"/>
      <c r="M76" s="30"/>
      <c r="N76" s="31"/>
      <c r="O76" s="31"/>
    </row>
    <row r="77" spans="1:15" ht="18" hidden="1" customHeight="1" outlineLevel="1" x14ac:dyDescent="0.25">
      <c r="A77" s="288"/>
      <c r="B77" s="37">
        <v>42158</v>
      </c>
      <c r="C77" s="31">
        <v>1000</v>
      </c>
      <c r="D77" s="30">
        <v>5.04</v>
      </c>
      <c r="E77" s="155"/>
      <c r="F77" s="30">
        <f t="shared" si="1"/>
        <v>5040</v>
      </c>
      <c r="G77" s="36"/>
      <c r="H77" s="31"/>
      <c r="I77" s="30"/>
      <c r="J77" s="30"/>
      <c r="K77" s="30"/>
      <c r="L77" s="36"/>
      <c r="M77" s="30"/>
      <c r="N77" s="31"/>
      <c r="O77" s="31"/>
    </row>
    <row r="78" spans="1:15" ht="18" hidden="1" customHeight="1" outlineLevel="1" x14ac:dyDescent="0.25">
      <c r="A78" s="288"/>
      <c r="B78" s="37">
        <v>42158</v>
      </c>
      <c r="C78" s="31">
        <v>200</v>
      </c>
      <c r="D78" s="30">
        <v>5.05</v>
      </c>
      <c r="E78" s="30"/>
      <c r="F78" s="30">
        <f t="shared" si="1"/>
        <v>1010</v>
      </c>
      <c r="G78" s="36"/>
      <c r="H78" s="31"/>
      <c r="I78" s="30"/>
      <c r="J78" s="30"/>
      <c r="K78" s="30"/>
      <c r="L78" s="36"/>
      <c r="M78" s="30"/>
      <c r="N78" s="31"/>
      <c r="O78" s="31"/>
    </row>
    <row r="79" spans="1:15" ht="18" hidden="1" customHeight="1" outlineLevel="1" x14ac:dyDescent="0.25">
      <c r="A79" s="288"/>
      <c r="B79" s="37">
        <v>42164</v>
      </c>
      <c r="C79" s="31">
        <v>500</v>
      </c>
      <c r="D79" s="30">
        <v>5.07</v>
      </c>
      <c r="E79" s="30"/>
      <c r="F79" s="30">
        <f t="shared" si="1"/>
        <v>2535</v>
      </c>
      <c r="G79" s="36"/>
      <c r="H79" s="31"/>
      <c r="I79" s="30"/>
      <c r="J79" s="30"/>
      <c r="K79" s="30"/>
      <c r="L79" s="36"/>
      <c r="M79" s="30"/>
      <c r="N79" s="31"/>
      <c r="O79" s="31"/>
    </row>
    <row r="80" spans="1:15" ht="18" hidden="1" customHeight="1" outlineLevel="1" x14ac:dyDescent="0.25">
      <c r="A80" s="288"/>
      <c r="B80" s="37">
        <v>42164</v>
      </c>
      <c r="C80" s="31">
        <v>1000</v>
      </c>
      <c r="D80" s="30">
        <v>5.04</v>
      </c>
      <c r="E80" s="30"/>
      <c r="F80" s="30">
        <f t="shared" si="1"/>
        <v>5040</v>
      </c>
      <c r="G80" s="36"/>
      <c r="H80" s="31"/>
      <c r="I80" s="30"/>
      <c r="J80" s="30"/>
      <c r="K80" s="30"/>
      <c r="L80" s="36"/>
      <c r="M80" s="30"/>
      <c r="N80" s="31"/>
      <c r="O80" s="31"/>
    </row>
    <row r="81" spans="1:16" ht="18" hidden="1" customHeight="1" outlineLevel="1" x14ac:dyDescent="0.25">
      <c r="A81" s="288"/>
      <c r="B81" s="37">
        <v>42164</v>
      </c>
      <c r="C81" s="31">
        <v>1000</v>
      </c>
      <c r="D81" s="30">
        <v>5.01</v>
      </c>
      <c r="E81" s="30"/>
      <c r="F81" s="30">
        <f t="shared" si="1"/>
        <v>5010</v>
      </c>
      <c r="G81" s="36"/>
      <c r="H81" s="31"/>
      <c r="I81" s="30"/>
      <c r="J81" s="30"/>
      <c r="K81" s="30"/>
      <c r="L81" s="36"/>
      <c r="M81" s="30"/>
      <c r="N81" s="31"/>
      <c r="O81" s="31"/>
    </row>
    <row r="82" spans="1:16" ht="18" hidden="1" customHeight="1" outlineLevel="1" x14ac:dyDescent="0.25">
      <c r="A82" s="288"/>
      <c r="B82" s="37">
        <v>42173</v>
      </c>
      <c r="C82" s="31">
        <v>500</v>
      </c>
      <c r="D82" s="30">
        <v>4.88</v>
      </c>
      <c r="E82" s="30"/>
      <c r="F82" s="30">
        <f t="shared" si="1"/>
        <v>2440</v>
      </c>
      <c r="G82" s="36"/>
      <c r="H82" s="31"/>
      <c r="I82" s="30"/>
      <c r="J82" s="30"/>
      <c r="K82" s="30"/>
      <c r="L82" s="36"/>
      <c r="M82" s="30"/>
      <c r="N82" s="31"/>
      <c r="O82" s="31"/>
    </row>
    <row r="83" spans="1:16" ht="18" hidden="1" customHeight="1" outlineLevel="1" x14ac:dyDescent="0.25">
      <c r="A83" s="288"/>
      <c r="B83" s="37">
        <v>42187</v>
      </c>
      <c r="C83" s="31">
        <v>2000</v>
      </c>
      <c r="D83" s="30">
        <v>4.9800000000000004</v>
      </c>
      <c r="E83" s="30"/>
      <c r="F83" s="30">
        <f t="shared" si="1"/>
        <v>9960</v>
      </c>
      <c r="G83" s="36"/>
      <c r="H83" s="31"/>
      <c r="I83" s="30"/>
      <c r="J83" s="30"/>
      <c r="K83" s="30"/>
      <c r="L83" s="36"/>
      <c r="M83" s="30"/>
      <c r="N83" s="31"/>
      <c r="O83" s="31"/>
    </row>
    <row r="84" spans="1:16" ht="18" hidden="1" customHeight="1" outlineLevel="1" x14ac:dyDescent="0.25">
      <c r="A84" s="288"/>
      <c r="B84" s="37">
        <v>42187</v>
      </c>
      <c r="C84" s="31">
        <v>100</v>
      </c>
      <c r="D84" s="30">
        <v>4.9800000000000004</v>
      </c>
      <c r="E84" s="30"/>
      <c r="F84" s="30">
        <f t="shared" si="1"/>
        <v>498.00000000000006</v>
      </c>
      <c r="G84" s="36"/>
      <c r="H84" s="31"/>
      <c r="I84" s="30"/>
      <c r="J84" s="30"/>
      <c r="K84" s="30"/>
      <c r="L84" s="36"/>
      <c r="M84" s="30"/>
      <c r="N84" s="31"/>
      <c r="O84" s="31"/>
    </row>
    <row r="85" spans="1:16" ht="18" hidden="1" customHeight="1" outlineLevel="1" x14ac:dyDescent="0.25">
      <c r="A85" s="288"/>
      <c r="B85" s="37">
        <v>42187</v>
      </c>
      <c r="C85" s="31">
        <v>100</v>
      </c>
      <c r="D85" s="30">
        <v>4.9800000000000004</v>
      </c>
      <c r="E85" s="30"/>
      <c r="F85" s="30">
        <f t="shared" si="1"/>
        <v>498.00000000000006</v>
      </c>
      <c r="G85" s="36"/>
      <c r="H85" s="31"/>
      <c r="I85" s="30"/>
      <c r="J85" s="30"/>
      <c r="K85" s="30"/>
      <c r="L85" s="36"/>
      <c r="M85" s="30"/>
      <c r="N85" s="31"/>
      <c r="O85" s="31"/>
    </row>
    <row r="86" spans="1:16" ht="18" hidden="1" customHeight="1" outlineLevel="1" x14ac:dyDescent="0.25">
      <c r="A86" s="288"/>
      <c r="B86" s="37">
        <v>42187</v>
      </c>
      <c r="C86" s="31">
        <v>2000</v>
      </c>
      <c r="D86" s="30">
        <v>4.97</v>
      </c>
      <c r="E86" s="30"/>
      <c r="F86" s="30">
        <f t="shared" si="1"/>
        <v>9940</v>
      </c>
      <c r="G86" s="36"/>
      <c r="H86" s="31"/>
      <c r="I86" s="30"/>
      <c r="J86" s="30"/>
      <c r="K86" s="30"/>
      <c r="L86" s="36"/>
      <c r="M86" s="30"/>
      <c r="N86" s="31"/>
      <c r="O86" s="31"/>
    </row>
    <row r="87" spans="1:16" ht="18" hidden="1" customHeight="1" outlineLevel="1" x14ac:dyDescent="0.25">
      <c r="A87" s="288"/>
      <c r="B87" s="37">
        <v>42199</v>
      </c>
      <c r="C87" s="31">
        <v>500</v>
      </c>
      <c r="D87" s="30">
        <v>4.8</v>
      </c>
      <c r="E87" s="30"/>
      <c r="F87" s="30">
        <f t="shared" si="1"/>
        <v>2400</v>
      </c>
      <c r="G87" s="36"/>
      <c r="H87" s="31"/>
      <c r="I87" s="30"/>
      <c r="J87" s="30"/>
      <c r="K87" s="30"/>
      <c r="L87" s="36"/>
      <c r="M87" s="30"/>
      <c r="N87" s="31"/>
      <c r="O87" s="31"/>
    </row>
    <row r="88" spans="1:16" ht="18" hidden="1" customHeight="1" outlineLevel="1" x14ac:dyDescent="0.25">
      <c r="A88" s="288"/>
      <c r="B88" s="37">
        <v>42212</v>
      </c>
      <c r="C88" s="31">
        <v>300</v>
      </c>
      <c r="D88" s="30">
        <v>4.76</v>
      </c>
      <c r="E88" s="30"/>
      <c r="F88" s="30">
        <f t="shared" si="1"/>
        <v>1428</v>
      </c>
      <c r="G88" s="36"/>
      <c r="H88" s="31"/>
      <c r="I88" s="30"/>
      <c r="J88" s="30"/>
      <c r="K88" s="30"/>
      <c r="L88" s="36"/>
      <c r="M88" s="30"/>
      <c r="N88" s="31"/>
      <c r="O88" s="31"/>
    </row>
    <row r="89" spans="1:16" ht="18" hidden="1" customHeight="1" outlineLevel="1" x14ac:dyDescent="0.25">
      <c r="A89" s="288"/>
      <c r="B89" s="37">
        <v>42212</v>
      </c>
      <c r="C89" s="31">
        <v>1700</v>
      </c>
      <c r="D89" s="30">
        <v>4.76</v>
      </c>
      <c r="E89" s="30"/>
      <c r="F89" s="30">
        <f t="shared" si="1"/>
        <v>8092</v>
      </c>
      <c r="G89" s="36"/>
      <c r="H89" s="31"/>
      <c r="I89" s="30"/>
      <c r="J89" s="30"/>
      <c r="K89" s="30"/>
      <c r="L89" s="36"/>
      <c r="M89" s="30"/>
      <c r="N89" s="31"/>
      <c r="O89" s="31"/>
    </row>
    <row r="90" spans="1:16" ht="18" hidden="1" customHeight="1" outlineLevel="1" x14ac:dyDescent="0.25">
      <c r="A90" s="288"/>
      <c r="B90" s="37">
        <v>42214</v>
      </c>
      <c r="C90" s="31">
        <v>500</v>
      </c>
      <c r="D90" s="30">
        <v>4.68</v>
      </c>
      <c r="E90" s="30"/>
      <c r="F90" s="30">
        <f t="shared" si="1"/>
        <v>2340</v>
      </c>
      <c r="G90" s="36"/>
      <c r="H90" s="31"/>
      <c r="I90" s="30"/>
      <c r="J90" s="30"/>
      <c r="K90" s="30"/>
      <c r="L90" s="36"/>
      <c r="M90" s="30"/>
      <c r="N90" s="31"/>
      <c r="O90" s="31"/>
    </row>
    <row r="91" spans="1:16" ht="18" hidden="1" customHeight="1" outlineLevel="1" x14ac:dyDescent="0.25">
      <c r="A91" s="288"/>
      <c r="B91" s="37">
        <v>42214</v>
      </c>
      <c r="C91" s="31">
        <v>50</v>
      </c>
      <c r="D91" s="30">
        <v>4.6500000000000004</v>
      </c>
      <c r="E91" s="30"/>
      <c r="F91" s="30">
        <f t="shared" si="1"/>
        <v>232.50000000000003</v>
      </c>
      <c r="G91" s="36"/>
      <c r="H91" s="31"/>
      <c r="I91" s="30"/>
      <c r="J91" s="30"/>
      <c r="K91" s="30"/>
      <c r="L91" s="36"/>
      <c r="M91" s="30"/>
      <c r="N91" s="31"/>
      <c r="O91" s="31"/>
    </row>
    <row r="92" spans="1:16" ht="18" hidden="1" customHeight="1" outlineLevel="1" x14ac:dyDescent="0.25">
      <c r="A92" s="288"/>
      <c r="B92" s="37">
        <v>42214</v>
      </c>
      <c r="C92" s="31">
        <v>200</v>
      </c>
      <c r="D92" s="30">
        <v>4.63</v>
      </c>
      <c r="E92" s="30"/>
      <c r="F92" s="30">
        <f t="shared" si="1"/>
        <v>926</v>
      </c>
      <c r="G92" s="36"/>
      <c r="H92" s="31"/>
      <c r="I92" s="30"/>
      <c r="J92" s="30"/>
      <c r="K92" s="30"/>
      <c r="L92" s="36"/>
      <c r="M92" s="30"/>
      <c r="N92" s="31"/>
      <c r="O92" s="31"/>
    </row>
    <row r="93" spans="1:16" ht="18" hidden="1" customHeight="1" outlineLevel="1" x14ac:dyDescent="0.25">
      <c r="A93" s="288"/>
      <c r="B93" s="37">
        <v>42214</v>
      </c>
      <c r="C93" s="31">
        <v>300</v>
      </c>
      <c r="D93" s="30">
        <v>4.59</v>
      </c>
      <c r="E93" s="30"/>
      <c r="F93" s="30">
        <f t="shared" si="1"/>
        <v>1377</v>
      </c>
      <c r="G93" s="36"/>
      <c r="H93" s="31"/>
      <c r="I93" s="30"/>
      <c r="J93" s="30"/>
      <c r="K93" s="30"/>
      <c r="L93" s="36"/>
      <c r="M93" s="30"/>
      <c r="N93" s="31"/>
      <c r="O93" s="31"/>
    </row>
    <row r="94" spans="1:16" ht="18" hidden="1" customHeight="1" outlineLevel="1" x14ac:dyDescent="0.25">
      <c r="A94" s="288"/>
      <c r="B94" s="37">
        <v>42214</v>
      </c>
      <c r="C94" s="31">
        <v>500</v>
      </c>
      <c r="D94" s="30">
        <v>4.54</v>
      </c>
      <c r="E94" s="30"/>
      <c r="F94" s="30">
        <f t="shared" si="1"/>
        <v>2270</v>
      </c>
      <c r="G94" s="36"/>
      <c r="H94" s="31"/>
      <c r="I94" s="30"/>
      <c r="J94" s="30"/>
      <c r="K94" s="30"/>
      <c r="L94" s="36"/>
      <c r="M94" s="30"/>
      <c r="N94" s="31"/>
      <c r="O94" s="31"/>
    </row>
    <row r="95" spans="1:16" ht="18" customHeight="1" collapsed="1" x14ac:dyDescent="0.25">
      <c r="A95" s="288"/>
      <c r="B95" s="36"/>
      <c r="C95" s="31">
        <f>SUM(C65:C94)</f>
        <v>19200</v>
      </c>
      <c r="D95" s="30"/>
      <c r="E95" s="30"/>
      <c r="F95" s="30">
        <f>SUM(F65:F94)</f>
        <v>96087.5</v>
      </c>
      <c r="G95" s="36"/>
      <c r="H95" s="31">
        <f>SUM(H65:H94)</f>
        <v>19200</v>
      </c>
      <c r="I95" s="30"/>
      <c r="J95" s="30"/>
      <c r="K95" s="30">
        <f>SUM(K65:K94)</f>
        <v>98256.200000000012</v>
      </c>
      <c r="L95" s="36"/>
      <c r="M95" s="30">
        <f>SUM(M65:M94)</f>
        <v>656.25</v>
      </c>
      <c r="N95" s="30">
        <f>K95-F95</f>
        <v>2168.7000000000116</v>
      </c>
      <c r="O95" s="43">
        <f>(N95+M95)/F95</f>
        <v>2.9399765838428637E-2</v>
      </c>
      <c r="P95" s="198" t="s">
        <v>182</v>
      </c>
    </row>
    <row r="96" spans="1:16" ht="18" hidden="1" customHeight="1" outlineLevel="1" x14ac:dyDescent="0.25">
      <c r="A96" s="287" t="s">
        <v>25</v>
      </c>
      <c r="B96" s="34"/>
      <c r="C96" s="32"/>
      <c r="D96" s="29"/>
      <c r="E96" s="35"/>
      <c r="F96" s="29"/>
      <c r="G96" s="34"/>
      <c r="H96" s="32"/>
      <c r="I96" s="29"/>
      <c r="K96" s="29"/>
      <c r="L96" s="34"/>
      <c r="M96" s="29"/>
      <c r="N96" s="29"/>
      <c r="O96" s="42"/>
    </row>
    <row r="97" spans="1:16" ht="18" hidden="1" customHeight="1" outlineLevel="1" x14ac:dyDescent="0.25">
      <c r="A97" s="287"/>
      <c r="B97" s="33">
        <v>42163</v>
      </c>
      <c r="C97" s="32">
        <v>1</v>
      </c>
      <c r="D97" s="29">
        <v>117.3</v>
      </c>
      <c r="E97" s="35"/>
      <c r="F97" s="29">
        <f>C97*D97</f>
        <v>117.3</v>
      </c>
      <c r="G97" s="33">
        <v>42186</v>
      </c>
      <c r="H97" s="32">
        <v>1</v>
      </c>
      <c r="I97" s="29">
        <v>121.6</v>
      </c>
      <c r="J97" s="40">
        <v>0.01</v>
      </c>
      <c r="K97" s="29">
        <f>H97*I97-J97</f>
        <v>121.58999999999999</v>
      </c>
      <c r="L97" s="34"/>
      <c r="M97" s="29"/>
      <c r="N97" s="29"/>
      <c r="O97" s="42"/>
    </row>
    <row r="98" spans="1:16" ht="18" customHeight="1" collapsed="1" x14ac:dyDescent="0.25">
      <c r="A98" s="287"/>
      <c r="B98" s="33"/>
      <c r="C98" s="32">
        <f>SUM(C97)</f>
        <v>1</v>
      </c>
      <c r="D98" s="29"/>
      <c r="E98" s="35"/>
      <c r="F98" s="29">
        <f>SUM(F97)</f>
        <v>117.3</v>
      </c>
      <c r="G98" s="34"/>
      <c r="H98" s="32">
        <f>SUM(H97)</f>
        <v>1</v>
      </c>
      <c r="I98" s="29"/>
      <c r="K98" s="29">
        <f>SUM(K97)</f>
        <v>121.58999999999999</v>
      </c>
      <c r="L98" s="34"/>
      <c r="M98" s="29"/>
      <c r="N98" s="29">
        <f>K98-F98</f>
        <v>4.289999999999992</v>
      </c>
      <c r="O98" s="42">
        <f>(N98+M98)/F98</f>
        <v>3.6572890025575379E-2</v>
      </c>
      <c r="P98" s="198" t="s">
        <v>182</v>
      </c>
    </row>
    <row r="99" spans="1:16" ht="18" hidden="1" customHeight="1" outlineLevel="1" x14ac:dyDescent="0.25">
      <c r="A99" s="288" t="s">
        <v>36</v>
      </c>
      <c r="B99" s="36"/>
      <c r="C99" s="31"/>
      <c r="D99" s="30"/>
      <c r="E99" s="30"/>
      <c r="F99" s="30"/>
      <c r="G99" s="36"/>
      <c r="H99" s="31"/>
      <c r="I99" s="30"/>
      <c r="J99" s="30"/>
      <c r="K99" s="30"/>
      <c r="L99" s="36"/>
      <c r="M99" s="30"/>
      <c r="N99" s="30"/>
      <c r="O99" s="43"/>
    </row>
    <row r="100" spans="1:16" ht="18" hidden="1" customHeight="1" outlineLevel="1" x14ac:dyDescent="0.25">
      <c r="A100" s="288"/>
      <c r="B100" s="37">
        <v>42167</v>
      </c>
      <c r="C100" s="31">
        <v>25</v>
      </c>
      <c r="D100" s="30">
        <v>34.15</v>
      </c>
      <c r="E100" s="30"/>
      <c r="F100" s="30">
        <f>C100*D100</f>
        <v>853.75</v>
      </c>
      <c r="G100" s="37">
        <v>42186</v>
      </c>
      <c r="H100" s="31">
        <v>35</v>
      </c>
      <c r="I100" s="30">
        <v>34.799999999999997</v>
      </c>
      <c r="J100" s="30">
        <v>0.02</v>
      </c>
      <c r="K100" s="30">
        <f>H100*I100-J100</f>
        <v>1217.98</v>
      </c>
      <c r="L100" s="36"/>
      <c r="M100" s="30"/>
      <c r="N100" s="30"/>
      <c r="O100" s="43"/>
    </row>
    <row r="101" spans="1:16" ht="18" hidden="1" customHeight="1" outlineLevel="1" x14ac:dyDescent="0.25">
      <c r="A101" s="288"/>
      <c r="B101" s="37">
        <v>42178</v>
      </c>
      <c r="C101" s="31">
        <v>10</v>
      </c>
      <c r="D101" s="30">
        <v>33.119999999999997</v>
      </c>
      <c r="E101" s="30"/>
      <c r="F101" s="30">
        <f>C101*D101</f>
        <v>331.2</v>
      </c>
      <c r="G101" s="36"/>
      <c r="H101" s="31"/>
      <c r="I101" s="30"/>
      <c r="J101" s="30"/>
      <c r="K101" s="30"/>
      <c r="L101" s="36"/>
      <c r="M101" s="30"/>
      <c r="N101" s="30"/>
      <c r="O101" s="43"/>
    </row>
    <row r="102" spans="1:16" ht="18" customHeight="1" collapsed="1" x14ac:dyDescent="0.25">
      <c r="A102" s="288"/>
      <c r="B102" s="37"/>
      <c r="C102" s="31">
        <f>SUM(C100:C101)</f>
        <v>35</v>
      </c>
      <c r="D102" s="30"/>
      <c r="E102" s="30"/>
      <c r="F102" s="30">
        <f>SUM(F100:F101)</f>
        <v>1184.95</v>
      </c>
      <c r="G102" s="36"/>
      <c r="H102" s="31">
        <f>SUM(H100:H101)</f>
        <v>35</v>
      </c>
      <c r="I102" s="30"/>
      <c r="J102" s="30"/>
      <c r="K102" s="30">
        <f>SUM(K100:K101)</f>
        <v>1217.98</v>
      </c>
      <c r="L102" s="36"/>
      <c r="M102" s="30"/>
      <c r="N102" s="30">
        <f>K102-F102</f>
        <v>33.029999999999973</v>
      </c>
      <c r="O102" s="43">
        <f>(N102+M102)/F102</f>
        <v>2.7874593864720007E-2</v>
      </c>
      <c r="P102" s="198" t="s">
        <v>182</v>
      </c>
    </row>
    <row r="103" spans="1:16" ht="18" hidden="1" customHeight="1" outlineLevel="1" x14ac:dyDescent="0.25">
      <c r="A103" s="287" t="s">
        <v>14</v>
      </c>
      <c r="B103" s="34"/>
      <c r="C103" s="32"/>
      <c r="D103" s="29"/>
      <c r="E103" s="35"/>
      <c r="F103" s="29"/>
      <c r="G103" s="34"/>
      <c r="H103" s="32"/>
      <c r="I103" s="29"/>
      <c r="K103" s="29"/>
      <c r="L103" s="34"/>
      <c r="M103" s="29"/>
      <c r="N103" s="29"/>
      <c r="O103" s="42"/>
    </row>
    <row r="104" spans="1:16" ht="18" hidden="1" customHeight="1" outlineLevel="1" x14ac:dyDescent="0.25">
      <c r="A104" s="287"/>
      <c r="B104" s="33">
        <v>42152</v>
      </c>
      <c r="C104" s="32">
        <v>2</v>
      </c>
      <c r="D104" s="29">
        <v>51.22</v>
      </c>
      <c r="E104" s="35"/>
      <c r="F104" s="29">
        <f>C104*D104</f>
        <v>102.44</v>
      </c>
      <c r="G104" s="33">
        <v>42187</v>
      </c>
      <c r="H104" s="32">
        <v>150</v>
      </c>
      <c r="I104" s="29">
        <v>48.92</v>
      </c>
      <c r="J104" s="40">
        <v>0.12</v>
      </c>
      <c r="K104" s="29">
        <f>H104*I104-J104</f>
        <v>7337.88</v>
      </c>
      <c r="L104" s="33">
        <v>42195</v>
      </c>
      <c r="M104" s="29">
        <v>52</v>
      </c>
      <c r="N104" s="29"/>
      <c r="O104" s="42"/>
    </row>
    <row r="105" spans="1:16" ht="18" hidden="1" customHeight="1" outlineLevel="1" x14ac:dyDescent="0.25">
      <c r="A105" s="287"/>
      <c r="B105" s="33">
        <v>42164</v>
      </c>
      <c r="C105" s="32">
        <v>48</v>
      </c>
      <c r="D105" s="29">
        <v>49.9</v>
      </c>
      <c r="E105" s="35"/>
      <c r="F105" s="29">
        <f>C105*D105</f>
        <v>2395.1999999999998</v>
      </c>
      <c r="G105" s="34"/>
      <c r="H105" s="32"/>
      <c r="I105" s="29"/>
      <c r="K105" s="29"/>
      <c r="L105" s="34"/>
      <c r="M105" s="29"/>
      <c r="N105" s="29"/>
      <c r="O105" s="42"/>
    </row>
    <row r="106" spans="1:16" ht="18" hidden="1" customHeight="1" outlineLevel="1" x14ac:dyDescent="0.25">
      <c r="A106" s="287"/>
      <c r="B106" s="33">
        <v>42165</v>
      </c>
      <c r="C106" s="32">
        <v>50</v>
      </c>
      <c r="D106" s="29">
        <v>48.6</v>
      </c>
      <c r="E106" s="35"/>
      <c r="F106" s="29">
        <f>C106*D106</f>
        <v>2430</v>
      </c>
      <c r="G106" s="34"/>
      <c r="H106" s="32"/>
      <c r="I106" s="29"/>
      <c r="K106" s="29"/>
      <c r="L106" s="34"/>
      <c r="M106" s="29"/>
      <c r="N106" s="29"/>
      <c r="O106" s="42"/>
    </row>
    <row r="107" spans="1:16" ht="18" hidden="1" customHeight="1" outlineLevel="1" x14ac:dyDescent="0.25">
      <c r="A107" s="287"/>
      <c r="B107" s="33">
        <v>42173</v>
      </c>
      <c r="C107" s="32">
        <v>25</v>
      </c>
      <c r="D107" s="29">
        <v>47.62</v>
      </c>
      <c r="E107" s="35"/>
      <c r="F107" s="29">
        <f>C107*D107</f>
        <v>1190.5</v>
      </c>
      <c r="G107" s="34"/>
      <c r="H107" s="32"/>
      <c r="I107" s="29"/>
      <c r="K107" s="29"/>
      <c r="L107" s="34"/>
      <c r="M107" s="29"/>
      <c r="N107" s="29"/>
      <c r="O107" s="42"/>
    </row>
    <row r="108" spans="1:16" ht="18" hidden="1" customHeight="1" outlineLevel="1" x14ac:dyDescent="0.25">
      <c r="A108" s="287"/>
      <c r="B108" s="33">
        <v>42173</v>
      </c>
      <c r="C108" s="32">
        <v>25</v>
      </c>
      <c r="D108" s="29">
        <v>47.54</v>
      </c>
      <c r="E108" s="35"/>
      <c r="F108" s="29">
        <f>C108*D108</f>
        <v>1188.5</v>
      </c>
      <c r="G108" s="34"/>
      <c r="H108" s="32"/>
      <c r="I108" s="29"/>
      <c r="K108" s="29"/>
      <c r="L108" s="34"/>
      <c r="M108" s="29"/>
      <c r="N108" s="29"/>
      <c r="O108" s="42"/>
    </row>
    <row r="109" spans="1:16" ht="18" customHeight="1" collapsed="1" x14ac:dyDescent="0.25">
      <c r="A109" s="287"/>
      <c r="B109" s="33"/>
      <c r="C109" s="32">
        <f>SUM(C104:C108)</f>
        <v>150</v>
      </c>
      <c r="D109" s="29"/>
      <c r="E109" s="35"/>
      <c r="F109" s="29">
        <f t="shared" ref="F109:M109" si="3">SUM(F104:F108)</f>
        <v>7306.6399999999994</v>
      </c>
      <c r="G109" s="34"/>
      <c r="H109" s="32">
        <f t="shared" si="3"/>
        <v>150</v>
      </c>
      <c r="I109" s="29"/>
      <c r="K109" s="29">
        <f t="shared" si="3"/>
        <v>7337.88</v>
      </c>
      <c r="L109" s="34"/>
      <c r="M109" s="29">
        <f t="shared" si="3"/>
        <v>52</v>
      </c>
      <c r="N109" s="29">
        <f>K109-F109</f>
        <v>31.240000000000691</v>
      </c>
      <c r="O109" s="42">
        <f>(N109+M109)/F109</f>
        <v>1.1392377344442959E-2</v>
      </c>
      <c r="P109" s="198" t="s">
        <v>182</v>
      </c>
    </row>
    <row r="110" spans="1:16" ht="18" customHeight="1" outlineLevel="1" x14ac:dyDescent="0.25">
      <c r="A110" s="289" t="s">
        <v>26</v>
      </c>
      <c r="B110" s="37"/>
      <c r="C110" s="31"/>
      <c r="D110" s="30"/>
      <c r="E110" s="31"/>
      <c r="F110" s="30"/>
      <c r="G110" s="187"/>
      <c r="H110" s="31"/>
      <c r="I110" s="30"/>
      <c r="J110" s="31"/>
      <c r="K110" s="30"/>
      <c r="L110" s="36"/>
      <c r="M110" s="30"/>
      <c r="N110" s="31"/>
      <c r="O110" s="31"/>
    </row>
    <row r="111" spans="1:16" ht="18" customHeight="1" outlineLevel="1" x14ac:dyDescent="0.25">
      <c r="A111" s="290"/>
      <c r="B111" s="37">
        <v>42163</v>
      </c>
      <c r="C111" s="31">
        <v>50</v>
      </c>
      <c r="D111" s="30">
        <v>5.9</v>
      </c>
      <c r="E111" s="31">
        <v>0</v>
      </c>
      <c r="F111" s="30">
        <v>295</v>
      </c>
      <c r="G111" s="187">
        <v>42187</v>
      </c>
      <c r="H111" s="31">
        <v>200</v>
      </c>
      <c r="I111" s="30">
        <v>6.45</v>
      </c>
      <c r="J111" s="31">
        <v>0.02</v>
      </c>
      <c r="K111" s="30">
        <v>1289.98</v>
      </c>
      <c r="L111" s="36"/>
      <c r="M111" s="30"/>
      <c r="N111" s="31"/>
      <c r="O111" s="31"/>
    </row>
    <row r="112" spans="1:16" ht="18" customHeight="1" outlineLevel="1" x14ac:dyDescent="0.25">
      <c r="A112" s="290"/>
      <c r="B112" s="37">
        <v>42163</v>
      </c>
      <c r="C112" s="31">
        <v>100</v>
      </c>
      <c r="D112" s="30">
        <v>6.2</v>
      </c>
      <c r="E112" s="31">
        <v>0</v>
      </c>
      <c r="F112" s="30">
        <v>620</v>
      </c>
      <c r="G112" s="187">
        <v>42261</v>
      </c>
      <c r="H112" s="31">
        <v>450</v>
      </c>
      <c r="I112" s="30">
        <v>6.23</v>
      </c>
      <c r="J112" s="31">
        <v>0.05</v>
      </c>
      <c r="K112" s="30">
        <v>2803.45</v>
      </c>
      <c r="L112" s="36"/>
      <c r="M112" s="30"/>
      <c r="N112" s="31"/>
      <c r="O112" s="31"/>
    </row>
    <row r="113" spans="1:16" ht="18" customHeight="1" outlineLevel="1" x14ac:dyDescent="0.25">
      <c r="A113" s="290"/>
      <c r="B113" s="37">
        <v>42187</v>
      </c>
      <c r="C113" s="31">
        <v>200</v>
      </c>
      <c r="D113" s="30">
        <v>6.3</v>
      </c>
      <c r="E113" s="31">
        <v>0</v>
      </c>
      <c r="F113" s="30">
        <v>1260</v>
      </c>
      <c r="G113" s="187"/>
      <c r="H113" s="31"/>
      <c r="I113" s="30"/>
      <c r="J113" s="31"/>
      <c r="K113" s="30"/>
      <c r="L113" s="36"/>
      <c r="M113" s="30"/>
      <c r="N113" s="31"/>
      <c r="O113" s="31"/>
    </row>
    <row r="114" spans="1:16" ht="18" customHeight="1" outlineLevel="1" x14ac:dyDescent="0.25">
      <c r="A114" s="290"/>
      <c r="B114" s="37">
        <v>42194</v>
      </c>
      <c r="C114" s="31">
        <v>150</v>
      </c>
      <c r="D114" s="30">
        <v>6.1</v>
      </c>
      <c r="E114" s="31">
        <v>0</v>
      </c>
      <c r="F114" s="30">
        <v>915</v>
      </c>
      <c r="G114" s="187"/>
      <c r="H114" s="31"/>
      <c r="I114" s="30"/>
      <c r="J114" s="31"/>
      <c r="K114" s="30"/>
      <c r="L114" s="36"/>
      <c r="M114" s="30"/>
      <c r="N114" s="31"/>
      <c r="O114" s="31"/>
    </row>
    <row r="115" spans="1:16" ht="18" customHeight="1" outlineLevel="1" x14ac:dyDescent="0.25">
      <c r="A115" s="290"/>
      <c r="B115" s="37">
        <v>42240</v>
      </c>
      <c r="C115" s="31">
        <v>150</v>
      </c>
      <c r="D115" s="30">
        <v>5.69</v>
      </c>
      <c r="E115" s="31">
        <v>0</v>
      </c>
      <c r="F115" s="30">
        <v>853.50000000000011</v>
      </c>
      <c r="G115" s="187"/>
      <c r="H115" s="31"/>
      <c r="I115" s="30"/>
      <c r="J115" s="31"/>
      <c r="K115" s="30"/>
      <c r="L115" s="36"/>
      <c r="M115" s="30"/>
      <c r="N115" s="31"/>
      <c r="O115" s="31"/>
    </row>
    <row r="116" spans="1:16" ht="18" customHeight="1" x14ac:dyDescent="0.25">
      <c r="A116" s="290"/>
      <c r="B116" s="37"/>
      <c r="C116" s="31">
        <v>650</v>
      </c>
      <c r="D116" s="30"/>
      <c r="E116" s="31"/>
      <c r="F116" s="30">
        <v>3943.5</v>
      </c>
      <c r="G116" s="187"/>
      <c r="H116" s="31">
        <v>650</v>
      </c>
      <c r="I116" s="30"/>
      <c r="J116" s="31"/>
      <c r="K116" s="30">
        <f>SUM(K111:K112)</f>
        <v>4093.43</v>
      </c>
      <c r="L116" s="36"/>
      <c r="M116" s="30"/>
      <c r="N116" s="30">
        <f>K116-F116</f>
        <v>149.92999999999984</v>
      </c>
      <c r="O116" s="43">
        <f>N116/K116</f>
        <v>3.6626985193346374E-2</v>
      </c>
      <c r="P116" s="198" t="s">
        <v>182</v>
      </c>
    </row>
    <row r="117" spans="1:16" ht="18" hidden="1" customHeight="1" outlineLevel="1" x14ac:dyDescent="0.25">
      <c r="A117" s="292" t="s">
        <v>23</v>
      </c>
      <c r="B117" s="156"/>
      <c r="C117" s="157"/>
      <c r="D117" s="158"/>
      <c r="E117" s="157"/>
      <c r="F117" s="158"/>
      <c r="G117" s="188"/>
      <c r="H117" s="157"/>
      <c r="I117" s="158"/>
      <c r="J117" s="157"/>
      <c r="K117" s="158"/>
      <c r="L117" s="159"/>
      <c r="M117" s="158"/>
      <c r="N117" s="157"/>
      <c r="O117" s="157"/>
    </row>
    <row r="118" spans="1:16" ht="18" hidden="1" customHeight="1" outlineLevel="1" x14ac:dyDescent="0.25">
      <c r="A118" s="292"/>
      <c r="B118" s="156">
        <v>42153</v>
      </c>
      <c r="C118" s="157">
        <v>50</v>
      </c>
      <c r="D118" s="158">
        <v>37.22</v>
      </c>
      <c r="E118" s="157"/>
      <c r="F118" s="158">
        <f>D118*C118</f>
        <v>1861</v>
      </c>
      <c r="G118" s="188">
        <v>42186</v>
      </c>
      <c r="H118" s="157">
        <v>50</v>
      </c>
      <c r="I118" s="158">
        <v>38.4</v>
      </c>
      <c r="J118" s="157">
        <v>0.04</v>
      </c>
      <c r="K118" s="158">
        <f>H118*I118-J118</f>
        <v>1919.96</v>
      </c>
      <c r="L118" s="159"/>
      <c r="M118" s="158"/>
      <c r="N118" s="157"/>
      <c r="O118" s="157"/>
    </row>
    <row r="119" spans="1:16" ht="18" hidden="1" customHeight="1" outlineLevel="1" x14ac:dyDescent="0.25">
      <c r="A119" s="292"/>
      <c r="B119" s="156">
        <v>42208</v>
      </c>
      <c r="C119" s="157">
        <v>100</v>
      </c>
      <c r="D119" s="158">
        <v>36</v>
      </c>
      <c r="E119" s="160"/>
      <c r="F119" s="158">
        <f>D119*C119</f>
        <v>3600</v>
      </c>
      <c r="G119" s="188">
        <v>42230</v>
      </c>
      <c r="H119" s="157">
        <v>100</v>
      </c>
      <c r="I119" s="158">
        <v>35.96</v>
      </c>
      <c r="J119" s="157">
        <v>7.0000000000000007E-2</v>
      </c>
      <c r="K119" s="158">
        <f t="shared" ref="K119:K120" si="4">H119*I119-J119</f>
        <v>3595.93</v>
      </c>
      <c r="L119" s="159"/>
      <c r="M119" s="158"/>
      <c r="N119" s="157"/>
      <c r="O119" s="157"/>
    </row>
    <row r="120" spans="1:16" ht="18" hidden="1" customHeight="1" outlineLevel="1" x14ac:dyDescent="0.25">
      <c r="A120" s="292"/>
      <c r="B120" s="156">
        <v>42209</v>
      </c>
      <c r="C120" s="157">
        <v>20</v>
      </c>
      <c r="D120" s="157">
        <f>709.5/20</f>
        <v>35.475000000000001</v>
      </c>
      <c r="E120" s="157"/>
      <c r="F120" s="158">
        <f>D120*C120</f>
        <v>709.5</v>
      </c>
      <c r="G120" s="188">
        <v>42258</v>
      </c>
      <c r="H120" s="157">
        <v>40</v>
      </c>
      <c r="I120" s="158">
        <v>36.65</v>
      </c>
      <c r="J120" s="157">
        <v>0.03</v>
      </c>
      <c r="K120" s="158">
        <f t="shared" si="4"/>
        <v>1465.97</v>
      </c>
      <c r="L120" s="159"/>
      <c r="M120" s="158"/>
      <c r="N120" s="157"/>
      <c r="O120" s="157"/>
    </row>
    <row r="121" spans="1:16" ht="18" hidden="1" customHeight="1" outlineLevel="1" x14ac:dyDescent="0.25">
      <c r="A121" s="292"/>
      <c r="B121" s="156">
        <v>42209</v>
      </c>
      <c r="C121" s="157">
        <v>20</v>
      </c>
      <c r="D121" s="158">
        <v>35.03</v>
      </c>
      <c r="E121" s="160"/>
      <c r="F121" s="158">
        <f>D121*C121</f>
        <v>700.6</v>
      </c>
      <c r="G121" s="188"/>
      <c r="H121" s="157"/>
      <c r="I121" s="158"/>
      <c r="J121" s="196"/>
      <c r="K121" s="158"/>
      <c r="L121" s="159"/>
      <c r="M121" s="158"/>
      <c r="N121" s="157"/>
      <c r="O121" s="157"/>
    </row>
    <row r="122" spans="1:16" ht="18" customHeight="1" collapsed="1" x14ac:dyDescent="0.25">
      <c r="A122" s="293"/>
      <c r="B122" s="156"/>
      <c r="C122" s="157">
        <v>190</v>
      </c>
      <c r="D122" s="158"/>
      <c r="E122" s="157"/>
      <c r="F122" s="158">
        <f>SUM(F118:F121)</f>
        <v>6871.1</v>
      </c>
      <c r="G122" s="188"/>
      <c r="H122" s="157">
        <v>190</v>
      </c>
      <c r="I122" s="158"/>
      <c r="J122" s="157"/>
      <c r="K122" s="158">
        <f>SUM(K118:K120)</f>
        <v>6981.86</v>
      </c>
      <c r="L122" s="159"/>
      <c r="M122" s="158"/>
      <c r="N122" s="157">
        <f>K122-F122</f>
        <v>110.75999999999931</v>
      </c>
      <c r="O122" s="161">
        <f>(N122+M122)/F122</f>
        <v>1.6119689714892711E-2</v>
      </c>
      <c r="P122" s="198" t="s">
        <v>182</v>
      </c>
    </row>
    <row r="123" spans="1:16" ht="18" hidden="1" customHeight="1" outlineLevel="1" x14ac:dyDescent="0.25">
      <c r="A123" s="289" t="s">
        <v>41</v>
      </c>
      <c r="B123" s="36"/>
      <c r="C123" s="31"/>
      <c r="D123" s="30"/>
      <c r="E123" s="30"/>
      <c r="F123" s="30"/>
      <c r="G123" s="36"/>
      <c r="H123" s="31"/>
      <c r="I123" s="30"/>
      <c r="J123" s="30"/>
      <c r="K123" s="30"/>
      <c r="L123" s="36"/>
      <c r="M123" s="30"/>
      <c r="N123" s="30"/>
      <c r="O123" s="43"/>
    </row>
    <row r="124" spans="1:16" ht="18" hidden="1" customHeight="1" outlineLevel="1" x14ac:dyDescent="0.25">
      <c r="A124" s="290"/>
      <c r="B124" s="37">
        <v>42184</v>
      </c>
      <c r="C124" s="31">
        <v>10</v>
      </c>
      <c r="D124" s="30">
        <v>66</v>
      </c>
      <c r="E124" s="30"/>
      <c r="F124" s="30">
        <f>C124*D124</f>
        <v>660</v>
      </c>
      <c r="G124" s="37">
        <v>42219</v>
      </c>
      <c r="H124" s="31">
        <v>10</v>
      </c>
      <c r="I124" s="30">
        <v>70.45</v>
      </c>
      <c r="J124" s="30">
        <v>0.01</v>
      </c>
      <c r="K124" s="30">
        <f>H124*I124-J124</f>
        <v>704.49</v>
      </c>
      <c r="L124" s="36"/>
      <c r="M124" s="30"/>
      <c r="N124" s="30"/>
      <c r="O124" s="43"/>
    </row>
    <row r="125" spans="1:16" ht="18" customHeight="1" collapsed="1" x14ac:dyDescent="0.25">
      <c r="A125" s="291"/>
      <c r="B125" s="37"/>
      <c r="C125" s="31">
        <f>SUM(C124)</f>
        <v>10</v>
      </c>
      <c r="D125" s="30"/>
      <c r="E125" s="30"/>
      <c r="F125" s="30">
        <f>SUM(F124)</f>
        <v>660</v>
      </c>
      <c r="G125" s="36"/>
      <c r="H125" s="31">
        <f>SUM(H124)</f>
        <v>10</v>
      </c>
      <c r="I125" s="30"/>
      <c r="J125" s="30"/>
      <c r="K125" s="30">
        <f>SUM(K124)</f>
        <v>704.49</v>
      </c>
      <c r="L125" s="36"/>
      <c r="M125" s="30"/>
      <c r="N125" s="30">
        <f>K125-F125</f>
        <v>44.490000000000009</v>
      </c>
      <c r="O125" s="43">
        <f>(N125+M125)/F125</f>
        <v>6.7409090909090918E-2</v>
      </c>
      <c r="P125" s="198" t="s">
        <v>182</v>
      </c>
    </row>
    <row r="126" spans="1:16" ht="18" hidden="1" customHeight="1" outlineLevel="1" x14ac:dyDescent="0.25">
      <c r="A126" s="287" t="s">
        <v>46</v>
      </c>
      <c r="B126" s="34"/>
      <c r="C126" s="32"/>
      <c r="D126" s="29"/>
      <c r="E126" s="35"/>
      <c r="F126" s="29"/>
      <c r="G126" s="34"/>
      <c r="H126" s="32"/>
      <c r="I126" s="29"/>
      <c r="K126" s="29"/>
      <c r="L126" s="34"/>
      <c r="M126" s="29"/>
      <c r="N126" s="29"/>
      <c r="O126" s="42"/>
    </row>
    <row r="127" spans="1:16" ht="18" hidden="1" customHeight="1" outlineLevel="1" x14ac:dyDescent="0.25">
      <c r="A127" s="287"/>
      <c r="B127" s="33">
        <v>42185</v>
      </c>
      <c r="C127" s="32">
        <v>20</v>
      </c>
      <c r="D127" s="29">
        <v>28.2</v>
      </c>
      <c r="E127" s="35"/>
      <c r="F127" s="29">
        <f>C127*D127</f>
        <v>564</v>
      </c>
      <c r="G127" s="33">
        <v>42187</v>
      </c>
      <c r="H127" s="32">
        <v>20</v>
      </c>
      <c r="I127" s="29">
        <v>28.75</v>
      </c>
      <c r="J127" s="40">
        <v>0.01</v>
      </c>
      <c r="K127" s="29">
        <f>H127*I127-J127</f>
        <v>574.99</v>
      </c>
      <c r="L127" s="34"/>
      <c r="M127" s="29"/>
      <c r="N127" s="29"/>
      <c r="O127" s="42"/>
    </row>
    <row r="128" spans="1:16" ht="18" customHeight="1" collapsed="1" x14ac:dyDescent="0.25">
      <c r="A128" s="287"/>
      <c r="B128" s="34"/>
      <c r="C128" s="32">
        <f>SUM(C127)</f>
        <v>20</v>
      </c>
      <c r="D128" s="29"/>
      <c r="E128" s="35"/>
      <c r="F128" s="29">
        <f>SUM(F127)</f>
        <v>564</v>
      </c>
      <c r="G128" s="34"/>
      <c r="H128" s="32">
        <f>SUM(H127)</f>
        <v>20</v>
      </c>
      <c r="I128" s="29"/>
      <c r="K128" s="29">
        <f>SUM(K127)</f>
        <v>574.99</v>
      </c>
      <c r="L128" s="34"/>
      <c r="M128" s="29"/>
      <c r="N128" s="29">
        <f>K128-F128</f>
        <v>10.990000000000009</v>
      </c>
      <c r="O128" s="42">
        <f>(N128+M128)/F128</f>
        <v>1.9485815602836895E-2</v>
      </c>
      <c r="P128" s="198" t="s">
        <v>182</v>
      </c>
    </row>
    <row r="129" spans="1:16" ht="18" hidden="1" customHeight="1" outlineLevel="1" x14ac:dyDescent="0.25">
      <c r="A129" s="288" t="s">
        <v>28</v>
      </c>
      <c r="B129" s="36"/>
      <c r="C129" s="31"/>
      <c r="D129" s="30"/>
      <c r="E129" s="30"/>
      <c r="F129" s="30"/>
      <c r="G129" s="36"/>
      <c r="H129" s="31"/>
      <c r="I129" s="30"/>
      <c r="J129" s="30"/>
      <c r="K129" s="30"/>
      <c r="L129" s="36"/>
      <c r="M129" s="30"/>
      <c r="N129" s="30"/>
      <c r="O129" s="43"/>
    </row>
    <row r="130" spans="1:16" ht="18" hidden="1" customHeight="1" outlineLevel="1" x14ac:dyDescent="0.25">
      <c r="A130" s="288"/>
      <c r="B130" s="37">
        <v>42164</v>
      </c>
      <c r="C130" s="31">
        <v>20</v>
      </c>
      <c r="D130" s="30">
        <v>29.9</v>
      </c>
      <c r="E130" s="30"/>
      <c r="F130" s="30">
        <f>C130*D130</f>
        <v>598</v>
      </c>
      <c r="G130" s="37">
        <v>42187</v>
      </c>
      <c r="H130" s="31">
        <v>40</v>
      </c>
      <c r="I130" s="30">
        <v>30.4</v>
      </c>
      <c r="J130" s="30">
        <v>0.02</v>
      </c>
      <c r="K130" s="30">
        <f>H130*I130-J130</f>
        <v>1215.98</v>
      </c>
      <c r="L130" s="36"/>
      <c r="M130" s="30"/>
      <c r="N130" s="30"/>
      <c r="O130" s="43"/>
    </row>
    <row r="131" spans="1:16" ht="18" hidden="1" customHeight="1" outlineLevel="1" x14ac:dyDescent="0.25">
      <c r="A131" s="288"/>
      <c r="B131" s="37">
        <v>42166</v>
      </c>
      <c r="C131" s="31">
        <v>20</v>
      </c>
      <c r="D131" s="30">
        <v>29.3</v>
      </c>
      <c r="E131" s="30"/>
      <c r="F131" s="30">
        <f>C131*D131</f>
        <v>586</v>
      </c>
      <c r="G131" s="36"/>
      <c r="H131" s="31"/>
      <c r="I131" s="30"/>
      <c r="J131" s="195"/>
      <c r="K131" s="30"/>
      <c r="L131" s="36"/>
      <c r="M131" s="30"/>
      <c r="N131" s="30"/>
      <c r="O131" s="43"/>
    </row>
    <row r="132" spans="1:16" ht="18" customHeight="1" collapsed="1" x14ac:dyDescent="0.25">
      <c r="A132" s="288"/>
      <c r="B132" s="37"/>
      <c r="C132" s="31">
        <f>SUM(C130:C131)</f>
        <v>40</v>
      </c>
      <c r="D132" s="30"/>
      <c r="E132" s="30"/>
      <c r="F132" s="30">
        <f>SUM(F130:F131)</f>
        <v>1184</v>
      </c>
      <c r="G132" s="36"/>
      <c r="H132" s="31">
        <f>SUM(H130:H131)</f>
        <v>40</v>
      </c>
      <c r="I132" s="30"/>
      <c r="J132" s="30"/>
      <c r="K132" s="30">
        <f>SUM(K130:K131)</f>
        <v>1215.98</v>
      </c>
      <c r="L132" s="36"/>
      <c r="M132" s="30"/>
      <c r="N132" s="30">
        <f>K132-F132</f>
        <v>31.980000000000018</v>
      </c>
      <c r="O132" s="43">
        <f>(N132+M132)/F132</f>
        <v>2.7010135135135151E-2</v>
      </c>
      <c r="P132" s="198" t="s">
        <v>182</v>
      </c>
    </row>
    <row r="133" spans="1:16" ht="18" hidden="1" customHeight="1" outlineLevel="1" x14ac:dyDescent="0.25">
      <c r="A133" s="294" t="s">
        <v>44</v>
      </c>
      <c r="B133" s="233"/>
      <c r="C133" s="234"/>
      <c r="D133" s="235"/>
      <c r="E133" s="234"/>
      <c r="F133" s="235"/>
      <c r="G133" s="237"/>
      <c r="H133" s="234"/>
      <c r="I133" s="235"/>
      <c r="J133" s="234"/>
      <c r="K133" s="235"/>
      <c r="L133" s="237"/>
      <c r="M133" s="235"/>
      <c r="N133" s="237"/>
      <c r="O133" s="237"/>
      <c r="P133" s="198"/>
    </row>
    <row r="134" spans="1:16" ht="18" hidden="1" customHeight="1" outlineLevel="1" x14ac:dyDescent="0.25">
      <c r="A134" s="295"/>
      <c r="B134" s="233">
        <v>42185</v>
      </c>
      <c r="C134" s="234">
        <v>10</v>
      </c>
      <c r="D134" s="235">
        <v>71.2</v>
      </c>
      <c r="E134" s="234"/>
      <c r="F134" s="235">
        <f>C134*D134</f>
        <v>712</v>
      </c>
      <c r="G134" s="233">
        <v>42228</v>
      </c>
      <c r="H134" s="234">
        <v>10</v>
      </c>
      <c r="I134" s="235">
        <v>75.5</v>
      </c>
      <c r="J134" s="234">
        <v>0.01</v>
      </c>
      <c r="K134" s="235">
        <f>H134*I134-J134</f>
        <v>754.99</v>
      </c>
      <c r="L134" s="233">
        <v>42277</v>
      </c>
      <c r="M134" s="235">
        <v>2.83</v>
      </c>
      <c r="N134" s="237"/>
      <c r="O134" s="237"/>
      <c r="P134" s="198"/>
    </row>
    <row r="135" spans="1:16" ht="18" hidden="1" customHeight="1" outlineLevel="1" x14ac:dyDescent="0.25">
      <c r="A135" s="295"/>
      <c r="B135" s="233">
        <v>42220</v>
      </c>
      <c r="C135" s="234">
        <v>5</v>
      </c>
      <c r="D135" s="235">
        <v>70.650000000000006</v>
      </c>
      <c r="E135" s="236"/>
      <c r="F135" s="235">
        <f>C135*D135</f>
        <v>353.25</v>
      </c>
      <c r="G135" s="233">
        <v>42283</v>
      </c>
      <c r="H135" s="234">
        <v>5</v>
      </c>
      <c r="I135" s="235">
        <v>71.25</v>
      </c>
      <c r="J135" s="234">
        <v>0.01</v>
      </c>
      <c r="K135" s="235">
        <f>H135*I135-J135</f>
        <v>356.24</v>
      </c>
      <c r="L135" s="237"/>
      <c r="M135" s="234"/>
      <c r="N135" s="237"/>
      <c r="O135" s="237"/>
      <c r="P135" s="198"/>
    </row>
    <row r="136" spans="1:16" ht="18" customHeight="1" collapsed="1" x14ac:dyDescent="0.25">
      <c r="A136" s="296"/>
      <c r="B136" s="237"/>
      <c r="C136" s="234">
        <f>SUM(C134:C135)</f>
        <v>15</v>
      </c>
      <c r="D136" s="235"/>
      <c r="E136" s="235"/>
      <c r="F136" s="235">
        <f>SUM(F134:F135)</f>
        <v>1065.25</v>
      </c>
      <c r="G136" s="237"/>
      <c r="H136" s="234">
        <f>SUM(H134:H135)</f>
        <v>15</v>
      </c>
      <c r="I136" s="235"/>
      <c r="J136" s="235"/>
      <c r="K136" s="235">
        <f>SUM(K134:K135)</f>
        <v>1111.23</v>
      </c>
      <c r="L136" s="238"/>
      <c r="M136" s="235">
        <f>SUM(M134:M135)</f>
        <v>2.83</v>
      </c>
      <c r="N136" s="235">
        <f t="shared" ref="N136" si="5">K136-F136</f>
        <v>45.980000000000018</v>
      </c>
      <c r="O136" s="239">
        <f t="shared" ref="O136" si="6">(N136+M136)/F136</f>
        <v>4.5820229992959413E-2</v>
      </c>
      <c r="P136" s="198" t="s">
        <v>182</v>
      </c>
    </row>
    <row r="137" spans="1:16" ht="18" customHeight="1" outlineLevel="1" x14ac:dyDescent="0.25">
      <c r="A137" s="287" t="s">
        <v>0</v>
      </c>
      <c r="B137" s="34"/>
      <c r="C137" s="32"/>
      <c r="D137" s="29"/>
      <c r="E137" s="35"/>
      <c r="F137" s="29"/>
      <c r="G137" s="34"/>
      <c r="H137" s="32"/>
      <c r="I137" s="29"/>
      <c r="K137" s="29"/>
      <c r="L137" s="34"/>
      <c r="M137" s="29"/>
      <c r="N137" s="29"/>
      <c r="O137" s="42"/>
    </row>
    <row r="138" spans="1:16" ht="18" customHeight="1" outlineLevel="1" x14ac:dyDescent="0.25">
      <c r="A138" s="287"/>
      <c r="B138" s="33">
        <v>42144</v>
      </c>
      <c r="C138" s="32">
        <v>50</v>
      </c>
      <c r="D138" s="29">
        <v>130.16999999999999</v>
      </c>
      <c r="E138" s="35"/>
      <c r="F138" s="29">
        <f>C138*D138</f>
        <v>6508.4999999999991</v>
      </c>
      <c r="G138" s="33">
        <v>42186</v>
      </c>
      <c r="H138" s="32">
        <v>50</v>
      </c>
      <c r="I138" s="29">
        <v>133.5</v>
      </c>
      <c r="J138" s="40">
        <v>0.12</v>
      </c>
      <c r="K138" s="29">
        <f>H138*I138-J138</f>
        <v>6674.88</v>
      </c>
      <c r="L138" s="33">
        <v>42200</v>
      </c>
      <c r="M138" s="29">
        <v>7.5</v>
      </c>
      <c r="N138" s="32"/>
      <c r="O138" s="32"/>
    </row>
    <row r="139" spans="1:16" ht="18" customHeight="1" x14ac:dyDescent="0.25">
      <c r="A139" s="287"/>
      <c r="B139" s="33"/>
      <c r="C139" s="32">
        <f>SUM(C138)</f>
        <v>50</v>
      </c>
      <c r="D139" s="29"/>
      <c r="E139" s="35"/>
      <c r="F139" s="29">
        <f>SUM(F138)</f>
        <v>6508.4999999999991</v>
      </c>
      <c r="G139" s="34"/>
      <c r="H139" s="32">
        <f>SUM(H138)</f>
        <v>50</v>
      </c>
      <c r="I139" s="29"/>
      <c r="K139" s="29">
        <f>SUM(K138)</f>
        <v>6674.88</v>
      </c>
      <c r="L139" s="34"/>
      <c r="M139" s="29">
        <f>SUM(M138)</f>
        <v>7.5</v>
      </c>
      <c r="N139" s="29">
        <f>K139-F139</f>
        <v>166.38000000000102</v>
      </c>
      <c r="O139" s="42">
        <f>(N139+M139)/F139</f>
        <v>2.6715833141276953E-2</v>
      </c>
      <c r="P139" s="198" t="s">
        <v>182</v>
      </c>
    </row>
    <row r="140" spans="1:16" ht="18" customHeight="1" outlineLevel="1" x14ac:dyDescent="0.25">
      <c r="A140" s="288" t="s">
        <v>49</v>
      </c>
      <c r="B140" s="36"/>
      <c r="C140" s="31"/>
      <c r="D140" s="30"/>
      <c r="E140" s="30"/>
      <c r="F140" s="30"/>
      <c r="G140" s="36"/>
      <c r="H140" s="31"/>
      <c r="I140" s="30"/>
      <c r="J140" s="30"/>
      <c r="K140" s="30"/>
      <c r="L140" s="36"/>
      <c r="M140" s="30"/>
      <c r="N140" s="30"/>
      <c r="O140" s="43"/>
    </row>
    <row r="141" spans="1:16" ht="18" customHeight="1" outlineLevel="1" x14ac:dyDescent="0.25">
      <c r="A141" s="288"/>
      <c r="B141" s="37">
        <v>42186</v>
      </c>
      <c r="C141" s="31">
        <v>100</v>
      </c>
      <c r="D141" s="30">
        <v>27.5</v>
      </c>
      <c r="E141" s="30"/>
      <c r="F141" s="30">
        <f>C141*D141</f>
        <v>2750</v>
      </c>
      <c r="G141" s="37">
        <v>42219</v>
      </c>
      <c r="H141" s="31">
        <v>100</v>
      </c>
      <c r="I141" s="30">
        <v>29.5</v>
      </c>
      <c r="J141" s="195">
        <v>0.05</v>
      </c>
      <c r="K141" s="30">
        <f>H141*I141-J141</f>
        <v>2949.95</v>
      </c>
      <c r="L141" s="37">
        <v>42216</v>
      </c>
      <c r="M141" s="30">
        <v>11</v>
      </c>
      <c r="N141" s="30"/>
      <c r="O141" s="43"/>
    </row>
    <row r="142" spans="1:16" ht="18" customHeight="1" x14ac:dyDescent="0.25">
      <c r="A142" s="288"/>
      <c r="B142" s="37"/>
      <c r="C142" s="31">
        <f>SUM(C141)</f>
        <v>100</v>
      </c>
      <c r="D142" s="30"/>
      <c r="E142" s="155"/>
      <c r="F142" s="30">
        <f>SUM(F141)</f>
        <v>2750</v>
      </c>
      <c r="G142" s="36"/>
      <c r="H142" s="31">
        <f>SUM(H141)</f>
        <v>100</v>
      </c>
      <c r="I142" s="30"/>
      <c r="J142" s="30"/>
      <c r="K142" s="30">
        <f>SUM(K141)</f>
        <v>2949.95</v>
      </c>
      <c r="L142" s="36"/>
      <c r="M142" s="30">
        <v>11</v>
      </c>
      <c r="N142" s="30">
        <f>K142-F142</f>
        <v>199.94999999999982</v>
      </c>
      <c r="O142" s="43">
        <f>(N142+M142)/F142</f>
        <v>7.6709090909090838E-2</v>
      </c>
      <c r="P142" s="198" t="s">
        <v>182</v>
      </c>
    </row>
    <row r="143" spans="1:16" ht="18" hidden="1" customHeight="1" outlineLevel="1" x14ac:dyDescent="0.25">
      <c r="A143" s="287" t="s">
        <v>13</v>
      </c>
      <c r="B143" s="34"/>
      <c r="C143" s="32"/>
      <c r="D143" s="29"/>
      <c r="E143" s="35"/>
      <c r="F143" s="29"/>
      <c r="G143" s="34"/>
      <c r="H143" s="32"/>
      <c r="I143" s="29"/>
      <c r="K143" s="29"/>
      <c r="L143" s="34"/>
      <c r="M143" s="29"/>
      <c r="N143" s="29"/>
      <c r="O143" s="32"/>
    </row>
    <row r="144" spans="1:16" ht="18" hidden="1" customHeight="1" outlineLevel="1" x14ac:dyDescent="0.25">
      <c r="A144" s="287"/>
      <c r="B144" s="33">
        <v>42151</v>
      </c>
      <c r="C144" s="32">
        <v>5</v>
      </c>
      <c r="D144" s="29">
        <v>54.2</v>
      </c>
      <c r="E144" s="35"/>
      <c r="F144" s="29">
        <f t="shared" ref="F144:F150" si="7">C144*D144</f>
        <v>271</v>
      </c>
      <c r="G144" s="33">
        <v>42181</v>
      </c>
      <c r="H144" s="32">
        <v>25</v>
      </c>
      <c r="I144" s="29">
        <v>55.4</v>
      </c>
      <c r="J144" s="40">
        <v>0.03</v>
      </c>
      <c r="K144" s="29">
        <f>H144*I144-J144</f>
        <v>1384.97</v>
      </c>
      <c r="L144" s="34"/>
      <c r="M144" s="29"/>
      <c r="N144" s="29"/>
      <c r="O144" s="42"/>
    </row>
    <row r="145" spans="1:16" ht="18" hidden="1" customHeight="1" outlineLevel="1" x14ac:dyDescent="0.25">
      <c r="A145" s="287"/>
      <c r="B145" s="33">
        <v>42152</v>
      </c>
      <c r="C145" s="32">
        <v>20</v>
      </c>
      <c r="D145" s="29">
        <v>53.35</v>
      </c>
      <c r="E145" s="35"/>
      <c r="F145" s="29">
        <f t="shared" si="7"/>
        <v>1067</v>
      </c>
      <c r="G145" s="33">
        <v>42200</v>
      </c>
      <c r="H145" s="32">
        <v>225</v>
      </c>
      <c r="I145" s="29">
        <v>55.56</v>
      </c>
      <c r="J145" s="40">
        <v>0.23</v>
      </c>
      <c r="K145" s="29">
        <f>H145*I145-J145</f>
        <v>12500.77</v>
      </c>
      <c r="L145" s="34"/>
      <c r="M145" s="29"/>
      <c r="N145" s="29"/>
      <c r="O145" s="42"/>
    </row>
    <row r="146" spans="1:16" ht="18" hidden="1" customHeight="1" outlineLevel="1" x14ac:dyDescent="0.25">
      <c r="A146" s="287"/>
      <c r="B146" s="33">
        <v>42153</v>
      </c>
      <c r="C146" s="32">
        <v>25</v>
      </c>
      <c r="D146" s="29">
        <v>52.35</v>
      </c>
      <c r="E146" s="35"/>
      <c r="F146" s="29">
        <f t="shared" si="7"/>
        <v>1308.75</v>
      </c>
      <c r="G146" s="34"/>
      <c r="H146" s="32"/>
      <c r="I146" s="29"/>
      <c r="K146" s="29"/>
      <c r="L146" s="34"/>
      <c r="M146" s="29"/>
      <c r="N146" s="29"/>
      <c r="O146" s="42"/>
    </row>
    <row r="147" spans="1:16" ht="18" hidden="1" customHeight="1" outlineLevel="1" x14ac:dyDescent="0.25">
      <c r="A147" s="287"/>
      <c r="B147" s="33">
        <v>42153</v>
      </c>
      <c r="C147" s="32">
        <v>25</v>
      </c>
      <c r="D147" s="29">
        <v>51.75</v>
      </c>
      <c r="E147" s="35"/>
      <c r="F147" s="29">
        <f t="shared" si="7"/>
        <v>1293.75</v>
      </c>
      <c r="G147" s="34"/>
      <c r="H147" s="32"/>
      <c r="I147" s="29"/>
      <c r="K147" s="29"/>
      <c r="L147" s="34"/>
      <c r="M147" s="29"/>
      <c r="N147" s="29"/>
      <c r="O147" s="42"/>
    </row>
    <row r="148" spans="1:16" ht="18" hidden="1" customHeight="1" outlineLevel="1" x14ac:dyDescent="0.25">
      <c r="A148" s="287"/>
      <c r="B148" s="33">
        <v>42166</v>
      </c>
      <c r="C148" s="32">
        <v>25</v>
      </c>
      <c r="D148" s="29">
        <v>52.1</v>
      </c>
      <c r="E148" s="35"/>
      <c r="F148" s="29">
        <f t="shared" si="7"/>
        <v>1302.5</v>
      </c>
      <c r="G148" s="34"/>
      <c r="H148" s="32"/>
      <c r="I148" s="29"/>
      <c r="K148" s="29"/>
      <c r="L148" s="34"/>
      <c r="M148" s="29"/>
      <c r="N148" s="29"/>
      <c r="O148" s="42"/>
    </row>
    <row r="149" spans="1:16" ht="18" hidden="1" customHeight="1" outlineLevel="1" x14ac:dyDescent="0.25">
      <c r="A149" s="287"/>
      <c r="B149" s="33">
        <v>42166</v>
      </c>
      <c r="C149" s="32">
        <v>50</v>
      </c>
      <c r="D149" s="29">
        <v>51.5</v>
      </c>
      <c r="E149" s="35"/>
      <c r="F149" s="29">
        <f t="shared" si="7"/>
        <v>2575</v>
      </c>
      <c r="G149" s="34"/>
      <c r="H149" s="32"/>
      <c r="I149" s="29"/>
      <c r="K149" s="29"/>
      <c r="L149" s="34"/>
      <c r="M149" s="29"/>
      <c r="N149" s="29"/>
      <c r="O149" s="42"/>
    </row>
    <row r="150" spans="1:16" ht="18" hidden="1" customHeight="1" outlineLevel="1" x14ac:dyDescent="0.25">
      <c r="A150" s="287"/>
      <c r="B150" s="33">
        <v>42166</v>
      </c>
      <c r="C150" s="32">
        <v>100</v>
      </c>
      <c r="D150" s="29">
        <v>51.35</v>
      </c>
      <c r="E150" s="35"/>
      <c r="F150" s="29">
        <f t="shared" si="7"/>
        <v>5135</v>
      </c>
      <c r="G150" s="34"/>
      <c r="H150" s="32"/>
      <c r="I150" s="29"/>
      <c r="K150" s="29"/>
      <c r="L150" s="34"/>
      <c r="M150" s="29"/>
      <c r="N150" s="29"/>
      <c r="O150" s="42"/>
    </row>
    <row r="151" spans="1:16" ht="18" customHeight="1" collapsed="1" x14ac:dyDescent="0.25">
      <c r="A151" s="287"/>
      <c r="B151" s="33"/>
      <c r="C151" s="32">
        <f>SUM(C144:C150)</f>
        <v>250</v>
      </c>
      <c r="D151" s="29"/>
      <c r="E151" s="35"/>
      <c r="F151" s="29">
        <f>SUM(F144:F150)</f>
        <v>12953</v>
      </c>
      <c r="G151" s="34"/>
      <c r="H151" s="32">
        <f>SUM(H144:H150)</f>
        <v>250</v>
      </c>
      <c r="I151" s="29"/>
      <c r="K151" s="29">
        <f>SUM(K144:K150)</f>
        <v>13885.74</v>
      </c>
      <c r="L151" s="34"/>
      <c r="M151" s="29"/>
      <c r="N151" s="29">
        <f>K151-F151</f>
        <v>932.73999999999978</v>
      </c>
      <c r="O151" s="42">
        <f>(N151+M151)/F151</f>
        <v>7.2009573071875221E-2</v>
      </c>
      <c r="P151" s="198" t="s">
        <v>182</v>
      </c>
    </row>
    <row r="152" spans="1:16" ht="18" hidden="1" customHeight="1" outlineLevel="1" x14ac:dyDescent="0.25">
      <c r="A152" s="288" t="s">
        <v>20</v>
      </c>
      <c r="B152" s="36"/>
      <c r="C152" s="31"/>
      <c r="D152" s="30"/>
      <c r="E152" s="30"/>
      <c r="F152" s="30"/>
      <c r="G152" s="36"/>
      <c r="H152" s="31"/>
      <c r="I152" s="30"/>
      <c r="J152" s="30"/>
      <c r="K152" s="30"/>
      <c r="L152" s="36"/>
      <c r="M152" s="30"/>
      <c r="N152" s="30"/>
      <c r="O152" s="43"/>
    </row>
    <row r="153" spans="1:16" ht="18" hidden="1" customHeight="1" outlineLevel="1" x14ac:dyDescent="0.25">
      <c r="A153" s="288"/>
      <c r="B153" s="37">
        <v>42153</v>
      </c>
      <c r="C153" s="31">
        <v>50</v>
      </c>
      <c r="D153" s="30">
        <v>20.99</v>
      </c>
      <c r="E153" s="155"/>
      <c r="F153" s="30">
        <f>C153*D153</f>
        <v>1049.5</v>
      </c>
      <c r="G153" s="37">
        <v>42186</v>
      </c>
      <c r="H153" s="31">
        <v>297</v>
      </c>
      <c r="I153" s="30">
        <v>19.399999999999999</v>
      </c>
      <c r="J153" s="30">
        <v>0.11</v>
      </c>
      <c r="K153" s="30">
        <f>H153*I153-J153</f>
        <v>5761.69</v>
      </c>
      <c r="L153" s="36"/>
      <c r="M153" s="30"/>
      <c r="N153" s="30"/>
      <c r="O153" s="43"/>
    </row>
    <row r="154" spans="1:16" ht="18" hidden="1" customHeight="1" outlineLevel="1" x14ac:dyDescent="0.25">
      <c r="A154" s="288"/>
      <c r="B154" s="37">
        <v>42185</v>
      </c>
      <c r="C154" s="31">
        <v>100</v>
      </c>
      <c r="D154" s="30">
        <v>20.6</v>
      </c>
      <c r="E154" s="30"/>
      <c r="F154" s="30">
        <f>C154*D154</f>
        <v>2060</v>
      </c>
      <c r="G154" s="37">
        <v>42186</v>
      </c>
      <c r="H154" s="31">
        <v>300</v>
      </c>
      <c r="I154" s="30">
        <v>20.28</v>
      </c>
      <c r="J154" s="30">
        <v>0.11</v>
      </c>
      <c r="K154" s="30">
        <f>H154*I154-J154</f>
        <v>6083.89</v>
      </c>
      <c r="L154" s="36"/>
      <c r="M154" s="30"/>
      <c r="N154" s="30"/>
      <c r="O154" s="43"/>
    </row>
    <row r="155" spans="1:16" ht="18" hidden="1" customHeight="1" outlineLevel="1" x14ac:dyDescent="0.25">
      <c r="A155" s="288"/>
      <c r="B155" s="37">
        <v>42186</v>
      </c>
      <c r="C155" s="31">
        <v>150</v>
      </c>
      <c r="D155" s="30">
        <v>19.95</v>
      </c>
      <c r="E155" s="30"/>
      <c r="F155" s="30">
        <f>C155*D155</f>
        <v>2992.5</v>
      </c>
      <c r="G155" s="37">
        <v>42186</v>
      </c>
      <c r="H155" s="31">
        <v>300</v>
      </c>
      <c r="I155" s="30">
        <v>19.75</v>
      </c>
      <c r="J155" s="30">
        <v>0.11</v>
      </c>
      <c r="K155" s="30">
        <f>H155*I155-J155</f>
        <v>5924.89</v>
      </c>
      <c r="L155" s="36"/>
      <c r="M155" s="30"/>
      <c r="N155" s="30"/>
      <c r="O155" s="43"/>
    </row>
    <row r="156" spans="1:16" ht="18" hidden="1" customHeight="1" outlineLevel="1" x14ac:dyDescent="0.25">
      <c r="A156" s="288"/>
      <c r="B156" s="37">
        <v>42186</v>
      </c>
      <c r="C156" s="31">
        <v>300</v>
      </c>
      <c r="D156" s="30">
        <v>19.7</v>
      </c>
      <c r="E156" s="155"/>
      <c r="F156" s="30">
        <f>C156*D156</f>
        <v>5910</v>
      </c>
      <c r="G156" s="36"/>
      <c r="H156" s="31"/>
      <c r="I156" s="30"/>
      <c r="J156" s="30"/>
      <c r="K156" s="30"/>
      <c r="L156" s="36"/>
      <c r="M156" s="30"/>
      <c r="N156" s="30"/>
      <c r="O156" s="43"/>
    </row>
    <row r="157" spans="1:16" ht="18" hidden="1" customHeight="1" outlineLevel="1" x14ac:dyDescent="0.25">
      <c r="A157" s="288"/>
      <c r="B157" s="37">
        <v>42186</v>
      </c>
      <c r="C157" s="31">
        <v>297</v>
      </c>
      <c r="D157" s="30">
        <v>19.13</v>
      </c>
      <c r="E157" s="30"/>
      <c r="F157" s="30">
        <f>C157*D157</f>
        <v>5681.61</v>
      </c>
      <c r="G157" s="36"/>
      <c r="H157" s="31"/>
      <c r="I157" s="30"/>
      <c r="J157" s="30"/>
      <c r="K157" s="30"/>
      <c r="L157" s="36"/>
      <c r="M157" s="30"/>
      <c r="N157" s="30"/>
      <c r="O157" s="43"/>
    </row>
    <row r="158" spans="1:16" ht="18" customHeight="1" collapsed="1" x14ac:dyDescent="0.25">
      <c r="A158" s="288"/>
      <c r="B158" s="37"/>
      <c r="C158" s="31">
        <f>SUM(C153:C157)</f>
        <v>897</v>
      </c>
      <c r="D158" s="30"/>
      <c r="E158" s="30"/>
      <c r="F158" s="30">
        <f>SUM(F153:F157)</f>
        <v>17693.61</v>
      </c>
      <c r="G158" s="36"/>
      <c r="H158" s="31">
        <f>SUM(H153:H157)</f>
        <v>897</v>
      </c>
      <c r="I158" s="30"/>
      <c r="J158" s="30"/>
      <c r="K158" s="30">
        <f>SUM(K153:K157)</f>
        <v>17770.47</v>
      </c>
      <c r="L158" s="36"/>
      <c r="M158" s="30"/>
      <c r="N158" s="30">
        <f>K158-F158</f>
        <v>76.860000000000582</v>
      </c>
      <c r="O158" s="43">
        <f>(N158+M158)/F158</f>
        <v>4.3439411177255841E-3</v>
      </c>
      <c r="P158" s="198" t="s">
        <v>182</v>
      </c>
    </row>
    <row r="159" spans="1:16" ht="18" hidden="1" customHeight="1" outlineLevel="1" x14ac:dyDescent="0.25">
      <c r="A159" s="287" t="s">
        <v>31</v>
      </c>
      <c r="B159" s="34"/>
      <c r="C159" s="32"/>
      <c r="D159" s="29"/>
      <c r="E159" s="35"/>
      <c r="F159" s="29"/>
      <c r="G159" s="34"/>
      <c r="H159" s="32"/>
      <c r="I159" s="29"/>
      <c r="K159" s="29"/>
      <c r="L159" s="34"/>
      <c r="M159" s="29"/>
      <c r="N159" s="29"/>
      <c r="O159" s="42"/>
    </row>
    <row r="160" spans="1:16" ht="18" hidden="1" customHeight="1" outlineLevel="1" x14ac:dyDescent="0.25">
      <c r="A160" s="287"/>
      <c r="B160" s="33">
        <v>42165</v>
      </c>
      <c r="C160" s="32">
        <v>1</v>
      </c>
      <c r="D160" s="29">
        <v>73.03</v>
      </c>
      <c r="E160" s="35"/>
      <c r="F160" s="29">
        <f>C160*D160</f>
        <v>73.03</v>
      </c>
      <c r="G160" s="33">
        <v>42195</v>
      </c>
      <c r="H160" s="32">
        <v>1</v>
      </c>
      <c r="I160" s="29">
        <v>73.5</v>
      </c>
      <c r="J160" s="40">
        <v>0.01</v>
      </c>
      <c r="K160" s="29">
        <f>H160*I160-J160</f>
        <v>73.489999999999995</v>
      </c>
      <c r="L160" s="34"/>
      <c r="M160" s="29"/>
      <c r="N160" s="29"/>
      <c r="O160" s="42"/>
    </row>
    <row r="161" spans="1:16" ht="18" customHeight="1" collapsed="1" x14ac:dyDescent="0.25">
      <c r="A161" s="287"/>
      <c r="B161" s="33"/>
      <c r="C161" s="32">
        <f>SUM(C160)</f>
        <v>1</v>
      </c>
      <c r="D161" s="29"/>
      <c r="E161" s="35"/>
      <c r="F161" s="29">
        <f>SUM(F160)</f>
        <v>73.03</v>
      </c>
      <c r="G161" s="34"/>
      <c r="H161" s="32">
        <f>SUM(H160)</f>
        <v>1</v>
      </c>
      <c r="I161" s="29"/>
      <c r="K161" s="29">
        <f>SUM(K160)</f>
        <v>73.489999999999995</v>
      </c>
      <c r="L161" s="34"/>
      <c r="M161" s="29"/>
      <c r="N161" s="29">
        <f>K161-F161</f>
        <v>0.45999999999999375</v>
      </c>
      <c r="O161" s="42">
        <f>(N161+M161)/F161</f>
        <v>6.2987813227439919E-3</v>
      </c>
      <c r="P161" s="198" t="s">
        <v>182</v>
      </c>
    </row>
    <row r="162" spans="1:16" ht="18" customHeight="1" x14ac:dyDescent="0.25">
      <c r="A162" s="203"/>
      <c r="B162" s="204"/>
      <c r="C162" s="205"/>
      <c r="D162" s="206"/>
      <c r="E162" s="35"/>
      <c r="F162" s="206"/>
      <c r="G162" s="207"/>
      <c r="H162" s="205"/>
      <c r="I162" s="206"/>
      <c r="K162" s="206"/>
      <c r="L162" s="207"/>
      <c r="M162" s="206"/>
      <c r="N162" s="206"/>
      <c r="O162" s="208"/>
      <c r="P162" s="198"/>
    </row>
    <row r="163" spans="1:16" ht="18" customHeight="1" x14ac:dyDescent="0.25">
      <c r="M163" s="38" t="s">
        <v>38</v>
      </c>
      <c r="N163" s="201">
        <f>0.5*(SUM(M2:M162))</f>
        <v>795.56</v>
      </c>
    </row>
    <row r="164" spans="1:16" ht="18" customHeight="1" x14ac:dyDescent="0.25">
      <c r="M164" s="41" t="s">
        <v>178</v>
      </c>
      <c r="N164" s="200">
        <f>SUM(N1:N162)</f>
        <v>5910.5200000000132</v>
      </c>
    </row>
    <row r="165" spans="1:16" ht="18" customHeight="1" x14ac:dyDescent="0.25">
      <c r="M165" s="38" t="s">
        <v>180</v>
      </c>
      <c r="N165" s="201">
        <f>2.79+0.44</f>
        <v>3.23</v>
      </c>
    </row>
    <row r="166" spans="1:16" ht="18" customHeight="1" x14ac:dyDescent="0.25">
      <c r="M166" s="38" t="s">
        <v>177</v>
      </c>
      <c r="N166" s="202">
        <f>SUM(ACTIVE!J:J)</f>
        <v>-51760.723000000013</v>
      </c>
    </row>
    <row r="167" spans="1:16" ht="18" customHeight="1" x14ac:dyDescent="0.25">
      <c r="M167" s="38" t="s">
        <v>70</v>
      </c>
      <c r="N167" s="202">
        <f>SUM(N163:N166)</f>
        <v>-45051.413</v>
      </c>
    </row>
    <row r="168" spans="1:16" ht="18" customHeight="1" x14ac:dyDescent="0.25">
      <c r="M168" s="38" t="s">
        <v>179</v>
      </c>
      <c r="N168" s="39">
        <f>-N167+Balance!J50</f>
        <v>-6.9999999832361937E-3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69" bestFit="1" customWidth="1"/>
    <col min="2" max="2" width="8.28515625" style="69" bestFit="1" customWidth="1"/>
    <col min="3" max="3" width="9.140625" style="69"/>
    <col min="4" max="4" width="9.140625" style="66"/>
    <col min="5" max="5" width="6.85546875" style="71" bestFit="1" customWidth="1"/>
    <col min="6" max="6" width="10.85546875" style="65" bestFit="1" customWidth="1"/>
    <col min="7" max="7" width="10.7109375" style="65" bestFit="1" customWidth="1"/>
    <col min="8" max="8" width="7.42578125" style="66" bestFit="1" customWidth="1"/>
    <col min="9" max="9" width="10.140625" style="65" bestFit="1" customWidth="1"/>
    <col min="10" max="10" width="10.28515625" style="65" bestFit="1" customWidth="1"/>
    <col min="11" max="11" width="7.85546875" style="149" bestFit="1" customWidth="1"/>
    <col min="12" max="12" width="7.140625" style="83" bestFit="1" customWidth="1"/>
    <col min="13" max="13" width="47.7109375" style="66" customWidth="1"/>
    <col min="14" max="14" width="11.42578125" style="66" bestFit="1" customWidth="1"/>
    <col min="15" max="16384" width="9.140625" style="66"/>
  </cols>
  <sheetData>
    <row r="1" spans="1:17" s="77" customFormat="1" ht="30" customHeight="1" x14ac:dyDescent="0.25">
      <c r="A1" s="78" t="s">
        <v>194</v>
      </c>
      <c r="B1" s="78" t="s">
        <v>107</v>
      </c>
      <c r="C1" s="78"/>
      <c r="D1" s="74"/>
      <c r="E1" s="74" t="s">
        <v>76</v>
      </c>
      <c r="F1" s="75" t="s">
        <v>285</v>
      </c>
      <c r="G1" s="75" t="s">
        <v>77</v>
      </c>
      <c r="H1" s="74" t="s">
        <v>57</v>
      </c>
      <c r="I1" s="75" t="s">
        <v>78</v>
      </c>
      <c r="J1" s="75" t="s">
        <v>65</v>
      </c>
      <c r="K1" s="147" t="s">
        <v>104</v>
      </c>
      <c r="L1" s="76" t="s">
        <v>108</v>
      </c>
      <c r="M1" s="74" t="s">
        <v>72</v>
      </c>
    </row>
    <row r="2" spans="1:17" ht="18.95" customHeight="1" x14ac:dyDescent="0.25">
      <c r="A2" s="67"/>
      <c r="B2" s="67"/>
      <c r="C2" s="68"/>
      <c r="D2" s="69"/>
      <c r="E2" s="27" t="s">
        <v>10</v>
      </c>
      <c r="F2" s="65">
        <v>9.14</v>
      </c>
      <c r="G2" s="65">
        <v>9.9318000000000008</v>
      </c>
      <c r="H2" s="66">
        <v>3400</v>
      </c>
      <c r="I2" s="65">
        <v>33768.120000000003</v>
      </c>
      <c r="J2" s="65">
        <v>-2692.119999999999</v>
      </c>
      <c r="K2" s="148">
        <v>-7.9723715741356074E-2</v>
      </c>
      <c r="L2" s="82" t="str">
        <f>HYPERLINK("http://finance.yahoo.com/q?s=" &amp; E2, "Link")</f>
        <v>Link</v>
      </c>
      <c r="M2" s="228" t="s">
        <v>277</v>
      </c>
      <c r="N2" s="81"/>
      <c r="O2" s="81"/>
      <c r="Q2" s="240"/>
    </row>
    <row r="3" spans="1:17" ht="18.95" customHeight="1" x14ac:dyDescent="0.25">
      <c r="A3" s="67"/>
      <c r="B3" s="67"/>
      <c r="C3" s="68"/>
      <c r="D3" s="69"/>
      <c r="E3" s="27" t="s">
        <v>18</v>
      </c>
      <c r="F3" s="65">
        <v>7.66</v>
      </c>
      <c r="G3" s="65">
        <v>29.640625</v>
      </c>
      <c r="H3" s="66">
        <v>80</v>
      </c>
      <c r="I3" s="65">
        <v>2371.25</v>
      </c>
      <c r="J3" s="65">
        <v>-1758.45</v>
      </c>
      <c r="K3" s="148">
        <v>-0.74157090142329996</v>
      </c>
      <c r="L3" s="82" t="str">
        <f>HYPERLINK("http://finance.yahoo.com/q?s=" &amp; E3, "Link")</f>
        <v>Link</v>
      </c>
      <c r="M3" s="199" t="s">
        <v>182</v>
      </c>
      <c r="Q3" s="209"/>
    </row>
    <row r="4" spans="1:17" ht="18.95" customHeight="1" x14ac:dyDescent="0.25">
      <c r="A4" s="67"/>
      <c r="B4" s="67"/>
      <c r="C4" s="68"/>
      <c r="D4" s="69"/>
      <c r="E4" s="27" t="s">
        <v>45</v>
      </c>
      <c r="F4" s="65">
        <v>61.68</v>
      </c>
      <c r="G4" s="65">
        <v>60.822666666666663</v>
      </c>
      <c r="H4" s="66">
        <v>120</v>
      </c>
      <c r="I4" s="65">
        <v>7298.7199999999993</v>
      </c>
      <c r="J4" s="65">
        <v>102.88000000000102</v>
      </c>
      <c r="K4" s="148">
        <v>1.409562224609252E-2</v>
      </c>
      <c r="L4" s="82" t="str">
        <f>HYPERLINK("http://finance.yahoo.com/q?s=" &amp; E4, "Link")</f>
        <v>Link</v>
      </c>
      <c r="M4" s="228" t="s">
        <v>280</v>
      </c>
      <c r="N4" s="81"/>
      <c r="O4" s="81"/>
      <c r="P4" s="65"/>
      <c r="Q4" s="209"/>
    </row>
    <row r="5" spans="1:17" ht="18.95" customHeight="1" x14ac:dyDescent="0.25">
      <c r="A5" s="68"/>
      <c r="B5" s="68"/>
      <c r="C5" s="68"/>
      <c r="D5" s="69"/>
      <c r="E5" s="27" t="s">
        <v>68</v>
      </c>
      <c r="F5" s="65">
        <v>8.5167999999999999</v>
      </c>
      <c r="G5" s="65">
        <v>8.7756296296296306</v>
      </c>
      <c r="H5" s="66">
        <v>270</v>
      </c>
      <c r="I5" s="65">
        <v>2369.42</v>
      </c>
      <c r="J5" s="65">
        <v>-69.884000000000015</v>
      </c>
      <c r="K5" s="148">
        <v>-2.9494137805876654E-2</v>
      </c>
      <c r="L5" s="82" t="str">
        <f>HYPERLINK("http://finance.yahoo.com/q?s=" &amp; E5, "Link")</f>
        <v>Link</v>
      </c>
      <c r="M5" s="228" t="s">
        <v>256</v>
      </c>
    </row>
    <row r="6" spans="1:17" ht="18.95" customHeight="1" x14ac:dyDescent="0.25">
      <c r="A6" s="67"/>
      <c r="B6" s="67"/>
      <c r="C6" s="68"/>
      <c r="D6" s="69"/>
      <c r="E6" s="27" t="s">
        <v>33</v>
      </c>
      <c r="F6" s="65">
        <v>129.58000000000001</v>
      </c>
      <c r="G6" s="65">
        <v>110.3977777777778</v>
      </c>
      <c r="H6" s="66">
        <v>45</v>
      </c>
      <c r="I6" s="65">
        <v>4967.9000000000015</v>
      </c>
      <c r="J6" s="65">
        <v>863.19999999999891</v>
      </c>
      <c r="K6" s="148">
        <v>0.17375551037661771</v>
      </c>
      <c r="L6" s="82" t="str">
        <f>HYPERLINK("http://finance.yahoo.com/q?s=" &amp; E6, "Link")</f>
        <v>Link</v>
      </c>
      <c r="M6" s="228" t="s">
        <v>282</v>
      </c>
      <c r="N6" s="81"/>
      <c r="O6" s="81"/>
      <c r="Q6" s="209"/>
    </row>
    <row r="7" spans="1:17" ht="18.95" customHeight="1" x14ac:dyDescent="0.25">
      <c r="A7" s="67"/>
      <c r="B7" s="67"/>
      <c r="C7" s="68"/>
      <c r="D7" s="69"/>
      <c r="E7" s="27" t="s">
        <v>62</v>
      </c>
      <c r="F7" s="65">
        <v>276.99</v>
      </c>
      <c r="G7" s="65">
        <v>273.35122222222225</v>
      </c>
      <c r="H7" s="66">
        <v>90</v>
      </c>
      <c r="I7" s="65">
        <v>24601.61</v>
      </c>
      <c r="J7" s="65">
        <v>327.4900000000016</v>
      </c>
      <c r="K7" s="148">
        <v>1.3311730411139698E-2</v>
      </c>
      <c r="L7" s="82" t="str">
        <f>HYPERLINK("http://finance.yahoo.com/q?s=" &amp; E7, "Link")</f>
        <v>Link</v>
      </c>
      <c r="M7" s="228" t="s">
        <v>281</v>
      </c>
      <c r="P7" s="65"/>
    </row>
    <row r="8" spans="1:17" ht="18.95" customHeight="1" x14ac:dyDescent="0.25">
      <c r="A8" s="67"/>
      <c r="B8" s="67"/>
      <c r="C8" s="68"/>
      <c r="D8" s="69"/>
      <c r="E8" s="27" t="s">
        <v>11</v>
      </c>
      <c r="F8" s="65">
        <v>83.1</v>
      </c>
      <c r="G8" s="65">
        <v>107.65854999999996</v>
      </c>
      <c r="H8" s="66">
        <v>200</v>
      </c>
      <c r="I8" s="65">
        <v>21531.709999999992</v>
      </c>
      <c r="J8" s="65">
        <v>-4911.7099999999919</v>
      </c>
      <c r="K8" s="148">
        <v>-0.22811518453480914</v>
      </c>
      <c r="L8" s="82" t="str">
        <f>HYPERLINK("http://finance.yahoo.com/q?s=" &amp; E8, "Link")</f>
        <v>Link</v>
      </c>
      <c r="M8" s="286"/>
      <c r="Q8" s="209"/>
    </row>
    <row r="9" spans="1:17" ht="18.95" customHeight="1" x14ac:dyDescent="0.25">
      <c r="A9" s="68"/>
      <c r="B9" s="68"/>
      <c r="C9" s="68"/>
      <c r="D9" s="69"/>
      <c r="E9" s="27" t="s">
        <v>17</v>
      </c>
      <c r="F9" s="65">
        <v>15.19</v>
      </c>
      <c r="G9" s="65">
        <v>17.411558770343582</v>
      </c>
      <c r="H9" s="66">
        <v>5530</v>
      </c>
      <c r="I9" s="65">
        <v>96285.920000000013</v>
      </c>
      <c r="J9" s="65">
        <v>-12285.220000000016</v>
      </c>
      <c r="K9" s="148">
        <v>-0.12759103303992952</v>
      </c>
      <c r="L9" s="82" t="str">
        <f>HYPERLINK("http://finance.yahoo.com/q?s=" &amp; E9, "Link")</f>
        <v>Link</v>
      </c>
      <c r="M9" s="228" t="s">
        <v>380</v>
      </c>
      <c r="Q9" s="209"/>
    </row>
    <row r="10" spans="1:17" ht="18.95" customHeight="1" x14ac:dyDescent="0.25">
      <c r="A10" s="67"/>
      <c r="B10" s="67"/>
      <c r="C10" s="68"/>
      <c r="D10" s="69"/>
      <c r="E10" s="27" t="s">
        <v>63</v>
      </c>
      <c r="F10" s="65">
        <v>113.09</v>
      </c>
      <c r="G10" s="65">
        <v>113.09</v>
      </c>
      <c r="H10" s="66">
        <v>0</v>
      </c>
      <c r="I10" s="65">
        <v>0</v>
      </c>
      <c r="J10" s="65">
        <v>37.589999999999691</v>
      </c>
      <c r="K10" s="148">
        <v>0</v>
      </c>
      <c r="L10" s="82" t="str">
        <f>HYPERLINK("http://finance.yahoo.com/q?s=" &amp; E10, "Link")</f>
        <v>Link</v>
      </c>
      <c r="M10" s="284"/>
      <c r="O10" s="81"/>
      <c r="Q10" s="209"/>
    </row>
    <row r="11" spans="1:17" ht="18.95" customHeight="1" x14ac:dyDescent="0.25">
      <c r="A11" s="67"/>
      <c r="B11" s="67"/>
      <c r="C11" s="68"/>
      <c r="D11" s="69"/>
      <c r="E11" s="27" t="s">
        <v>55</v>
      </c>
      <c r="F11" s="65">
        <v>107.99</v>
      </c>
      <c r="G11" s="65">
        <v>102.19760000000002</v>
      </c>
      <c r="H11" s="66">
        <v>25</v>
      </c>
      <c r="I11" s="65">
        <v>2554.9400000000005</v>
      </c>
      <c r="J11" s="65">
        <v>144.80999999999949</v>
      </c>
      <c r="K11" s="148">
        <v>5.6678434718623244E-2</v>
      </c>
      <c r="L11" s="82" t="str">
        <f>HYPERLINK("http://finance.yahoo.com/q?s=" &amp; E11, "Link")</f>
        <v>Link</v>
      </c>
      <c r="M11" s="284" t="s">
        <v>381</v>
      </c>
      <c r="Q11" s="209"/>
    </row>
    <row r="12" spans="1:17" ht="18.95" customHeight="1" x14ac:dyDescent="0.25">
      <c r="A12" s="67"/>
      <c r="B12" s="67"/>
      <c r="C12" s="68"/>
      <c r="D12" s="69"/>
      <c r="E12" s="27" t="s">
        <v>56</v>
      </c>
      <c r="F12" s="65">
        <v>35.950000000000003</v>
      </c>
      <c r="G12" s="65">
        <v>35.950000000000003</v>
      </c>
      <c r="H12" s="66">
        <v>0</v>
      </c>
      <c r="I12" s="65">
        <v>0</v>
      </c>
      <c r="J12" s="65">
        <v>36.819999999999709</v>
      </c>
      <c r="K12" s="148">
        <v>0</v>
      </c>
      <c r="L12" s="82" t="str">
        <f>HYPERLINK("http://finance.yahoo.com/q?s=" &amp; E12, "Link")</f>
        <v>Link</v>
      </c>
      <c r="M12" s="228" t="s">
        <v>386</v>
      </c>
      <c r="Q12" s="65"/>
    </row>
    <row r="13" spans="1:17" ht="18.95" customHeight="1" x14ac:dyDescent="0.25">
      <c r="A13" s="68"/>
      <c r="B13" s="67"/>
      <c r="C13" s="68"/>
      <c r="D13" s="69"/>
      <c r="E13" s="27" t="s">
        <v>22</v>
      </c>
      <c r="F13" s="65">
        <v>60.87</v>
      </c>
      <c r="G13" s="65">
        <v>-47.95</v>
      </c>
      <c r="H13" s="66">
        <v>5</v>
      </c>
      <c r="I13" s="65">
        <v>-239.75</v>
      </c>
      <c r="J13" s="65">
        <v>544.09999999999991</v>
      </c>
      <c r="K13" s="148"/>
      <c r="L13" s="82" t="str">
        <f>HYPERLINK("http://finance.yahoo.com/q?s=" &amp; E13, "Link")</f>
        <v>Link</v>
      </c>
      <c r="M13" s="284"/>
      <c r="Q13" s="209"/>
    </row>
    <row r="14" spans="1:17" ht="18.95" customHeight="1" x14ac:dyDescent="0.25">
      <c r="A14" s="67"/>
      <c r="B14" s="67"/>
      <c r="C14" s="68"/>
      <c r="D14" s="69"/>
      <c r="E14" s="27" t="s">
        <v>27</v>
      </c>
      <c r="F14" s="65">
        <v>34.9</v>
      </c>
      <c r="G14" s="65">
        <v>21.893545454545464</v>
      </c>
      <c r="H14" s="66">
        <v>110</v>
      </c>
      <c r="I14" s="65">
        <v>2408.2900000000009</v>
      </c>
      <c r="J14" s="65">
        <v>1430.7099999999991</v>
      </c>
      <c r="K14" s="148">
        <v>0.59407712526315282</v>
      </c>
      <c r="L14" s="82" t="str">
        <f>HYPERLINK("http://finance.yahoo.com/q?s=" &amp; E14, "Link")</f>
        <v>Link</v>
      </c>
      <c r="M14" s="284"/>
      <c r="N14" s="81"/>
      <c r="O14" s="81"/>
      <c r="Q14" s="209"/>
    </row>
    <row r="15" spans="1:17" ht="18.95" customHeight="1" x14ac:dyDescent="0.25">
      <c r="A15" s="67"/>
      <c r="B15" s="67"/>
      <c r="C15" s="68"/>
      <c r="D15" s="69"/>
      <c r="E15" s="27" t="s">
        <v>15</v>
      </c>
      <c r="F15" s="65">
        <v>20</v>
      </c>
      <c r="G15" s="65">
        <v>20</v>
      </c>
      <c r="H15" s="66">
        <v>0</v>
      </c>
      <c r="I15" s="65">
        <v>0</v>
      </c>
      <c r="J15" s="65">
        <v>16.18000000000211</v>
      </c>
      <c r="K15" s="148">
        <v>0</v>
      </c>
      <c r="L15" s="82" t="str">
        <f>HYPERLINK("http://finance.yahoo.com/q?s=" &amp; E15, "Link")</f>
        <v>Link</v>
      </c>
      <c r="M15" s="228" t="s">
        <v>229</v>
      </c>
      <c r="N15" s="81"/>
      <c r="O15" s="81"/>
    </row>
    <row r="16" spans="1:17" ht="18.95" customHeight="1" x14ac:dyDescent="0.25">
      <c r="A16" s="67"/>
      <c r="B16" s="67"/>
      <c r="C16" s="68"/>
      <c r="D16" s="69"/>
      <c r="E16" s="27" t="s">
        <v>24</v>
      </c>
      <c r="F16" s="65">
        <v>38.53</v>
      </c>
      <c r="G16" s="65">
        <v>41.839833333333338</v>
      </c>
      <c r="H16" s="66">
        <v>240</v>
      </c>
      <c r="I16" s="65">
        <v>10041.560000000001</v>
      </c>
      <c r="J16" s="65">
        <v>-794.36000000000058</v>
      </c>
      <c r="K16" s="148">
        <v>-7.9107230350662722E-2</v>
      </c>
      <c r="L16" s="82" t="str">
        <f>HYPERLINK("http://finance.yahoo.com/q?s=" &amp; E16, "Link")</f>
        <v>Link</v>
      </c>
      <c r="M16" s="284" t="s">
        <v>382</v>
      </c>
      <c r="N16" s="81"/>
      <c r="O16" s="81"/>
    </row>
    <row r="17" spans="1:17" ht="18.95" customHeight="1" x14ac:dyDescent="0.25">
      <c r="A17" s="67"/>
      <c r="B17" s="67"/>
      <c r="C17" s="68"/>
      <c r="D17" s="69"/>
      <c r="E17" s="27" t="s">
        <v>50</v>
      </c>
      <c r="F17" s="65">
        <v>18.3</v>
      </c>
      <c r="G17" s="65">
        <v>50.327448999999966</v>
      </c>
      <c r="H17" s="66">
        <v>1000</v>
      </c>
      <c r="I17" s="65">
        <v>50327.448999999964</v>
      </c>
      <c r="J17" s="65">
        <v>-32027.448999999964</v>
      </c>
      <c r="K17" s="148">
        <v>-0.63638133138836395</v>
      </c>
      <c r="L17" s="82" t="str">
        <f>HYPERLINK("http://finance.yahoo.com/q?s=" &amp; E17, "Link")</f>
        <v>Link</v>
      </c>
      <c r="M17" s="284" t="s">
        <v>383</v>
      </c>
      <c r="Q17" s="209"/>
    </row>
    <row r="18" spans="1:17" ht="18.95" customHeight="1" x14ac:dyDescent="0.25">
      <c r="A18" s="67"/>
      <c r="B18" s="68"/>
      <c r="C18" s="68"/>
      <c r="D18" s="69"/>
      <c r="E18" s="27" t="s">
        <v>34</v>
      </c>
      <c r="F18" s="65">
        <v>17.239999999999998</v>
      </c>
      <c r="G18" s="65">
        <v>17.290768627450984</v>
      </c>
      <c r="H18" s="66">
        <v>5100</v>
      </c>
      <c r="I18" s="65">
        <v>88182.920000000013</v>
      </c>
      <c r="J18" s="65">
        <v>-258.92000000002736</v>
      </c>
      <c r="K18" s="148">
        <v>-2.9361694985834438E-3</v>
      </c>
      <c r="L18" s="82" t="str">
        <f>HYPERLINK("http://finance.yahoo.com/q?s=" &amp; E18, "Link")</f>
        <v>Link</v>
      </c>
      <c r="M18" s="228" t="s">
        <v>384</v>
      </c>
      <c r="N18" s="81"/>
      <c r="O18" s="81"/>
      <c r="Q18" s="240"/>
    </row>
    <row r="19" spans="1:17" ht="18.95" customHeight="1" x14ac:dyDescent="0.25">
      <c r="A19" s="67"/>
      <c r="B19" s="67"/>
      <c r="C19" s="67"/>
      <c r="D19" s="69"/>
      <c r="E19" s="27" t="s">
        <v>47</v>
      </c>
      <c r="F19" s="65">
        <v>81</v>
      </c>
      <c r="G19" s="65">
        <v>82.818666666666672</v>
      </c>
      <c r="H19" s="66">
        <v>75</v>
      </c>
      <c r="I19" s="65">
        <v>6211.4000000000005</v>
      </c>
      <c r="J19" s="65">
        <v>-136.40000000000055</v>
      </c>
      <c r="K19" s="148">
        <v>-2.195962262935899E-2</v>
      </c>
      <c r="L19" s="82" t="str">
        <f>HYPERLINK("http://finance.yahoo.com/q?s=" &amp; E19, "Link")</f>
        <v>Link</v>
      </c>
      <c r="M19" s="228" t="s">
        <v>283</v>
      </c>
      <c r="Q19" s="209"/>
    </row>
    <row r="20" spans="1:17" ht="18.95" customHeight="1" x14ac:dyDescent="0.25">
      <c r="A20" s="79"/>
      <c r="B20" s="80"/>
      <c r="C20" s="79"/>
      <c r="D20" s="69"/>
      <c r="E20" s="27" t="s">
        <v>26</v>
      </c>
      <c r="F20" s="65">
        <v>4.03</v>
      </c>
      <c r="G20" s="65">
        <v>2.4501999999999988</v>
      </c>
      <c r="H20" s="66">
        <v>50</v>
      </c>
      <c r="I20" s="65">
        <v>122.50999999999993</v>
      </c>
      <c r="J20" s="65">
        <v>78.990000000000066</v>
      </c>
      <c r="K20" s="148">
        <v>0.64476369275977563</v>
      </c>
      <c r="L20" s="82" t="str">
        <f>HYPERLINK("http://finance.yahoo.com/q?s=" &amp; E20, "Link")</f>
        <v>Link</v>
      </c>
      <c r="M20" s="228" t="s">
        <v>250</v>
      </c>
      <c r="Q20" s="209"/>
    </row>
    <row r="21" spans="1:17" ht="18.95" customHeight="1" x14ac:dyDescent="0.25">
      <c r="A21" s="68"/>
      <c r="B21" s="68"/>
      <c r="C21" s="68"/>
      <c r="D21" s="69"/>
      <c r="E21" s="27" t="s">
        <v>35</v>
      </c>
      <c r="F21" s="65">
        <v>39.24</v>
      </c>
      <c r="G21" s="65">
        <v>40.690824999999997</v>
      </c>
      <c r="H21" s="66">
        <v>400</v>
      </c>
      <c r="I21" s="65">
        <v>16276.329999999998</v>
      </c>
      <c r="J21" s="65">
        <v>-580.32999999999811</v>
      </c>
      <c r="K21" s="148">
        <v>-3.565484356731511E-2</v>
      </c>
      <c r="L21" s="82" t="str">
        <f>HYPERLINK("http://finance.yahoo.com/q?s=" &amp; E21, "Link")</f>
        <v>Link</v>
      </c>
      <c r="M21" s="228" t="s">
        <v>385</v>
      </c>
      <c r="N21" s="65"/>
      <c r="O21" s="65"/>
      <c r="Q21" s="209"/>
    </row>
    <row r="22" spans="1:17" ht="18.95" customHeight="1" x14ac:dyDescent="0.25">
      <c r="A22" s="67"/>
      <c r="B22" s="67"/>
      <c r="C22" s="68"/>
      <c r="D22" s="69"/>
      <c r="E22" s="27" t="s">
        <v>39</v>
      </c>
      <c r="F22" s="65">
        <v>29.72</v>
      </c>
      <c r="G22" s="65">
        <v>29.771176470588237</v>
      </c>
      <c r="H22" s="66">
        <v>340</v>
      </c>
      <c r="I22" s="65">
        <v>10122.200000000001</v>
      </c>
      <c r="J22" s="65">
        <v>-17.400000000001455</v>
      </c>
      <c r="K22" s="148">
        <v>-1.7189938946079986E-3</v>
      </c>
      <c r="L22" s="82" t="str">
        <f>HYPERLINK("http://finance.yahoo.com/q?s=" &amp; E22, "Link")</f>
        <v>Link</v>
      </c>
      <c r="M22" s="228" t="s">
        <v>259</v>
      </c>
      <c r="N22" s="81"/>
      <c r="O22" s="81"/>
      <c r="Q22" s="209"/>
    </row>
    <row r="23" spans="1:17" ht="18.95" customHeight="1" x14ac:dyDescent="0.25">
      <c r="A23" s="67"/>
      <c r="B23" s="67"/>
      <c r="C23" s="68"/>
      <c r="D23" s="69"/>
      <c r="E23" s="27" t="s">
        <v>51</v>
      </c>
      <c r="F23" s="65">
        <v>115.92</v>
      </c>
      <c r="G23" s="65">
        <v>110.79300000000001</v>
      </c>
      <c r="H23" s="66">
        <v>10</v>
      </c>
      <c r="I23" s="65">
        <v>1107.93</v>
      </c>
      <c r="J23" s="65">
        <v>51.269999999999982</v>
      </c>
      <c r="K23" s="148">
        <v>4.6275486718474951E-2</v>
      </c>
      <c r="L23" s="82" t="str">
        <f>HYPERLINK("http://finance.yahoo.com/q?s=" &amp; E23, "Link")</f>
        <v>Link</v>
      </c>
      <c r="M23" s="228"/>
    </row>
    <row r="24" spans="1:17" ht="18.95" customHeight="1" x14ac:dyDescent="0.25">
      <c r="A24" s="221"/>
      <c r="B24" s="67"/>
      <c r="C24" s="68"/>
      <c r="D24" s="69"/>
      <c r="E24" s="27" t="s">
        <v>42</v>
      </c>
      <c r="F24" s="65">
        <v>96.92</v>
      </c>
      <c r="G24" s="65">
        <v>96.92</v>
      </c>
      <c r="H24" s="66">
        <v>0</v>
      </c>
      <c r="I24" s="65">
        <v>0</v>
      </c>
      <c r="J24" s="65">
        <v>62.1299999999992</v>
      </c>
      <c r="K24" s="148">
        <v>0</v>
      </c>
      <c r="L24" s="82" t="str">
        <f>HYPERLINK("http://finance.yahoo.com/q?s=" &amp; E24, "Link")</f>
        <v>Link</v>
      </c>
      <c r="M24" s="228"/>
      <c r="N24" s="81"/>
      <c r="O24" s="81"/>
      <c r="Q24" s="209"/>
    </row>
    <row r="25" spans="1:17" ht="18.95" customHeight="1" x14ac:dyDescent="0.25">
      <c r="A25" s="67"/>
      <c r="B25" s="67"/>
      <c r="C25" s="68"/>
      <c r="D25" s="69"/>
      <c r="E25" s="27" t="s">
        <v>54</v>
      </c>
      <c r="F25" s="65">
        <v>100.62</v>
      </c>
      <c r="G25" s="65">
        <v>100.62</v>
      </c>
      <c r="H25" s="66">
        <v>0</v>
      </c>
      <c r="I25" s="65">
        <v>0</v>
      </c>
      <c r="J25" s="65">
        <v>114.84999999999991</v>
      </c>
      <c r="K25" s="148">
        <v>0</v>
      </c>
      <c r="L25" s="82" t="str">
        <f>HYPERLINK("http://finance.yahoo.com/q?s=" &amp; E25, "Link")</f>
        <v>Link</v>
      </c>
      <c r="M25" s="284"/>
    </row>
    <row r="26" spans="1:17" ht="18.95" customHeight="1" x14ac:dyDescent="0.25">
      <c r="A26" s="67"/>
      <c r="B26" s="68"/>
      <c r="C26" s="68"/>
      <c r="D26" s="69"/>
      <c r="E26" s="27" t="s">
        <v>53</v>
      </c>
      <c r="F26" s="65">
        <v>45.1</v>
      </c>
      <c r="G26" s="65">
        <v>45.664285714285711</v>
      </c>
      <c r="H26" s="66">
        <v>70</v>
      </c>
      <c r="I26" s="65">
        <v>3196.5</v>
      </c>
      <c r="J26" s="65">
        <v>-39.5</v>
      </c>
      <c r="K26" s="148">
        <v>-1.2357265759424269E-2</v>
      </c>
      <c r="L26" s="82" t="str">
        <f>HYPERLINK("http://finance.yahoo.com/q?s=" &amp; E26, "Link")</f>
        <v>Link</v>
      </c>
      <c r="M26" s="228" t="s">
        <v>228</v>
      </c>
      <c r="N26" s="81"/>
      <c r="O26" s="81"/>
      <c r="Q26" s="209"/>
    </row>
    <row r="27" spans="1:17" ht="18.95" customHeight="1" x14ac:dyDescent="0.25">
      <c r="A27" s="67"/>
      <c r="B27" s="67"/>
      <c r="C27" s="68"/>
      <c r="D27" s="69"/>
      <c r="E27" s="27"/>
      <c r="K27" s="148"/>
      <c r="L27" s="82"/>
      <c r="M27" s="228"/>
      <c r="Q27" s="209"/>
    </row>
    <row r="28" spans="1:17" ht="18.95" customHeight="1" x14ac:dyDescent="0.25">
      <c r="A28" s="67"/>
      <c r="B28" s="67"/>
      <c r="C28" s="68"/>
      <c r="D28" s="69"/>
      <c r="E28" s="27"/>
      <c r="K28" s="148"/>
      <c r="L28" s="82"/>
      <c r="M28" s="199"/>
      <c r="Q28" s="209"/>
    </row>
    <row r="29" spans="1:17" ht="18.95" customHeight="1" x14ac:dyDescent="0.25">
      <c r="A29" s="68"/>
      <c r="B29" s="68"/>
      <c r="C29" s="68"/>
      <c r="D29" s="69"/>
      <c r="E29" s="27"/>
      <c r="K29" s="148"/>
      <c r="L29" s="82"/>
      <c r="M29" s="199"/>
      <c r="P29" s="65"/>
      <c r="Q29" s="209"/>
    </row>
    <row r="30" spans="1:17" ht="18.95" customHeight="1" x14ac:dyDescent="0.25">
      <c r="A30" s="70"/>
      <c r="D30" s="69"/>
      <c r="E30" s="27"/>
      <c r="K30" s="148"/>
      <c r="L30" s="82"/>
    </row>
    <row r="31" spans="1:17" ht="18.95" customHeight="1" x14ac:dyDescent="0.25">
      <c r="A31" s="70"/>
      <c r="D31" s="69"/>
      <c r="E31" s="27"/>
      <c r="K31" s="148"/>
      <c r="L31" s="82"/>
    </row>
    <row r="32" spans="1:17" ht="18.95" customHeight="1" x14ac:dyDescent="0.25">
      <c r="D32" s="69"/>
    </row>
    <row r="33" spans="4:4" ht="18.95" customHeight="1" x14ac:dyDescent="0.25">
      <c r="D33" s="69"/>
    </row>
  </sheetData>
  <sortState ref="A2:Q33">
    <sortCondition ref="E1"/>
  </sortState>
  <conditionalFormatting sqref="J2:J30">
    <cfRule type="expression" dxfId="64" priority="21">
      <formula>$J2&lt;0</formula>
    </cfRule>
  </conditionalFormatting>
  <conditionalFormatting sqref="J2:J30">
    <cfRule type="expression" dxfId="63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2" priority="15">
      <formula>H2=0</formula>
    </cfRule>
  </conditionalFormatting>
  <conditionalFormatting sqref="E3">
    <cfRule type="expression" dxfId="61" priority="14">
      <formula>H3=0</formula>
    </cfRule>
  </conditionalFormatting>
  <conditionalFormatting sqref="G2:G28">
    <cfRule type="expression" dxfId="60" priority="13">
      <formula>H2=0</formula>
    </cfRule>
  </conditionalFormatting>
  <conditionalFormatting sqref="Q13">
    <cfRule type="expression" dxfId="59" priority="11">
      <formula>R13=0</formula>
    </cfRule>
  </conditionalFormatting>
  <conditionalFormatting sqref="F2:F29">
    <cfRule type="expression" dxfId="58" priority="10">
      <formula>H2=0</formula>
    </cfRule>
  </conditionalFormatting>
  <conditionalFormatting sqref="P22">
    <cfRule type="expression" dxfId="57" priority="9">
      <formula>R22=0</formula>
    </cfRule>
  </conditionalFormatting>
  <conditionalFormatting sqref="H2:H29">
    <cfRule type="expression" dxfId="56" priority="7">
      <formula>H2=0</formula>
    </cfRule>
  </conditionalFormatting>
  <conditionalFormatting sqref="P19">
    <cfRule type="expression" dxfId="55" priority="6">
      <formula>P19=0</formula>
    </cfRule>
  </conditionalFormatting>
  <conditionalFormatting sqref="Q12">
    <cfRule type="expression" dxfId="54" priority="5">
      <formula>Q12=0</formula>
    </cfRule>
  </conditionalFormatting>
  <conditionalFormatting sqref="O9">
    <cfRule type="expression" dxfId="53" priority="4">
      <formula>O9=0</formula>
    </cfRule>
  </conditionalFormatting>
  <conditionalFormatting sqref="I2:I29">
    <cfRule type="expression" dxfId="52" priority="3">
      <formula>H2=0</formula>
    </cfRule>
  </conditionalFormatting>
  <conditionalFormatting sqref="P18">
    <cfRule type="expression" dxfId="51" priority="2">
      <formula>O18=0</formula>
    </cfRule>
  </conditionalFormatting>
  <conditionalFormatting sqref="Q11">
    <cfRule type="expression" dxfId="50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5" bestFit="1" customWidth="1"/>
    <col min="9" max="9" width="9.5703125" style="106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6" bestFit="1" customWidth="1"/>
    <col min="21" max="21" width="21.7109375" style="48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106</v>
      </c>
      <c r="F1" s="25" t="s">
        <v>60</v>
      </c>
      <c r="G1" s="14" t="s">
        <v>3</v>
      </c>
      <c r="H1" s="100" t="s">
        <v>6</v>
      </c>
      <c r="I1" s="102" t="s">
        <v>7</v>
      </c>
      <c r="J1" s="25" t="s">
        <v>105</v>
      </c>
      <c r="K1" s="25" t="s">
        <v>61</v>
      </c>
      <c r="L1" s="14" t="s">
        <v>37</v>
      </c>
      <c r="M1" s="25" t="s">
        <v>38</v>
      </c>
      <c r="T1" s="57" t="s">
        <v>72</v>
      </c>
      <c r="U1" s="47"/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172</v>
      </c>
    </row>
    <row r="2" spans="1:31" x14ac:dyDescent="0.25">
      <c r="A2" s="6" t="s">
        <v>50</v>
      </c>
      <c r="B2" s="98">
        <v>42187</v>
      </c>
      <c r="C2" s="7">
        <v>1000</v>
      </c>
      <c r="D2" s="58">
        <v>27.25</v>
      </c>
      <c r="E2" s="58">
        <v>0</v>
      </c>
      <c r="F2" s="58">
        <f>C2*D2</f>
        <v>27250</v>
      </c>
      <c r="G2" s="98">
        <v>42187</v>
      </c>
      <c r="H2" s="111">
        <v>2000</v>
      </c>
      <c r="I2" s="103">
        <v>27.34</v>
      </c>
      <c r="J2" s="58">
        <v>-5.49</v>
      </c>
      <c r="K2" s="58">
        <f>H2*I2-J2</f>
        <v>54685.49</v>
      </c>
      <c r="L2" s="1">
        <v>42257</v>
      </c>
      <c r="M2" s="2">
        <v>850.5</v>
      </c>
      <c r="O2" s="14" t="s">
        <v>57</v>
      </c>
      <c r="Q2">
        <f>C38-H38</f>
        <v>1000</v>
      </c>
      <c r="T2" s="56">
        <v>42233</v>
      </c>
      <c r="U2" s="48" t="s">
        <v>94</v>
      </c>
      <c r="W2" s="176">
        <v>42300</v>
      </c>
      <c r="X2" s="13">
        <v>18.3</v>
      </c>
      <c r="Y2" s="13">
        <v>18.63</v>
      </c>
      <c r="Z2" s="13">
        <v>17.98</v>
      </c>
      <c r="AA2" s="13">
        <v>18.3</v>
      </c>
      <c r="AB2" s="126">
        <v>8408100</v>
      </c>
      <c r="AC2" s="13">
        <v>18.3</v>
      </c>
      <c r="AD2">
        <f t="shared" ref="AD2:AD14" si="0">Y2-Z2</f>
        <v>0.64999999999999858</v>
      </c>
      <c r="AE2" s="181">
        <f t="shared" ref="AE2:AE14" si="1">AC2/AC3-1</f>
        <v>-9.7402597402597157E-3</v>
      </c>
    </row>
    <row r="3" spans="1:31" x14ac:dyDescent="0.25">
      <c r="A3" s="27" t="s">
        <v>75</v>
      </c>
      <c r="B3" s="98">
        <v>42187</v>
      </c>
      <c r="C3">
        <v>80</v>
      </c>
      <c r="D3" s="2">
        <v>27.152249999999999</v>
      </c>
      <c r="E3" s="2">
        <v>0</v>
      </c>
      <c r="F3" s="2">
        <f>C3*D3</f>
        <v>2172.1799999999998</v>
      </c>
      <c r="G3" s="98">
        <v>42199</v>
      </c>
      <c r="H3" s="97">
        <v>102</v>
      </c>
      <c r="I3" s="104">
        <v>25.28</v>
      </c>
      <c r="J3" s="18">
        <v>0.05</v>
      </c>
      <c r="K3" s="18">
        <f t="shared" ref="K3:K9" si="2">H3*I3-J3</f>
        <v>2578.5099999999998</v>
      </c>
      <c r="O3" s="14" t="s">
        <v>58</v>
      </c>
      <c r="Q3" s="2">
        <f>IF(Q2=0, Q4, (F38-K38-M38)/Q2)</f>
        <v>50.327448999999966</v>
      </c>
      <c r="T3" s="56">
        <v>42257</v>
      </c>
      <c r="U3" s="48" t="s">
        <v>95</v>
      </c>
      <c r="W3" s="176">
        <v>42299</v>
      </c>
      <c r="X3" s="13">
        <v>18.2</v>
      </c>
      <c r="Y3" s="13">
        <v>18.62</v>
      </c>
      <c r="Z3" s="13">
        <v>18.04</v>
      </c>
      <c r="AA3" s="13">
        <v>18.48</v>
      </c>
      <c r="AB3" s="126">
        <v>8950200</v>
      </c>
      <c r="AC3" s="13">
        <v>18.48</v>
      </c>
      <c r="AD3">
        <f t="shared" si="0"/>
        <v>0.58000000000000185</v>
      </c>
      <c r="AE3" s="181">
        <f t="shared" si="1"/>
        <v>2.5527192008879096E-2</v>
      </c>
    </row>
    <row r="4" spans="1:31" x14ac:dyDescent="0.25">
      <c r="B4" s="98">
        <v>42187</v>
      </c>
      <c r="C4" s="7">
        <v>1000</v>
      </c>
      <c r="D4" s="58">
        <v>27.1</v>
      </c>
      <c r="E4" s="58">
        <v>0</v>
      </c>
      <c r="F4" s="58">
        <f t="shared" ref="F4:F36" si="3">C4*D4</f>
        <v>27100</v>
      </c>
      <c r="G4" s="98">
        <v>42227</v>
      </c>
      <c r="H4" s="112">
        <v>200</v>
      </c>
      <c r="I4" s="105">
        <v>19.649999999999999</v>
      </c>
      <c r="J4" s="59">
        <v>7.0000000000000007E-2</v>
      </c>
      <c r="K4" s="59">
        <f t="shared" si="2"/>
        <v>3929.9299999999994</v>
      </c>
      <c r="O4" s="14" t="s">
        <v>66</v>
      </c>
      <c r="Q4" s="72">
        <v>18.3</v>
      </c>
      <c r="W4" s="176">
        <v>42298</v>
      </c>
      <c r="X4" s="13">
        <v>18.41</v>
      </c>
      <c r="Y4" s="13">
        <v>18.47</v>
      </c>
      <c r="Z4" s="13">
        <v>17.97</v>
      </c>
      <c r="AA4" s="13">
        <v>18.02</v>
      </c>
      <c r="AB4" s="126">
        <v>8139600</v>
      </c>
      <c r="AC4" s="13">
        <v>18.02</v>
      </c>
      <c r="AD4">
        <f t="shared" si="0"/>
        <v>0.5</v>
      </c>
      <c r="AE4" s="181">
        <f t="shared" si="1"/>
        <v>-2.9094827586206851E-2</v>
      </c>
    </row>
    <row r="5" spans="1:31" x14ac:dyDescent="0.25">
      <c r="B5" s="98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8">
        <v>42227</v>
      </c>
      <c r="H5" s="112">
        <v>200</v>
      </c>
      <c r="I5" s="105">
        <v>18.7</v>
      </c>
      <c r="J5" s="59">
        <v>7.0000000000000007E-2</v>
      </c>
      <c r="K5" s="59">
        <f t="shared" si="2"/>
        <v>3739.93</v>
      </c>
      <c r="O5" s="14" t="s">
        <v>67</v>
      </c>
      <c r="Q5" s="3">
        <f>Q4*Q2</f>
        <v>18300</v>
      </c>
      <c r="T5" s="89">
        <v>42256</v>
      </c>
      <c r="U5" s="48" t="s">
        <v>166</v>
      </c>
      <c r="W5" s="176">
        <v>42297</v>
      </c>
      <c r="X5" s="13">
        <v>18.27</v>
      </c>
      <c r="Y5" s="13">
        <v>18.739999999999998</v>
      </c>
      <c r="Z5" s="13">
        <v>18.11</v>
      </c>
      <c r="AA5" s="13">
        <v>18.559999999999999</v>
      </c>
      <c r="AB5" s="126">
        <v>7794900</v>
      </c>
      <c r="AC5" s="13">
        <v>18.559999999999999</v>
      </c>
      <c r="AD5">
        <f t="shared" si="0"/>
        <v>0.62999999999999901</v>
      </c>
      <c r="AE5" s="181">
        <f t="shared" si="1"/>
        <v>1.5317286652078543E-2</v>
      </c>
    </row>
    <row r="6" spans="1:31" x14ac:dyDescent="0.25">
      <c r="B6" s="98">
        <v>42198</v>
      </c>
      <c r="C6" s="150">
        <v>100</v>
      </c>
      <c r="D6" s="151">
        <v>24.77</v>
      </c>
      <c r="E6" s="151">
        <v>0</v>
      </c>
      <c r="F6" s="151">
        <f t="shared" si="3"/>
        <v>2477</v>
      </c>
      <c r="G6" s="98">
        <v>42257</v>
      </c>
      <c r="H6" s="113">
        <v>1600</v>
      </c>
      <c r="I6" s="110">
        <v>16.445</v>
      </c>
      <c r="J6" s="109">
        <v>0.48</v>
      </c>
      <c r="K6" s="109">
        <f t="shared" si="2"/>
        <v>26311.52</v>
      </c>
      <c r="O6" s="14" t="s">
        <v>64</v>
      </c>
      <c r="Q6" s="2">
        <f>Q3*Q2</f>
        <v>50327.448999999964</v>
      </c>
      <c r="U6" s="48" t="s">
        <v>113</v>
      </c>
      <c r="W6" s="176">
        <v>42296</v>
      </c>
      <c r="X6" s="13">
        <v>18.93</v>
      </c>
      <c r="Y6" s="13">
        <v>19.11</v>
      </c>
      <c r="Z6" s="13">
        <v>18.03</v>
      </c>
      <c r="AA6" s="13">
        <v>18.28</v>
      </c>
      <c r="AB6" s="126">
        <v>9370600</v>
      </c>
      <c r="AC6" s="13">
        <v>18.28</v>
      </c>
      <c r="AD6">
        <f t="shared" si="0"/>
        <v>1.0799999999999983</v>
      </c>
      <c r="AE6" s="181">
        <f t="shared" si="1"/>
        <v>-5.1867219917012486E-2</v>
      </c>
    </row>
    <row r="7" spans="1:31" ht="15.75" x14ac:dyDescent="0.25">
      <c r="B7" s="98">
        <v>42205</v>
      </c>
      <c r="C7" s="8">
        <v>50</v>
      </c>
      <c r="D7" s="18">
        <v>24.35</v>
      </c>
      <c r="E7" s="18">
        <v>0</v>
      </c>
      <c r="F7" s="18">
        <f t="shared" si="3"/>
        <v>1217.5</v>
      </c>
      <c r="G7" s="304">
        <v>42265</v>
      </c>
      <c r="H7" s="189">
        <v>200</v>
      </c>
      <c r="I7" s="190">
        <v>15.65</v>
      </c>
      <c r="J7" s="191">
        <v>0.05</v>
      </c>
      <c r="K7" s="191">
        <f t="shared" si="2"/>
        <v>3129.95</v>
      </c>
      <c r="O7" s="14" t="s">
        <v>65</v>
      </c>
      <c r="Q7" s="2">
        <f>IF(Q2=0, K38+M38-F38,Q5-Q6)</f>
        <v>-32027.448999999964</v>
      </c>
      <c r="R7" s="283" t="s">
        <v>383</v>
      </c>
      <c r="T7" s="56">
        <v>42312</v>
      </c>
      <c r="U7" s="272" t="s">
        <v>235</v>
      </c>
      <c r="W7" s="176">
        <v>42293</v>
      </c>
      <c r="X7" s="13">
        <v>19.52</v>
      </c>
      <c r="Y7" s="13">
        <v>19.579999999999998</v>
      </c>
      <c r="Z7" s="13">
        <v>18.82</v>
      </c>
      <c r="AA7" s="13">
        <v>19.28</v>
      </c>
      <c r="AB7" s="126">
        <v>8142600</v>
      </c>
      <c r="AC7" s="13">
        <v>19.28</v>
      </c>
      <c r="AD7">
        <f t="shared" si="0"/>
        <v>0.75999999999999801</v>
      </c>
      <c r="AE7" s="181">
        <f t="shared" si="1"/>
        <v>-7.7200205867214988E-3</v>
      </c>
    </row>
    <row r="8" spans="1:31" x14ac:dyDescent="0.25">
      <c r="B8" s="98">
        <v>42207</v>
      </c>
      <c r="C8" s="8">
        <v>20</v>
      </c>
      <c r="D8" s="18">
        <v>24.02</v>
      </c>
      <c r="E8" s="18">
        <v>0</v>
      </c>
      <c r="F8" s="18">
        <f t="shared" si="3"/>
        <v>480.4</v>
      </c>
      <c r="G8" s="304"/>
      <c r="H8" s="189">
        <v>2400</v>
      </c>
      <c r="I8" s="190">
        <v>15.7</v>
      </c>
      <c r="J8" s="191">
        <v>0.7</v>
      </c>
      <c r="K8" s="191">
        <f t="shared" si="2"/>
        <v>37679.300000000003</v>
      </c>
      <c r="W8" s="176">
        <v>42292</v>
      </c>
      <c r="X8" s="13">
        <v>18.760000000000002</v>
      </c>
      <c r="Y8" s="13">
        <v>19.46</v>
      </c>
      <c r="Z8" s="13">
        <v>18.690000000000001</v>
      </c>
      <c r="AA8" s="13">
        <v>19.43</v>
      </c>
      <c r="AB8" s="126">
        <v>9402000</v>
      </c>
      <c r="AC8" s="13">
        <v>19.43</v>
      </c>
      <c r="AD8">
        <f t="shared" si="0"/>
        <v>0.76999999999999957</v>
      </c>
      <c r="AE8" s="181">
        <f t="shared" si="1"/>
        <v>2.7498677948175621E-2</v>
      </c>
    </row>
    <row r="9" spans="1:31" x14ac:dyDescent="0.25">
      <c r="B9" s="98">
        <v>42207</v>
      </c>
      <c r="C9" s="8">
        <v>20</v>
      </c>
      <c r="D9" s="18">
        <v>23.91</v>
      </c>
      <c r="E9" s="18">
        <v>0</v>
      </c>
      <c r="F9" s="18">
        <f t="shared" si="3"/>
        <v>478.2</v>
      </c>
      <c r="G9" s="1">
        <v>42271</v>
      </c>
      <c r="H9" s="212">
        <v>918</v>
      </c>
      <c r="I9" s="213">
        <v>16.45</v>
      </c>
      <c r="J9" s="214">
        <v>0.28000000000000003</v>
      </c>
      <c r="K9" s="214">
        <f t="shared" si="2"/>
        <v>15100.819999999998</v>
      </c>
      <c r="W9" s="176">
        <v>42291</v>
      </c>
      <c r="X9" s="13">
        <v>18.46</v>
      </c>
      <c r="Y9" s="13">
        <v>19.04</v>
      </c>
      <c r="Z9" s="13">
        <v>18.440000000000001</v>
      </c>
      <c r="AA9" s="13">
        <v>18.91</v>
      </c>
      <c r="AB9" s="126">
        <v>8484200</v>
      </c>
      <c r="AC9" s="13">
        <v>18.91</v>
      </c>
      <c r="AD9">
        <f t="shared" si="0"/>
        <v>0.59999999999999787</v>
      </c>
      <c r="AE9" s="181">
        <f t="shared" si="1"/>
        <v>1.7213555675094083E-2</v>
      </c>
    </row>
    <row r="10" spans="1:31" x14ac:dyDescent="0.25">
      <c r="B10" s="98">
        <v>42207</v>
      </c>
      <c r="C10" s="210">
        <v>20</v>
      </c>
      <c r="D10" s="211">
        <v>23.7</v>
      </c>
      <c r="E10" s="211">
        <v>0</v>
      </c>
      <c r="F10" s="211">
        <f t="shared" si="3"/>
        <v>474</v>
      </c>
      <c r="G10" s="305" t="s">
        <v>195</v>
      </c>
      <c r="H10" s="95">
        <v>500</v>
      </c>
      <c r="I10" s="106">
        <v>15.95</v>
      </c>
      <c r="J10" s="2">
        <v>0.15</v>
      </c>
      <c r="K10" s="99">
        <f t="shared" ref="K10:K19" si="4">H10*I10-J10</f>
        <v>7974.85</v>
      </c>
      <c r="W10" s="176">
        <v>42290</v>
      </c>
      <c r="X10" s="13">
        <v>18.8</v>
      </c>
      <c r="Y10" s="13">
        <v>19.329999999999998</v>
      </c>
      <c r="Z10" s="13">
        <v>18.489999999999998</v>
      </c>
      <c r="AA10" s="13">
        <v>18.59</v>
      </c>
      <c r="AB10" s="126">
        <v>10324400</v>
      </c>
      <c r="AC10" s="13">
        <v>18.59</v>
      </c>
      <c r="AD10">
        <f t="shared" si="0"/>
        <v>0.83999999999999986</v>
      </c>
      <c r="AE10" s="181">
        <f t="shared" si="1"/>
        <v>-1.9514767932489518E-2</v>
      </c>
    </row>
    <row r="11" spans="1:31" x14ac:dyDescent="0.25">
      <c r="B11" s="98">
        <v>42207</v>
      </c>
      <c r="C11" s="210">
        <v>20</v>
      </c>
      <c r="D11" s="211">
        <v>23.6</v>
      </c>
      <c r="E11" s="211">
        <v>0</v>
      </c>
      <c r="F11" s="211">
        <f t="shared" si="3"/>
        <v>472</v>
      </c>
      <c r="G11" s="305"/>
      <c r="H11" s="95">
        <v>500</v>
      </c>
      <c r="I11" s="106">
        <v>16.100000000000001</v>
      </c>
      <c r="J11" s="2">
        <v>0.15</v>
      </c>
      <c r="K11" s="99">
        <f t="shared" si="4"/>
        <v>8049.8500000000013</v>
      </c>
      <c r="W11" s="176">
        <v>42289</v>
      </c>
      <c r="X11" s="13">
        <v>19.559999999999999</v>
      </c>
      <c r="Y11" s="13">
        <v>19.61</v>
      </c>
      <c r="Z11" s="13">
        <v>18.41</v>
      </c>
      <c r="AA11" s="13">
        <v>18.96</v>
      </c>
      <c r="AB11" s="126">
        <v>13771800</v>
      </c>
      <c r="AC11" s="13">
        <v>18.96</v>
      </c>
      <c r="AD11">
        <f t="shared" si="0"/>
        <v>1.1999999999999993</v>
      </c>
      <c r="AE11" s="181">
        <f t="shared" si="1"/>
        <v>-3.2159264931087228E-2</v>
      </c>
    </row>
    <row r="12" spans="1:31" x14ac:dyDescent="0.25">
      <c r="B12" s="98">
        <v>42209</v>
      </c>
      <c r="C12">
        <v>40</v>
      </c>
      <c r="D12" s="2">
        <v>22.3</v>
      </c>
      <c r="E12" s="2">
        <v>0</v>
      </c>
      <c r="F12" s="2">
        <f t="shared" si="3"/>
        <v>892</v>
      </c>
      <c r="G12" s="305"/>
      <c r="H12" s="95">
        <v>500</v>
      </c>
      <c r="I12" s="106">
        <v>16.170000000000002</v>
      </c>
      <c r="J12" s="2">
        <v>0.15</v>
      </c>
      <c r="K12" s="99">
        <f t="shared" si="4"/>
        <v>8084.8500000000013</v>
      </c>
      <c r="W12" s="176">
        <v>42286</v>
      </c>
      <c r="X12" s="13">
        <v>20.43</v>
      </c>
      <c r="Y12" s="13">
        <v>20.440000000000001</v>
      </c>
      <c r="Z12" s="13">
        <v>19.39</v>
      </c>
      <c r="AA12" s="13">
        <v>19.59</v>
      </c>
      <c r="AB12" s="126">
        <v>14136400</v>
      </c>
      <c r="AC12" s="13">
        <v>19.59</v>
      </c>
      <c r="AD12">
        <f t="shared" si="0"/>
        <v>1.0500000000000007</v>
      </c>
      <c r="AE12" s="181">
        <f t="shared" si="1"/>
        <v>-2.9236868186323095E-2</v>
      </c>
    </row>
    <row r="13" spans="1:31" x14ac:dyDescent="0.25">
      <c r="B13" s="98">
        <v>42221</v>
      </c>
      <c r="C13" s="8">
        <v>12</v>
      </c>
      <c r="D13" s="18">
        <v>20.95</v>
      </c>
      <c r="E13" s="18">
        <v>0</v>
      </c>
      <c r="F13" s="18">
        <f t="shared" si="3"/>
        <v>251.39999999999998</v>
      </c>
      <c r="G13" s="305"/>
      <c r="H13" s="95">
        <v>500</v>
      </c>
      <c r="I13" s="106">
        <v>16.28</v>
      </c>
      <c r="J13" s="2">
        <v>0.15</v>
      </c>
      <c r="K13" s="99">
        <f t="shared" si="4"/>
        <v>8139.8500000000013</v>
      </c>
      <c r="L13" s="2"/>
      <c r="W13" s="176">
        <v>42285</v>
      </c>
      <c r="X13" s="13">
        <v>19.100000000000001</v>
      </c>
      <c r="Y13" s="13">
        <v>20.39</v>
      </c>
      <c r="Z13" s="13">
        <v>19.02</v>
      </c>
      <c r="AA13" s="13">
        <v>20.18</v>
      </c>
      <c r="AB13" s="126">
        <v>17052800</v>
      </c>
      <c r="AC13" s="13">
        <v>20.18</v>
      </c>
      <c r="AD13">
        <f t="shared" si="0"/>
        <v>1.370000000000001</v>
      </c>
      <c r="AE13" s="181">
        <f t="shared" si="1"/>
        <v>5.2686489306207562E-2</v>
      </c>
    </row>
    <row r="14" spans="1:31" x14ac:dyDescent="0.25">
      <c r="B14" s="98">
        <v>42223</v>
      </c>
      <c r="C14">
        <v>100</v>
      </c>
      <c r="D14" s="2">
        <v>20.399999999999999</v>
      </c>
      <c r="E14" s="2">
        <v>0</v>
      </c>
      <c r="F14" s="2">
        <f t="shared" si="3"/>
        <v>2039.9999999999998</v>
      </c>
      <c r="G14" s="305"/>
      <c r="H14" s="95">
        <v>500</v>
      </c>
      <c r="I14" s="106">
        <v>16.39</v>
      </c>
      <c r="J14" s="2">
        <v>0.15</v>
      </c>
      <c r="K14" s="99">
        <f t="shared" si="4"/>
        <v>8194.85</v>
      </c>
      <c r="W14" s="176">
        <v>42284</v>
      </c>
      <c r="X14" s="13">
        <v>19.59</v>
      </c>
      <c r="Y14" s="13">
        <v>20.329999999999998</v>
      </c>
      <c r="Z14" s="13">
        <v>18.420000000000002</v>
      </c>
      <c r="AA14" s="13">
        <v>19.170000000000002</v>
      </c>
      <c r="AB14" s="126">
        <v>26600100</v>
      </c>
      <c r="AC14" s="13">
        <v>19.170000000000002</v>
      </c>
      <c r="AD14">
        <f t="shared" si="0"/>
        <v>1.9099999999999966</v>
      </c>
      <c r="AE14" s="181">
        <f t="shared" si="1"/>
        <v>0</v>
      </c>
    </row>
    <row r="15" spans="1:31" x14ac:dyDescent="0.25">
      <c r="B15" s="98">
        <v>42226</v>
      </c>
      <c r="C15">
        <v>200</v>
      </c>
      <c r="D15" s="2">
        <v>19.95</v>
      </c>
      <c r="E15" s="2">
        <v>0</v>
      </c>
      <c r="F15" s="2">
        <f t="shared" si="3"/>
        <v>3990</v>
      </c>
      <c r="G15" s="305"/>
      <c r="H15" s="95">
        <v>550</v>
      </c>
      <c r="I15" s="106">
        <v>16.55</v>
      </c>
      <c r="J15" s="2">
        <v>0.17</v>
      </c>
      <c r="K15" s="99">
        <f t="shared" si="4"/>
        <v>9102.33</v>
      </c>
      <c r="W15" s="176">
        <v>42283</v>
      </c>
      <c r="X15" s="13">
        <v>18.12</v>
      </c>
      <c r="Y15" s="13">
        <v>19.28</v>
      </c>
      <c r="Z15" s="13">
        <v>18</v>
      </c>
      <c r="AA15" s="13">
        <v>19.170000000000002</v>
      </c>
      <c r="AB15" s="126">
        <v>25538500</v>
      </c>
      <c r="AC15" s="13">
        <v>19.170000000000002</v>
      </c>
      <c r="AD15">
        <f>Y15-Z15</f>
        <v>1.2800000000000011</v>
      </c>
      <c r="AE15" s="181">
        <f>AC15/AC16-1</f>
        <v>6.2049861495844905E-2</v>
      </c>
    </row>
    <row r="16" spans="1:31" x14ac:dyDescent="0.25">
      <c r="B16" s="98">
        <v>42226</v>
      </c>
      <c r="C16">
        <v>50</v>
      </c>
      <c r="D16" s="2">
        <v>20.010000000000002</v>
      </c>
      <c r="E16" s="2">
        <v>0</v>
      </c>
      <c r="F16" s="2">
        <f t="shared" si="3"/>
        <v>1000.5000000000001</v>
      </c>
      <c r="G16" s="305"/>
      <c r="H16" s="95">
        <v>28</v>
      </c>
      <c r="I16" s="106">
        <v>16.68</v>
      </c>
      <c r="J16" s="2">
        <v>0.01</v>
      </c>
      <c r="K16" s="99">
        <f t="shared" si="4"/>
        <v>467.03</v>
      </c>
      <c r="W16" s="176">
        <v>42282</v>
      </c>
      <c r="X16" s="13">
        <v>17.079999999999998</v>
      </c>
      <c r="Y16" s="13">
        <v>18.13</v>
      </c>
      <c r="Z16" s="13">
        <v>17</v>
      </c>
      <c r="AA16" s="13">
        <v>18.05</v>
      </c>
      <c r="AB16" s="126">
        <v>17500900</v>
      </c>
      <c r="AC16" s="13">
        <v>18.05</v>
      </c>
      <c r="AD16">
        <f t="shared" ref="AD16:AD69" si="5">Y16-Z16</f>
        <v>1.129999999999999</v>
      </c>
      <c r="AE16" s="181">
        <f t="shared" ref="AE16:AE69" si="6">AC16/AC17-1</f>
        <v>8.3433373349339757E-2</v>
      </c>
    </row>
    <row r="17" spans="1:31" x14ac:dyDescent="0.25">
      <c r="A17" s="2"/>
      <c r="B17" s="98">
        <v>42226</v>
      </c>
      <c r="C17">
        <v>100</v>
      </c>
      <c r="D17" s="2">
        <v>20.2</v>
      </c>
      <c r="E17" s="2">
        <v>0</v>
      </c>
      <c r="F17" s="2">
        <f t="shared" si="3"/>
        <v>2020</v>
      </c>
      <c r="G17" s="1">
        <v>42285</v>
      </c>
      <c r="H17" s="95">
        <v>632</v>
      </c>
      <c r="I17" s="106">
        <v>17.850000000000001</v>
      </c>
      <c r="J17" s="2">
        <v>0.21</v>
      </c>
      <c r="K17" s="99">
        <f t="shared" si="4"/>
        <v>11280.990000000002</v>
      </c>
      <c r="L17" s="95"/>
      <c r="W17" s="176">
        <v>42279</v>
      </c>
      <c r="X17" s="13">
        <v>15.16</v>
      </c>
      <c r="Y17" s="13">
        <v>16.690000000000001</v>
      </c>
      <c r="Z17" s="13">
        <v>15</v>
      </c>
      <c r="AA17" s="13">
        <v>16.66</v>
      </c>
      <c r="AB17" s="126">
        <v>11597800</v>
      </c>
      <c r="AC17" s="13">
        <v>16.66</v>
      </c>
      <c r="AD17">
        <f t="shared" si="5"/>
        <v>1.6900000000000013</v>
      </c>
      <c r="AE17" s="181">
        <f t="shared" si="6"/>
        <v>8.8177661659046391E-2</v>
      </c>
    </row>
    <row r="18" spans="1:31" x14ac:dyDescent="0.25">
      <c r="B18" s="98">
        <v>42227</v>
      </c>
      <c r="C18" s="9">
        <v>200</v>
      </c>
      <c r="D18" s="59">
        <v>18.399999999999999</v>
      </c>
      <c r="E18" s="59">
        <v>0</v>
      </c>
      <c r="F18" s="59">
        <f t="shared" si="3"/>
        <v>3679.9999999999995</v>
      </c>
      <c r="G18" s="1">
        <v>42297</v>
      </c>
      <c r="H18" s="111">
        <v>500</v>
      </c>
      <c r="I18" s="103">
        <v>19.149999999999999</v>
      </c>
      <c r="J18" s="58">
        <v>0.18</v>
      </c>
      <c r="K18" s="62">
        <f t="shared" si="4"/>
        <v>9574.82</v>
      </c>
      <c r="Q18" s="2"/>
      <c r="W18" s="176">
        <v>42278</v>
      </c>
      <c r="X18" s="13">
        <v>15.79</v>
      </c>
      <c r="Y18" s="13">
        <v>16.190000000000001</v>
      </c>
      <c r="Z18" s="13">
        <v>15.14</v>
      </c>
      <c r="AA18" s="13">
        <v>15.31</v>
      </c>
      <c r="AB18" s="126">
        <v>14173000</v>
      </c>
      <c r="AC18" s="13">
        <v>15.31</v>
      </c>
      <c r="AD18">
        <f t="shared" si="5"/>
        <v>1.0500000000000007</v>
      </c>
      <c r="AE18" s="181">
        <f t="shared" si="6"/>
        <v>-5.8441558441558739E-3</v>
      </c>
    </row>
    <row r="19" spans="1:31" x14ac:dyDescent="0.25">
      <c r="B19" s="98">
        <v>42227</v>
      </c>
      <c r="C19" s="9">
        <v>200</v>
      </c>
      <c r="D19" s="59">
        <v>19.55</v>
      </c>
      <c r="E19" s="59">
        <v>0</v>
      </c>
      <c r="F19" s="59">
        <f t="shared" si="3"/>
        <v>3910</v>
      </c>
      <c r="G19" s="1">
        <v>42300</v>
      </c>
      <c r="H19" s="111">
        <v>1000</v>
      </c>
      <c r="I19" s="103">
        <v>18.62</v>
      </c>
      <c r="J19" s="58">
        <v>0.34</v>
      </c>
      <c r="K19" s="62">
        <f t="shared" si="4"/>
        <v>18619.66</v>
      </c>
      <c r="Q19" s="2"/>
      <c r="W19" s="176">
        <v>42277</v>
      </c>
      <c r="X19" s="13">
        <v>15.14</v>
      </c>
      <c r="Y19" s="13">
        <v>15.59</v>
      </c>
      <c r="Z19" s="13">
        <v>15</v>
      </c>
      <c r="AA19" s="13">
        <v>15.4</v>
      </c>
      <c r="AB19" s="126">
        <v>13694800</v>
      </c>
      <c r="AC19" s="13">
        <v>15.4</v>
      </c>
      <c r="AD19">
        <f t="shared" si="5"/>
        <v>0.58999999999999986</v>
      </c>
      <c r="AE19" s="181">
        <f t="shared" si="6"/>
        <v>2.8724114896459652E-2</v>
      </c>
    </row>
    <row r="20" spans="1:31" x14ac:dyDescent="0.25">
      <c r="B20" s="98">
        <v>42234</v>
      </c>
      <c r="C20">
        <v>40</v>
      </c>
      <c r="D20" s="2">
        <v>18.149999999999999</v>
      </c>
      <c r="E20" s="2">
        <v>0</v>
      </c>
      <c r="F20" s="2">
        <f t="shared" si="3"/>
        <v>726</v>
      </c>
      <c r="Q20" s="2"/>
      <c r="W20" s="176">
        <v>42276</v>
      </c>
      <c r="X20" s="13">
        <v>14.86</v>
      </c>
      <c r="Y20" s="13">
        <v>15.18</v>
      </c>
      <c r="Z20" s="13">
        <v>14.71</v>
      </c>
      <c r="AA20" s="13">
        <v>14.97</v>
      </c>
      <c r="AB20" s="126">
        <v>10991600</v>
      </c>
      <c r="AC20" s="13">
        <v>14.97</v>
      </c>
      <c r="AD20">
        <f t="shared" si="5"/>
        <v>0.46999999999999886</v>
      </c>
      <c r="AE20" s="181">
        <f t="shared" si="6"/>
        <v>1.4227642276422925E-2</v>
      </c>
    </row>
    <row r="21" spans="1:31" x14ac:dyDescent="0.25">
      <c r="B21" s="98">
        <v>42234</v>
      </c>
      <c r="C21" s="210">
        <v>100</v>
      </c>
      <c r="D21" s="211">
        <v>18</v>
      </c>
      <c r="E21" s="211">
        <v>0</v>
      </c>
      <c r="F21" s="211">
        <f t="shared" si="3"/>
        <v>1800</v>
      </c>
      <c r="Q21" s="2"/>
      <c r="W21" s="176">
        <v>42275</v>
      </c>
      <c r="X21" s="13">
        <v>15.48</v>
      </c>
      <c r="Y21" s="13">
        <v>15.55</v>
      </c>
      <c r="Z21" s="13">
        <v>14.75</v>
      </c>
      <c r="AA21" s="13">
        <v>14.76</v>
      </c>
      <c r="AB21" s="126">
        <v>9916000</v>
      </c>
      <c r="AC21" s="13">
        <v>14.76</v>
      </c>
      <c r="AD21">
        <f t="shared" si="5"/>
        <v>0.80000000000000071</v>
      </c>
      <c r="AE21" s="181">
        <f t="shared" si="6"/>
        <v>-6.2857142857142834E-2</v>
      </c>
    </row>
    <row r="22" spans="1:31" x14ac:dyDescent="0.25">
      <c r="B22" s="98">
        <v>42235</v>
      </c>
      <c r="C22" s="108">
        <v>100</v>
      </c>
      <c r="D22" s="109">
        <v>17.78</v>
      </c>
      <c r="E22" s="109">
        <v>0</v>
      </c>
      <c r="F22" s="109">
        <f t="shared" si="3"/>
        <v>1778</v>
      </c>
      <c r="Q22" s="2"/>
      <c r="W22" s="176">
        <v>42272</v>
      </c>
      <c r="X22" s="13">
        <v>15.67</v>
      </c>
      <c r="Y22" s="13">
        <v>16.05</v>
      </c>
      <c r="Z22" s="13">
        <v>15.39</v>
      </c>
      <c r="AA22" s="13">
        <v>15.75</v>
      </c>
      <c r="AB22" s="126">
        <v>13870300</v>
      </c>
      <c r="AC22" s="13">
        <v>15.75</v>
      </c>
      <c r="AD22">
        <f t="shared" si="5"/>
        <v>0.66000000000000014</v>
      </c>
      <c r="AE22" s="181">
        <f t="shared" si="6"/>
        <v>1.9417475728155331E-2</v>
      </c>
    </row>
    <row r="23" spans="1:31" x14ac:dyDescent="0.25">
      <c r="B23" s="98">
        <v>42235</v>
      </c>
      <c r="C23" s="210">
        <v>100</v>
      </c>
      <c r="D23" s="211">
        <v>17.68</v>
      </c>
      <c r="E23" s="211">
        <v>0</v>
      </c>
      <c r="F23" s="211">
        <f t="shared" si="3"/>
        <v>1768</v>
      </c>
      <c r="K23" s="276"/>
      <c r="Q23" s="2"/>
      <c r="W23" s="176">
        <v>42271</v>
      </c>
      <c r="X23" s="13">
        <v>15.09</v>
      </c>
      <c r="Y23" s="13">
        <v>15.68</v>
      </c>
      <c r="Z23" s="13">
        <v>15.04</v>
      </c>
      <c r="AA23" s="13">
        <v>15.45</v>
      </c>
      <c r="AB23" s="126">
        <v>12012400</v>
      </c>
      <c r="AC23" s="13">
        <v>15.45</v>
      </c>
      <c r="AD23">
        <f t="shared" si="5"/>
        <v>0.64000000000000057</v>
      </c>
      <c r="AE23" s="181">
        <f t="shared" si="6"/>
        <v>9.8039215686274161E-3</v>
      </c>
    </row>
    <row r="24" spans="1:31" x14ac:dyDescent="0.25">
      <c r="B24" s="98">
        <v>42240</v>
      </c>
      <c r="C24" s="192">
        <v>100</v>
      </c>
      <c r="D24" s="191">
        <v>16.649999999999999</v>
      </c>
      <c r="E24" s="191">
        <v>0</v>
      </c>
      <c r="F24" s="191">
        <f t="shared" si="3"/>
        <v>1664.9999999999998</v>
      </c>
      <c r="Q24" s="2"/>
      <c r="W24" s="176">
        <v>42270</v>
      </c>
      <c r="X24" s="13">
        <v>15.75</v>
      </c>
      <c r="Y24" s="13">
        <v>15.95</v>
      </c>
      <c r="Z24" s="13">
        <v>15.25</v>
      </c>
      <c r="AA24" s="13">
        <v>15.3</v>
      </c>
      <c r="AB24" s="126">
        <v>12539500</v>
      </c>
      <c r="AC24" s="13">
        <v>15.3</v>
      </c>
      <c r="AD24">
        <f t="shared" si="5"/>
        <v>0.69999999999999929</v>
      </c>
      <c r="AE24" s="181">
        <f t="shared" si="6"/>
        <v>-2.2988505747126409E-2</v>
      </c>
    </row>
    <row r="25" spans="1:31" x14ac:dyDescent="0.25">
      <c r="B25" s="98">
        <v>42240</v>
      </c>
      <c r="C25" s="192">
        <v>100</v>
      </c>
      <c r="D25" s="191">
        <v>16.100000000000001</v>
      </c>
      <c r="E25" s="191">
        <v>0</v>
      </c>
      <c r="F25" s="191">
        <f t="shared" si="3"/>
        <v>1610.0000000000002</v>
      </c>
      <c r="Q25" s="2"/>
      <c r="T25" s="162"/>
      <c r="W25" s="176">
        <v>42269</v>
      </c>
      <c r="X25" s="13">
        <v>15.75</v>
      </c>
      <c r="Y25" s="13">
        <v>16.3</v>
      </c>
      <c r="Z25" s="13">
        <v>15.54</v>
      </c>
      <c r="AA25" s="13">
        <v>15.66</v>
      </c>
      <c r="AB25" s="126">
        <v>12190100</v>
      </c>
      <c r="AC25" s="13">
        <v>15.66</v>
      </c>
      <c r="AD25">
        <f t="shared" si="5"/>
        <v>0.76000000000000156</v>
      </c>
      <c r="AE25" s="181">
        <f t="shared" si="6"/>
        <v>-2.7932960893854664E-2</v>
      </c>
    </row>
    <row r="26" spans="1:31" x14ac:dyDescent="0.25">
      <c r="B26" s="98">
        <v>42257</v>
      </c>
      <c r="C26" s="108">
        <v>1500</v>
      </c>
      <c r="D26" s="109">
        <v>16.350000000000001</v>
      </c>
      <c r="E26" s="109">
        <v>0</v>
      </c>
      <c r="F26" s="109">
        <f t="shared" si="3"/>
        <v>24525.000000000004</v>
      </c>
      <c r="Q26" s="2"/>
      <c r="W26" s="176">
        <v>42268</v>
      </c>
      <c r="X26" s="13">
        <v>16.02</v>
      </c>
      <c r="Y26" s="13">
        <v>16.53</v>
      </c>
      <c r="Z26" s="13">
        <v>15.67</v>
      </c>
      <c r="AA26" s="13">
        <v>16.11</v>
      </c>
      <c r="AB26" s="126">
        <v>13931900</v>
      </c>
      <c r="AC26" s="13">
        <v>16.11</v>
      </c>
      <c r="AD26">
        <f t="shared" si="5"/>
        <v>0.86000000000000121</v>
      </c>
      <c r="AE26" s="181">
        <f t="shared" si="6"/>
        <v>1.7045454545454586E-2</v>
      </c>
    </row>
    <row r="27" spans="1:31" x14ac:dyDescent="0.25">
      <c r="B27" s="98">
        <v>42258</v>
      </c>
      <c r="C27" s="4">
        <v>100</v>
      </c>
      <c r="D27" s="3">
        <v>16.100000000000001</v>
      </c>
      <c r="E27" s="3">
        <v>0</v>
      </c>
      <c r="F27" s="3">
        <f t="shared" si="3"/>
        <v>1610.0000000000002</v>
      </c>
      <c r="Q27" s="2"/>
      <c r="W27" s="176">
        <v>42265</v>
      </c>
      <c r="X27" s="13">
        <v>16.23</v>
      </c>
      <c r="Y27" s="13">
        <v>16.329999999999998</v>
      </c>
      <c r="Z27" s="13">
        <v>15.57</v>
      </c>
      <c r="AA27" s="13">
        <v>15.84</v>
      </c>
      <c r="AB27" s="126">
        <v>26820700</v>
      </c>
      <c r="AC27" s="13">
        <v>15.84</v>
      </c>
      <c r="AD27">
        <f t="shared" si="5"/>
        <v>0.75999999999999801</v>
      </c>
      <c r="AE27" s="181">
        <f t="shared" si="6"/>
        <v>-3.5909920876445511E-2</v>
      </c>
    </row>
    <row r="28" spans="1:31" x14ac:dyDescent="0.25">
      <c r="B28" s="98">
        <v>42261</v>
      </c>
      <c r="C28" s="192">
        <v>1000</v>
      </c>
      <c r="D28" s="191">
        <v>15.416</v>
      </c>
      <c r="E28" s="191">
        <v>0</v>
      </c>
      <c r="F28" s="191">
        <f t="shared" si="3"/>
        <v>15416</v>
      </c>
      <c r="Q28" s="2"/>
      <c r="W28" s="176">
        <v>42264</v>
      </c>
      <c r="X28" s="13">
        <v>16.23</v>
      </c>
      <c r="Y28" s="13">
        <v>16.98</v>
      </c>
      <c r="Z28" s="13">
        <v>16.13</v>
      </c>
      <c r="AA28" s="13">
        <v>16.43</v>
      </c>
      <c r="AB28" s="126">
        <v>19624200</v>
      </c>
      <c r="AC28" s="13">
        <v>16.43</v>
      </c>
      <c r="AD28">
        <f t="shared" si="5"/>
        <v>0.85000000000000142</v>
      </c>
      <c r="AE28" s="181">
        <f t="shared" si="6"/>
        <v>1.3571869216532972E-2</v>
      </c>
    </row>
    <row r="29" spans="1:31" x14ac:dyDescent="0.25">
      <c r="B29" s="98">
        <v>42261</v>
      </c>
      <c r="C29" s="192">
        <v>1000</v>
      </c>
      <c r="D29" s="191">
        <v>15.1</v>
      </c>
      <c r="E29" s="191">
        <v>0</v>
      </c>
      <c r="F29" s="191">
        <f t="shared" si="3"/>
        <v>15100</v>
      </c>
      <c r="Q29" s="2"/>
      <c r="W29" s="176">
        <v>42263</v>
      </c>
      <c r="X29" s="13">
        <v>15.62</v>
      </c>
      <c r="Y29" s="13">
        <v>16.239999999999998</v>
      </c>
      <c r="Z29" s="13">
        <v>15.62</v>
      </c>
      <c r="AA29" s="13">
        <v>16.21</v>
      </c>
      <c r="AB29" s="126">
        <v>16624200</v>
      </c>
      <c r="AC29" s="13">
        <v>16.21</v>
      </c>
      <c r="AD29">
        <f t="shared" si="5"/>
        <v>0.61999999999999922</v>
      </c>
      <c r="AE29" s="181">
        <f t="shared" si="6"/>
        <v>4.9190938511326943E-2</v>
      </c>
    </row>
    <row r="30" spans="1:31" x14ac:dyDescent="0.25">
      <c r="B30" s="98">
        <v>42261</v>
      </c>
      <c r="C30" s="210">
        <v>200</v>
      </c>
      <c r="D30" s="211">
        <v>14.87</v>
      </c>
      <c r="E30" s="211">
        <v>0</v>
      </c>
      <c r="F30" s="211">
        <f t="shared" si="3"/>
        <v>2974</v>
      </c>
      <c r="Q30" s="2"/>
      <c r="W30" s="176">
        <v>42262</v>
      </c>
      <c r="X30" s="13">
        <v>15.47</v>
      </c>
      <c r="Y30" s="13">
        <v>15.85</v>
      </c>
      <c r="Z30" s="13">
        <v>15.35</v>
      </c>
      <c r="AA30" s="13">
        <v>15.45</v>
      </c>
      <c r="AB30" s="126">
        <v>15501800</v>
      </c>
      <c r="AC30" s="13">
        <v>15.45</v>
      </c>
      <c r="AD30">
        <f t="shared" si="5"/>
        <v>0.5</v>
      </c>
      <c r="AE30" s="181">
        <f t="shared" si="6"/>
        <v>2.5957170668395868E-3</v>
      </c>
    </row>
    <row r="31" spans="1:31" x14ac:dyDescent="0.25">
      <c r="B31" s="98">
        <v>42261</v>
      </c>
      <c r="C31" s="192">
        <v>300</v>
      </c>
      <c r="D31" s="191">
        <v>14.87</v>
      </c>
      <c r="E31" s="191">
        <v>0</v>
      </c>
      <c r="F31" s="191">
        <f t="shared" si="3"/>
        <v>4461</v>
      </c>
      <c r="Q31" s="2"/>
      <c r="W31" s="176">
        <v>42261</v>
      </c>
      <c r="X31" s="13">
        <v>14.99</v>
      </c>
      <c r="Y31" s="13">
        <v>15.48</v>
      </c>
      <c r="Z31" s="13">
        <v>14.81</v>
      </c>
      <c r="AA31" s="13">
        <v>15.41</v>
      </c>
      <c r="AB31" s="126">
        <v>15436900</v>
      </c>
      <c r="AC31" s="13">
        <v>15.41</v>
      </c>
      <c r="AD31">
        <f t="shared" si="5"/>
        <v>0.66999999999999993</v>
      </c>
      <c r="AE31" s="181">
        <f t="shared" si="6"/>
        <v>2.1206096752816483E-2</v>
      </c>
    </row>
    <row r="32" spans="1:31" x14ac:dyDescent="0.25">
      <c r="B32" s="1">
        <v>42270</v>
      </c>
      <c r="C32" s="210">
        <v>478</v>
      </c>
      <c r="D32" s="211">
        <v>15.85</v>
      </c>
      <c r="E32" s="211">
        <v>0</v>
      </c>
      <c r="F32" s="211">
        <f t="shared" si="3"/>
        <v>7576.3</v>
      </c>
      <c r="Q32" s="2"/>
      <c r="W32" s="176">
        <v>42258</v>
      </c>
      <c r="X32" s="13">
        <v>14.75</v>
      </c>
      <c r="Y32" s="13">
        <v>15.14</v>
      </c>
      <c r="Z32" s="13">
        <v>14.59</v>
      </c>
      <c r="AA32" s="13">
        <v>15.09</v>
      </c>
      <c r="AB32" s="126">
        <v>15624900</v>
      </c>
      <c r="AC32" s="13">
        <v>15.09</v>
      </c>
      <c r="AD32">
        <f t="shared" si="5"/>
        <v>0.55000000000000071</v>
      </c>
      <c r="AE32" s="181">
        <f t="shared" si="6"/>
        <v>7.3431241655539381E-3</v>
      </c>
    </row>
    <row r="33" spans="1:31" x14ac:dyDescent="0.25">
      <c r="B33" s="1">
        <v>42292</v>
      </c>
      <c r="C33" s="7">
        <v>500</v>
      </c>
      <c r="D33" s="58">
        <v>18.55</v>
      </c>
      <c r="E33" s="58">
        <v>0</v>
      </c>
      <c r="F33" s="58">
        <f t="shared" si="3"/>
        <v>9275</v>
      </c>
      <c r="W33" s="176">
        <v>42257</v>
      </c>
      <c r="X33" s="13">
        <v>15.03</v>
      </c>
      <c r="Y33" s="13">
        <v>15.42</v>
      </c>
      <c r="Z33" s="13">
        <v>14.74</v>
      </c>
      <c r="AA33" s="13">
        <v>14.98</v>
      </c>
      <c r="AB33" s="126">
        <v>18701700</v>
      </c>
      <c r="AC33" s="13">
        <v>14.98</v>
      </c>
      <c r="AD33">
        <f t="shared" si="5"/>
        <v>0.67999999999999972</v>
      </c>
      <c r="AE33" s="181">
        <f t="shared" si="6"/>
        <v>4.6948356807512415E-3</v>
      </c>
    </row>
    <row r="34" spans="1:31" x14ac:dyDescent="0.25">
      <c r="B34" s="1">
        <v>42299</v>
      </c>
      <c r="C34" s="7">
        <v>500</v>
      </c>
      <c r="D34" s="58">
        <v>18.55</v>
      </c>
      <c r="E34" s="58">
        <v>0</v>
      </c>
      <c r="F34" s="58">
        <f t="shared" si="3"/>
        <v>9275</v>
      </c>
      <c r="W34" s="176">
        <v>42256</v>
      </c>
      <c r="X34" s="13">
        <v>16.420000000000002</v>
      </c>
      <c r="Y34" s="13">
        <v>16.88</v>
      </c>
      <c r="Z34" s="13">
        <v>14.86</v>
      </c>
      <c r="AA34" s="13">
        <v>14.91</v>
      </c>
      <c r="AB34" s="126">
        <v>33846500</v>
      </c>
      <c r="AC34" s="13">
        <v>14.91</v>
      </c>
      <c r="AD34">
        <f t="shared" si="5"/>
        <v>2.0199999999999996</v>
      </c>
      <c r="AE34" s="181">
        <f t="shared" si="6"/>
        <v>-8.6397058823529438E-2</v>
      </c>
    </row>
    <row r="35" spans="1:31" x14ac:dyDescent="0.25">
      <c r="B35" s="1">
        <v>42299</v>
      </c>
      <c r="C35" s="7">
        <v>500</v>
      </c>
      <c r="D35" s="58">
        <v>18.28</v>
      </c>
      <c r="E35" s="58">
        <v>0</v>
      </c>
      <c r="F35" s="58">
        <f t="shared" si="3"/>
        <v>9140</v>
      </c>
      <c r="W35" s="176">
        <v>42255</v>
      </c>
      <c r="X35" s="13">
        <v>16.579999999999998</v>
      </c>
      <c r="Y35" s="13">
        <v>16.63</v>
      </c>
      <c r="Z35" s="13">
        <v>16.04</v>
      </c>
      <c r="AA35" s="13">
        <v>16.32</v>
      </c>
      <c r="AB35" s="126">
        <v>13650100</v>
      </c>
      <c r="AC35" s="13">
        <v>16.32</v>
      </c>
      <c r="AD35">
        <f t="shared" si="5"/>
        <v>0.58999999999999986</v>
      </c>
      <c r="AE35" s="181">
        <f t="shared" si="6"/>
        <v>-2.4449877750610804E-3</v>
      </c>
    </row>
    <row r="36" spans="1:31" x14ac:dyDescent="0.25">
      <c r="B36" s="1">
        <v>42299</v>
      </c>
      <c r="C36">
        <v>1000</v>
      </c>
      <c r="D36" s="2">
        <v>18.100000000000001</v>
      </c>
      <c r="E36" s="2">
        <v>0</v>
      </c>
      <c r="F36" s="3">
        <f t="shared" si="3"/>
        <v>18100</v>
      </c>
      <c r="W36" s="176">
        <v>42251</v>
      </c>
      <c r="X36" s="13">
        <v>16.59</v>
      </c>
      <c r="Y36" s="13">
        <v>16.71</v>
      </c>
      <c r="Z36" s="13">
        <v>16.239999999999998</v>
      </c>
      <c r="AA36" s="13">
        <v>16.36</v>
      </c>
      <c r="AB36" s="126">
        <v>15418700</v>
      </c>
      <c r="AC36" s="13">
        <v>16.36</v>
      </c>
      <c r="AD36">
        <f t="shared" si="5"/>
        <v>0.47000000000000242</v>
      </c>
      <c r="AE36" s="181">
        <f t="shared" si="6"/>
        <v>-3.0231179608773084E-2</v>
      </c>
    </row>
    <row r="37" spans="1:31" x14ac:dyDescent="0.25">
      <c r="G37" s="2"/>
      <c r="W37" s="176">
        <v>42250</v>
      </c>
      <c r="X37" s="13">
        <v>16.940000000000001</v>
      </c>
      <c r="Y37" s="13">
        <v>17.59</v>
      </c>
      <c r="Z37" s="13">
        <v>16.649999999999999</v>
      </c>
      <c r="AA37" s="13">
        <v>16.87</v>
      </c>
      <c r="AB37" s="126">
        <v>13560400</v>
      </c>
      <c r="AC37" s="13">
        <v>16.87</v>
      </c>
      <c r="AD37">
        <f t="shared" si="5"/>
        <v>0.94000000000000128</v>
      </c>
      <c r="AE37" s="181">
        <f t="shared" si="6"/>
        <v>0</v>
      </c>
    </row>
    <row r="38" spans="1:31" x14ac:dyDescent="0.25">
      <c r="A38" s="46" t="s">
        <v>86</v>
      </c>
      <c r="B38" s="17"/>
      <c r="C38" s="17">
        <f>SUM(C2:C37)</f>
        <v>13830</v>
      </c>
      <c r="D38" s="17"/>
      <c r="E38" s="17"/>
      <c r="F38" s="22">
        <f>SUM(F2:F37)</f>
        <v>287822.47899999999</v>
      </c>
      <c r="G38" s="17"/>
      <c r="H38" s="96">
        <f>SUM(H2:H35)</f>
        <v>12830</v>
      </c>
      <c r="I38" s="107"/>
      <c r="J38" s="22"/>
      <c r="K38" s="22">
        <f>SUM(K2:K35)</f>
        <v>236644.53000000003</v>
      </c>
      <c r="L38" s="17"/>
      <c r="M38" s="22">
        <f>SUM(M2:M12)</f>
        <v>850.5</v>
      </c>
      <c r="W38" s="176">
        <v>42249</v>
      </c>
      <c r="X38" s="13">
        <v>17.11</v>
      </c>
      <c r="Y38" s="13">
        <v>17.14</v>
      </c>
      <c r="Z38" s="13">
        <v>16.149999999999999</v>
      </c>
      <c r="AA38" s="13">
        <v>16.87</v>
      </c>
      <c r="AB38" s="126">
        <v>14654000</v>
      </c>
      <c r="AC38" s="13">
        <v>16.87</v>
      </c>
      <c r="AD38">
        <f t="shared" si="5"/>
        <v>0.99000000000000199</v>
      </c>
      <c r="AE38" s="181">
        <f t="shared" si="6"/>
        <v>1.1869436201781269E-3</v>
      </c>
    </row>
    <row r="39" spans="1:31" x14ac:dyDescent="0.25">
      <c r="W39" s="176">
        <v>42248</v>
      </c>
      <c r="X39" s="13">
        <v>16.72</v>
      </c>
      <c r="Y39" s="13">
        <v>17.22</v>
      </c>
      <c r="Z39" s="13">
        <v>16.46</v>
      </c>
      <c r="AA39" s="13">
        <v>16.850000000000001</v>
      </c>
      <c r="AB39" s="126">
        <v>17803600</v>
      </c>
      <c r="AC39" s="13">
        <v>16.850000000000001</v>
      </c>
      <c r="AD39">
        <f t="shared" si="5"/>
        <v>0.75999999999999801</v>
      </c>
      <c r="AE39" s="181">
        <f t="shared" si="6"/>
        <v>-2.5448235974551592E-2</v>
      </c>
    </row>
    <row r="40" spans="1:31" x14ac:dyDescent="0.25">
      <c r="W40" s="176">
        <v>42247</v>
      </c>
      <c r="X40" s="13">
        <v>16.41</v>
      </c>
      <c r="Y40" s="13">
        <v>17.36</v>
      </c>
      <c r="Z40" s="13">
        <v>15.82</v>
      </c>
      <c r="AA40" s="13">
        <v>17.29</v>
      </c>
      <c r="AB40" s="126">
        <v>18409800</v>
      </c>
      <c r="AC40" s="13">
        <v>17.29</v>
      </c>
      <c r="AD40">
        <f t="shared" si="5"/>
        <v>1.5399999999999991</v>
      </c>
      <c r="AE40" s="181">
        <f t="shared" si="6"/>
        <v>3.8438438438438416E-2</v>
      </c>
    </row>
    <row r="41" spans="1:31" x14ac:dyDescent="0.25">
      <c r="W41" s="176">
        <v>42244</v>
      </c>
      <c r="X41" s="13">
        <v>15.89</v>
      </c>
      <c r="Y41" s="13">
        <v>17.100000000000001</v>
      </c>
      <c r="Z41" s="13">
        <v>15.87</v>
      </c>
      <c r="AA41" s="13">
        <v>16.649999999999999</v>
      </c>
      <c r="AB41" s="126">
        <v>20994300</v>
      </c>
      <c r="AC41" s="13">
        <v>16.649999999999999</v>
      </c>
      <c r="AD41">
        <f t="shared" si="5"/>
        <v>1.2300000000000022</v>
      </c>
      <c r="AE41" s="181">
        <f t="shared" si="6"/>
        <v>4.25798371947399E-2</v>
      </c>
    </row>
    <row r="42" spans="1:31" x14ac:dyDescent="0.25">
      <c r="W42" s="176">
        <v>42243</v>
      </c>
      <c r="X42" s="13">
        <v>14.93</v>
      </c>
      <c r="Y42" s="13">
        <v>16.13</v>
      </c>
      <c r="Z42" s="13">
        <v>14.87</v>
      </c>
      <c r="AA42" s="13">
        <v>15.97</v>
      </c>
      <c r="AB42" s="126">
        <v>22345600</v>
      </c>
      <c r="AC42" s="13">
        <v>15.97</v>
      </c>
      <c r="AD42">
        <f t="shared" si="5"/>
        <v>1.2599999999999998</v>
      </c>
      <c r="AE42" s="181">
        <f t="shared" si="6"/>
        <v>9.0102389078498213E-2</v>
      </c>
    </row>
    <row r="43" spans="1:31" x14ac:dyDescent="0.25">
      <c r="W43" s="176">
        <v>42242</v>
      </c>
      <c r="X43" s="13">
        <v>14.32</v>
      </c>
      <c r="Y43" s="13">
        <v>14.67</v>
      </c>
      <c r="Z43" s="13">
        <v>14.07</v>
      </c>
      <c r="AA43" s="13">
        <v>14.65</v>
      </c>
      <c r="AB43" s="126">
        <v>13532100</v>
      </c>
      <c r="AC43" s="13">
        <v>14.65</v>
      </c>
      <c r="AD43">
        <f t="shared" si="5"/>
        <v>0.59999999999999964</v>
      </c>
      <c r="AE43" s="181">
        <f t="shared" si="6"/>
        <v>4.3447293447293589E-2</v>
      </c>
    </row>
    <row r="44" spans="1:31" x14ac:dyDescent="0.25">
      <c r="W44" s="176">
        <v>42241</v>
      </c>
      <c r="X44" s="13">
        <v>15.1</v>
      </c>
      <c r="Y44" s="13">
        <v>15.1</v>
      </c>
      <c r="Z44" s="13">
        <v>14.03</v>
      </c>
      <c r="AA44" s="13">
        <v>14.04</v>
      </c>
      <c r="AB44" s="126">
        <v>13362400</v>
      </c>
      <c r="AC44" s="13">
        <v>14.04</v>
      </c>
      <c r="AD44">
        <f t="shared" si="5"/>
        <v>1.0700000000000003</v>
      </c>
      <c r="AE44" s="181">
        <f t="shared" si="6"/>
        <v>-2.4322446143155041E-2</v>
      </c>
    </row>
    <row r="45" spans="1:31" x14ac:dyDescent="0.25">
      <c r="W45" s="176">
        <v>42240</v>
      </c>
      <c r="X45" s="13">
        <v>14.51</v>
      </c>
      <c r="Y45" s="13">
        <v>15.24</v>
      </c>
      <c r="Z45" s="13">
        <v>14.29</v>
      </c>
      <c r="AA45" s="13">
        <v>14.39</v>
      </c>
      <c r="AB45" s="126">
        <v>22316000</v>
      </c>
      <c r="AC45" s="13">
        <v>14.39</v>
      </c>
      <c r="AD45">
        <f t="shared" si="5"/>
        <v>0.95000000000000107</v>
      </c>
      <c r="AE45" s="181">
        <f t="shared" si="6"/>
        <v>-8.5187539732994311E-2</v>
      </c>
    </row>
    <row r="46" spans="1:31" x14ac:dyDescent="0.25">
      <c r="W46" s="176">
        <v>42237</v>
      </c>
      <c r="X46" s="13">
        <v>16.03</v>
      </c>
      <c r="Y46" s="13">
        <v>16.28</v>
      </c>
      <c r="Z46" s="13">
        <v>15.7</v>
      </c>
      <c r="AA46" s="13">
        <v>15.73</v>
      </c>
      <c r="AB46" s="126">
        <v>18792000</v>
      </c>
      <c r="AC46" s="13">
        <v>15.73</v>
      </c>
      <c r="AD46">
        <f t="shared" si="5"/>
        <v>0.58000000000000185</v>
      </c>
      <c r="AE46" s="181">
        <f t="shared" si="6"/>
        <v>-2.4798512089274527E-2</v>
      </c>
    </row>
    <row r="47" spans="1:31" x14ac:dyDescent="0.25">
      <c r="W47" s="176">
        <v>42236</v>
      </c>
      <c r="X47" s="13">
        <v>16.170000000000002</v>
      </c>
      <c r="Y47" s="13">
        <v>16.57</v>
      </c>
      <c r="Z47" s="13">
        <v>15.95</v>
      </c>
      <c r="AA47" s="13">
        <v>16.13</v>
      </c>
      <c r="AB47" s="126">
        <v>14223100</v>
      </c>
      <c r="AC47" s="13">
        <v>16.13</v>
      </c>
      <c r="AD47">
        <f t="shared" si="5"/>
        <v>0.62000000000000099</v>
      </c>
      <c r="AE47" s="181">
        <f t="shared" si="6"/>
        <v>-6.1614294516328938E-3</v>
      </c>
    </row>
    <row r="48" spans="1:31" x14ac:dyDescent="0.25">
      <c r="W48" s="176">
        <v>42235</v>
      </c>
      <c r="X48" s="13">
        <v>17.34</v>
      </c>
      <c r="Y48" s="13">
        <v>17.48</v>
      </c>
      <c r="Z48" s="13">
        <v>16.079999999999998</v>
      </c>
      <c r="AA48" s="13">
        <v>16.23</v>
      </c>
      <c r="AB48" s="126">
        <v>19790000</v>
      </c>
      <c r="AC48" s="13">
        <v>16.23</v>
      </c>
      <c r="AD48">
        <f t="shared" si="5"/>
        <v>1.4000000000000021</v>
      </c>
      <c r="AE48" s="181">
        <f t="shared" si="6"/>
        <v>-7.1510297482837548E-2</v>
      </c>
    </row>
    <row r="49" spans="15:31" x14ac:dyDescent="0.25">
      <c r="W49" s="176">
        <v>42234</v>
      </c>
      <c r="X49" s="13">
        <v>17.329999999999998</v>
      </c>
      <c r="Y49" s="13">
        <v>17.8</v>
      </c>
      <c r="Z49" s="13">
        <v>17.260000000000002</v>
      </c>
      <c r="AA49" s="13">
        <v>17.48</v>
      </c>
      <c r="AB49" s="126">
        <v>8936600</v>
      </c>
      <c r="AC49" s="13">
        <v>17.48</v>
      </c>
      <c r="AD49">
        <f t="shared" si="5"/>
        <v>0.53999999999999915</v>
      </c>
      <c r="AE49" s="181">
        <f t="shared" si="6"/>
        <v>6.9124423963133896E-3</v>
      </c>
    </row>
    <row r="50" spans="15:31" ht="20.25" thickBot="1" x14ac:dyDescent="0.35">
      <c r="O50" s="303" t="s">
        <v>82</v>
      </c>
      <c r="P50" s="303"/>
      <c r="T50" s="177" t="s">
        <v>108</v>
      </c>
      <c r="W50" s="176">
        <v>42233</v>
      </c>
      <c r="X50" s="13">
        <v>17.149999999999999</v>
      </c>
      <c r="Y50" s="13">
        <v>17.39</v>
      </c>
      <c r="Z50" s="13">
        <v>16.899999999999999</v>
      </c>
      <c r="AA50" s="13">
        <v>17.36</v>
      </c>
      <c r="AB50" s="126">
        <v>15383100</v>
      </c>
      <c r="AC50" s="13">
        <v>17.36</v>
      </c>
      <c r="AD50">
        <f t="shared" si="5"/>
        <v>0.49000000000000199</v>
      </c>
      <c r="AE50" s="181" t="e">
        <f t="shared" si="6"/>
        <v>#DIV/0!</v>
      </c>
    </row>
    <row r="51" spans="15:31" ht="15.75" thickTop="1" x14ac:dyDescent="0.25">
      <c r="O51" s="114">
        <v>1.1000000000000001</v>
      </c>
      <c r="P51" s="114">
        <f>O51*$Q$4</f>
        <v>20.130000000000003</v>
      </c>
      <c r="T51" s="178" t="s">
        <v>123</v>
      </c>
      <c r="U51" s="172">
        <v>18.48</v>
      </c>
      <c r="W51" s="176">
        <v>42233</v>
      </c>
      <c r="X51" s="13" t="s">
        <v>167</v>
      </c>
      <c r="Y51" s="13"/>
      <c r="Z51" s="13"/>
      <c r="AA51" s="13"/>
      <c r="AB51" s="126"/>
      <c r="AC51" s="13"/>
      <c r="AD51">
        <f t="shared" si="5"/>
        <v>0</v>
      </c>
      <c r="AE51" s="181">
        <f t="shared" si="6"/>
        <v>-1</v>
      </c>
    </row>
    <row r="52" spans="15:31" x14ac:dyDescent="0.25">
      <c r="O52" s="114">
        <v>1.0900000000000001</v>
      </c>
      <c r="P52" s="114">
        <f t="shared" ref="P52:P71" si="7">O52*$Q$4</f>
        <v>19.947000000000003</v>
      </c>
      <c r="T52" s="179" t="s">
        <v>124</v>
      </c>
      <c r="U52" s="173">
        <v>18.3</v>
      </c>
      <c r="W52" s="176">
        <v>42230</v>
      </c>
      <c r="X52" s="13">
        <v>18</v>
      </c>
      <c r="Y52" s="13">
        <v>18.27</v>
      </c>
      <c r="Z52" s="13">
        <v>17.36</v>
      </c>
      <c r="AA52" s="13">
        <v>17.399999999999999</v>
      </c>
      <c r="AB52" s="126">
        <v>12877300</v>
      </c>
      <c r="AC52" s="13">
        <v>17.190000000000001</v>
      </c>
      <c r="AD52">
        <f t="shared" si="5"/>
        <v>0.91000000000000014</v>
      </c>
      <c r="AE52" s="181">
        <f t="shared" si="6"/>
        <v>-3.4269662921348254E-2</v>
      </c>
    </row>
    <row r="53" spans="15:31" x14ac:dyDescent="0.25">
      <c r="O53" s="114">
        <v>1.08</v>
      </c>
      <c r="P53" s="114">
        <f t="shared" si="7"/>
        <v>19.764000000000003</v>
      </c>
      <c r="T53" s="179" t="s">
        <v>125</v>
      </c>
      <c r="U53" s="173" t="s">
        <v>286</v>
      </c>
      <c r="W53" s="176">
        <v>42229</v>
      </c>
      <c r="X53" s="13">
        <v>18.79</v>
      </c>
      <c r="Y53" s="13">
        <v>18.87</v>
      </c>
      <c r="Z53" s="13">
        <v>17.98</v>
      </c>
      <c r="AA53" s="13">
        <v>18.02</v>
      </c>
      <c r="AB53" s="126">
        <v>10108900</v>
      </c>
      <c r="AC53" s="13">
        <v>17.8</v>
      </c>
      <c r="AD53">
        <f t="shared" si="5"/>
        <v>0.89000000000000057</v>
      </c>
      <c r="AE53" s="181">
        <f t="shared" si="6"/>
        <v>-5.4699946893255302E-2</v>
      </c>
    </row>
    <row r="54" spans="15:31" x14ac:dyDescent="0.25">
      <c r="O54" s="114">
        <v>1.07</v>
      </c>
      <c r="P54" s="114">
        <f t="shared" si="7"/>
        <v>19.581000000000003</v>
      </c>
      <c r="T54" s="179" t="s">
        <v>126</v>
      </c>
      <c r="U54" s="173" t="s">
        <v>287</v>
      </c>
      <c r="W54" s="176">
        <v>42228</v>
      </c>
      <c r="X54" s="13">
        <v>18.84</v>
      </c>
      <c r="Y54" s="13">
        <v>19.22</v>
      </c>
      <c r="Z54" s="13">
        <v>18.54</v>
      </c>
      <c r="AA54" s="13">
        <v>19.059999999999999</v>
      </c>
      <c r="AB54" s="126">
        <v>12432300</v>
      </c>
      <c r="AC54" s="13">
        <v>18.829999999999998</v>
      </c>
      <c r="AD54">
        <f t="shared" si="5"/>
        <v>0.67999999999999972</v>
      </c>
      <c r="AE54" s="181">
        <f t="shared" si="6"/>
        <v>9.65147453083115E-3</v>
      </c>
    </row>
    <row r="55" spans="15:31" x14ac:dyDescent="0.25">
      <c r="O55" s="114">
        <v>1.06</v>
      </c>
      <c r="P55" s="114">
        <f t="shared" si="7"/>
        <v>19.398000000000003</v>
      </c>
      <c r="T55" s="179" t="s">
        <v>127</v>
      </c>
      <c r="U55" s="173">
        <v>23.23</v>
      </c>
      <c r="W55" s="176">
        <v>42227</v>
      </c>
      <c r="X55" s="13">
        <v>18.48</v>
      </c>
      <c r="Y55" s="13">
        <v>18.920000000000002</v>
      </c>
      <c r="Z55" s="13">
        <v>18.11</v>
      </c>
      <c r="AA55" s="13">
        <v>18.88</v>
      </c>
      <c r="AB55" s="126">
        <v>14193500</v>
      </c>
      <c r="AC55" s="13">
        <v>18.649999999999999</v>
      </c>
      <c r="AD55">
        <f t="shared" si="5"/>
        <v>0.81000000000000227</v>
      </c>
      <c r="AE55" s="181">
        <f t="shared" si="6"/>
        <v>-5.3333333333334121E-3</v>
      </c>
    </row>
    <row r="56" spans="15:31" x14ac:dyDescent="0.25">
      <c r="O56" s="114">
        <v>1.05</v>
      </c>
      <c r="P56" s="114">
        <f t="shared" si="7"/>
        <v>19.215</v>
      </c>
      <c r="T56" s="179" t="s">
        <v>128</v>
      </c>
      <c r="U56" s="173">
        <v>1.31921</v>
      </c>
      <c r="W56" s="176">
        <v>42226</v>
      </c>
      <c r="X56" s="13">
        <v>18.420000000000002</v>
      </c>
      <c r="Y56" s="13">
        <v>19.09</v>
      </c>
      <c r="Z56" s="13">
        <v>18.149999999999999</v>
      </c>
      <c r="AA56" s="13">
        <v>18.98</v>
      </c>
      <c r="AB56" s="126">
        <v>11948200</v>
      </c>
      <c r="AC56" s="13">
        <v>18.75</v>
      </c>
      <c r="AD56">
        <f t="shared" si="5"/>
        <v>0.94000000000000128</v>
      </c>
      <c r="AE56" s="181">
        <f t="shared" si="6"/>
        <v>3.1353135313531455E-2</v>
      </c>
    </row>
    <row r="57" spans="15:31" x14ac:dyDescent="0.25">
      <c r="O57" s="114">
        <v>1.04</v>
      </c>
      <c r="P57" s="114">
        <f t="shared" si="7"/>
        <v>19.032</v>
      </c>
      <c r="T57" s="179" t="s">
        <v>129</v>
      </c>
      <c r="U57" s="173" t="s">
        <v>236</v>
      </c>
      <c r="W57" s="176">
        <v>42223</v>
      </c>
      <c r="X57" s="13">
        <v>19.37</v>
      </c>
      <c r="Y57" s="13">
        <v>19.91</v>
      </c>
      <c r="Z57" s="13">
        <v>18.25</v>
      </c>
      <c r="AA57" s="13">
        <v>18.399999999999999</v>
      </c>
      <c r="AB57" s="126">
        <v>11654700</v>
      </c>
      <c r="AC57" s="13">
        <v>18.18</v>
      </c>
      <c r="AD57">
        <f t="shared" si="5"/>
        <v>1.6600000000000001</v>
      </c>
      <c r="AE57" s="181">
        <f t="shared" si="6"/>
        <v>-5.4110301768990565E-2</v>
      </c>
    </row>
    <row r="58" spans="15:31" x14ac:dyDescent="0.25">
      <c r="O58" s="114">
        <v>1.03</v>
      </c>
      <c r="P58" s="114">
        <f t="shared" si="7"/>
        <v>18.849</v>
      </c>
      <c r="T58" s="179"/>
      <c r="U58" s="173"/>
      <c r="W58" s="176">
        <v>42222</v>
      </c>
      <c r="X58" s="13">
        <v>19.05</v>
      </c>
      <c r="Y58" s="13">
        <v>19.739999999999998</v>
      </c>
      <c r="Z58" s="13">
        <v>17.86</v>
      </c>
      <c r="AA58" s="13">
        <v>19.45</v>
      </c>
      <c r="AB58" s="126">
        <v>21784200</v>
      </c>
      <c r="AC58" s="13">
        <v>19.22</v>
      </c>
      <c r="AD58">
        <f t="shared" si="5"/>
        <v>1.879999999999999</v>
      </c>
      <c r="AE58" s="181">
        <f t="shared" si="6"/>
        <v>-1.6879795396419484E-2</v>
      </c>
    </row>
    <row r="59" spans="15:31" x14ac:dyDescent="0.25">
      <c r="O59" s="114">
        <v>1.02</v>
      </c>
      <c r="P59" s="114">
        <f t="shared" si="7"/>
        <v>18.666</v>
      </c>
      <c r="T59" s="179" t="s">
        <v>130</v>
      </c>
      <c r="U59" s="173" t="s">
        <v>288</v>
      </c>
      <c r="W59" s="176">
        <v>42221</v>
      </c>
      <c r="X59" s="13">
        <v>20.82</v>
      </c>
      <c r="Y59" s="13">
        <v>21.06</v>
      </c>
      <c r="Z59" s="13">
        <v>19.739999999999998</v>
      </c>
      <c r="AA59" s="13">
        <v>19.79</v>
      </c>
      <c r="AB59" s="126">
        <v>16224000</v>
      </c>
      <c r="AC59" s="13">
        <v>19.55</v>
      </c>
      <c r="AD59">
        <f t="shared" si="5"/>
        <v>1.3200000000000003</v>
      </c>
      <c r="AE59" s="181">
        <f t="shared" si="6"/>
        <v>-3.5044422507403805E-2</v>
      </c>
    </row>
    <row r="60" spans="15:31" x14ac:dyDescent="0.25">
      <c r="O60" s="114">
        <v>1.01</v>
      </c>
      <c r="P60" s="114">
        <f t="shared" si="7"/>
        <v>18.483000000000001</v>
      </c>
      <c r="T60" s="179" t="s">
        <v>131</v>
      </c>
      <c r="U60" s="173" t="s">
        <v>237</v>
      </c>
      <c r="W60" s="176">
        <v>42220</v>
      </c>
      <c r="X60" s="13">
        <v>20.71</v>
      </c>
      <c r="Y60" s="13">
        <v>20.99</v>
      </c>
      <c r="Z60" s="13">
        <v>20.28</v>
      </c>
      <c r="AA60" s="13">
        <v>20.51</v>
      </c>
      <c r="AB60" s="126">
        <v>9375600</v>
      </c>
      <c r="AC60" s="13">
        <v>20.260000000000002</v>
      </c>
      <c r="AD60">
        <f t="shared" si="5"/>
        <v>0.7099999999999973</v>
      </c>
      <c r="AE60" s="181">
        <f t="shared" si="6"/>
        <v>-2.9527559055116948E-3</v>
      </c>
    </row>
    <row r="61" spans="15:31" x14ac:dyDescent="0.25">
      <c r="O61" s="114">
        <v>1</v>
      </c>
      <c r="P61" s="114">
        <f t="shared" si="7"/>
        <v>18.3</v>
      </c>
      <c r="T61" s="179" t="s">
        <v>132</v>
      </c>
      <c r="U61" s="174">
        <v>8455285</v>
      </c>
      <c r="W61" s="176">
        <v>42219</v>
      </c>
      <c r="X61" s="13">
        <v>20.7</v>
      </c>
      <c r="Y61" s="13">
        <v>21.22</v>
      </c>
      <c r="Z61" s="13">
        <v>20.47</v>
      </c>
      <c r="AA61" s="13">
        <v>20.57</v>
      </c>
      <c r="AB61" s="126">
        <v>11247500</v>
      </c>
      <c r="AC61" s="13">
        <v>20.32</v>
      </c>
      <c r="AD61">
        <f t="shared" si="5"/>
        <v>0.75</v>
      </c>
      <c r="AE61" s="181">
        <f t="shared" si="6"/>
        <v>-2.1194605009633993E-2</v>
      </c>
    </row>
    <row r="62" spans="15:31" x14ac:dyDescent="0.25">
      <c r="O62" s="114">
        <v>0.99</v>
      </c>
      <c r="P62" s="114">
        <f t="shared" si="7"/>
        <v>18.117000000000001</v>
      </c>
      <c r="T62" s="179" t="s">
        <v>136</v>
      </c>
      <c r="U62" s="174">
        <v>14480000</v>
      </c>
      <c r="W62" s="176">
        <v>42216</v>
      </c>
      <c r="X62" s="13">
        <v>21.68</v>
      </c>
      <c r="Y62" s="13">
        <v>21.76</v>
      </c>
      <c r="Z62" s="13">
        <v>20.93</v>
      </c>
      <c r="AA62" s="13">
        <v>21.01</v>
      </c>
      <c r="AB62" s="126">
        <v>8947500</v>
      </c>
      <c r="AC62" s="13">
        <v>20.76</v>
      </c>
      <c r="AD62">
        <f t="shared" si="5"/>
        <v>0.83000000000000185</v>
      </c>
      <c r="AE62" s="181">
        <f t="shared" si="6"/>
        <v>-3.8888888888888862E-2</v>
      </c>
    </row>
    <row r="63" spans="15:31" x14ac:dyDescent="0.25">
      <c r="O63" s="114">
        <v>0.98</v>
      </c>
      <c r="P63" s="114">
        <f t="shared" si="7"/>
        <v>17.934000000000001</v>
      </c>
      <c r="T63" s="179" t="s">
        <v>133</v>
      </c>
      <c r="U63" s="173" t="s">
        <v>289</v>
      </c>
      <c r="W63" s="176">
        <v>42215</v>
      </c>
      <c r="X63" s="13">
        <v>21.86</v>
      </c>
      <c r="Y63" s="13">
        <v>21.94</v>
      </c>
      <c r="Z63" s="13">
        <v>21.47</v>
      </c>
      <c r="AA63" s="13">
        <v>21.86</v>
      </c>
      <c r="AB63" s="126">
        <v>8454800</v>
      </c>
      <c r="AC63" s="13">
        <v>21.6</v>
      </c>
      <c r="AD63">
        <f t="shared" si="5"/>
        <v>0.47000000000000242</v>
      </c>
      <c r="AE63" s="181">
        <f t="shared" si="6"/>
        <v>4.6511627906977715E-3</v>
      </c>
    </row>
    <row r="64" spans="15:31" x14ac:dyDescent="0.25">
      <c r="O64" s="114">
        <v>0.97</v>
      </c>
      <c r="P64" s="114">
        <f t="shared" si="7"/>
        <v>17.751000000000001</v>
      </c>
      <c r="T64" s="179" t="s">
        <v>137</v>
      </c>
      <c r="U64" s="173">
        <v>17.8</v>
      </c>
      <c r="W64" s="176">
        <v>42214</v>
      </c>
      <c r="X64" s="13">
        <v>21.16</v>
      </c>
      <c r="Y64" s="13">
        <v>21.87</v>
      </c>
      <c r="Z64" s="13">
        <v>20.91</v>
      </c>
      <c r="AA64" s="13">
        <v>21.76</v>
      </c>
      <c r="AB64" s="126">
        <v>12555700</v>
      </c>
      <c r="AC64" s="13">
        <v>21.5</v>
      </c>
      <c r="AD64">
        <f t="shared" si="5"/>
        <v>0.96000000000000085</v>
      </c>
      <c r="AE64" s="181">
        <f t="shared" si="6"/>
        <v>2.6743075453677045E-2</v>
      </c>
    </row>
    <row r="65" spans="15:31" x14ac:dyDescent="0.25">
      <c r="O65" s="114">
        <v>0.96</v>
      </c>
      <c r="P65" s="114">
        <f t="shared" si="7"/>
        <v>17.568000000000001</v>
      </c>
      <c r="T65" s="179" t="s">
        <v>138</v>
      </c>
      <c r="U65" s="173">
        <v>1.03</v>
      </c>
      <c r="W65" s="176">
        <v>42213</v>
      </c>
      <c r="X65" s="13">
        <v>20.77</v>
      </c>
      <c r="Y65" s="13">
        <v>21.57</v>
      </c>
      <c r="Z65" s="13">
        <v>20.440000000000001</v>
      </c>
      <c r="AA65" s="13">
        <v>21.2</v>
      </c>
      <c r="AB65" s="126">
        <v>11840500</v>
      </c>
      <c r="AC65" s="13">
        <v>20.94</v>
      </c>
      <c r="AD65">
        <f t="shared" si="5"/>
        <v>1.129999999999999</v>
      </c>
      <c r="AE65" s="181">
        <f t="shared" si="6"/>
        <v>2.4461839530332652E-2</v>
      </c>
    </row>
    <row r="66" spans="15:31" x14ac:dyDescent="0.25">
      <c r="O66" s="114">
        <v>0.95</v>
      </c>
      <c r="P66" s="114">
        <f t="shared" si="7"/>
        <v>17.385000000000002</v>
      </c>
      <c r="T66" s="179" t="s">
        <v>134</v>
      </c>
      <c r="U66" s="173" t="s">
        <v>261</v>
      </c>
      <c r="W66" s="176">
        <v>42212</v>
      </c>
      <c r="X66" s="13">
        <v>21.1</v>
      </c>
      <c r="Y66" s="13">
        <v>21.22</v>
      </c>
      <c r="Z66" s="13">
        <v>20.57</v>
      </c>
      <c r="AA66" s="13">
        <v>20.69</v>
      </c>
      <c r="AB66" s="126">
        <v>9137000</v>
      </c>
      <c r="AC66" s="13">
        <v>20.440000000000001</v>
      </c>
      <c r="AD66">
        <f t="shared" si="5"/>
        <v>0.64999999999999858</v>
      </c>
      <c r="AE66" s="181">
        <f t="shared" si="6"/>
        <v>-3.3569739952718503E-2</v>
      </c>
    </row>
    <row r="67" spans="15:31" x14ac:dyDescent="0.25">
      <c r="O67" s="114">
        <v>0.94</v>
      </c>
      <c r="P67" s="114">
        <f t="shared" si="7"/>
        <v>17.201999999999998</v>
      </c>
      <c r="W67" s="176">
        <v>42209</v>
      </c>
      <c r="X67" s="13">
        <v>22.06</v>
      </c>
      <c r="Y67" s="13">
        <v>22.1</v>
      </c>
      <c r="Z67" s="13">
        <v>21.1</v>
      </c>
      <c r="AA67" s="13">
        <v>21.41</v>
      </c>
      <c r="AB67" s="126">
        <v>13124600</v>
      </c>
      <c r="AC67" s="13">
        <v>21.15</v>
      </c>
      <c r="AD67">
        <f t="shared" si="5"/>
        <v>1</v>
      </c>
      <c r="AE67" s="181">
        <f t="shared" si="6"/>
        <v>-3.1149793861658281E-2</v>
      </c>
    </row>
    <row r="68" spans="15:31" x14ac:dyDescent="0.25">
      <c r="O68" s="114">
        <v>0.93</v>
      </c>
      <c r="P68" s="114">
        <f t="shared" si="7"/>
        <v>17.019000000000002</v>
      </c>
      <c r="W68" s="176">
        <v>42208</v>
      </c>
      <c r="X68" s="13">
        <v>22.36</v>
      </c>
      <c r="Y68" s="13">
        <v>22.48</v>
      </c>
      <c r="Z68" s="13">
        <v>21.72</v>
      </c>
      <c r="AA68" s="13">
        <v>22.1</v>
      </c>
      <c r="AB68" s="126">
        <v>12029000</v>
      </c>
      <c r="AC68" s="13">
        <v>21.83</v>
      </c>
      <c r="AD68">
        <f t="shared" si="5"/>
        <v>0.76000000000000156</v>
      </c>
      <c r="AE68" s="181" t="e">
        <f t="shared" si="6"/>
        <v>#DIV/0!</v>
      </c>
    </row>
    <row r="69" spans="15:31" x14ac:dyDescent="0.25">
      <c r="O69" s="114">
        <v>0.92</v>
      </c>
      <c r="P69" s="114">
        <f t="shared" si="7"/>
        <v>16.836000000000002</v>
      </c>
      <c r="W69" s="13" t="s">
        <v>148</v>
      </c>
      <c r="X69" s="13"/>
      <c r="Y69" s="13"/>
      <c r="Z69" s="13"/>
      <c r="AA69" s="13"/>
      <c r="AB69" s="13"/>
      <c r="AC69" s="13"/>
      <c r="AD69">
        <f t="shared" si="5"/>
        <v>0</v>
      </c>
      <c r="AE69" s="181" t="e">
        <f t="shared" si="6"/>
        <v>#DIV/0!</v>
      </c>
    </row>
    <row r="70" spans="15:31" x14ac:dyDescent="0.25">
      <c r="O70" s="114">
        <v>0.91</v>
      </c>
      <c r="P70" s="114">
        <f t="shared" si="7"/>
        <v>16.653000000000002</v>
      </c>
    </row>
    <row r="71" spans="15:31" x14ac:dyDescent="0.25">
      <c r="O71" s="114">
        <v>0.9</v>
      </c>
      <c r="P71" s="114">
        <f t="shared" si="7"/>
        <v>16.470000000000002</v>
      </c>
    </row>
  </sheetData>
  <mergeCells count="3">
    <mergeCell ref="O50:P50"/>
    <mergeCell ref="G7:G8"/>
    <mergeCell ref="G10:G16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8" bestFit="1" customWidth="1"/>
    <col min="23" max="23" width="10.5703125" style="44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114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115</v>
      </c>
      <c r="K1" s="25" t="s">
        <v>61</v>
      </c>
      <c r="L1" s="19" t="s">
        <v>37</v>
      </c>
      <c r="M1" s="19" t="s">
        <v>38</v>
      </c>
      <c r="T1" s="14" t="s">
        <v>110</v>
      </c>
      <c r="U1" s="47"/>
      <c r="W1" s="165" t="s">
        <v>140</v>
      </c>
      <c r="X1" s="142" t="s">
        <v>141</v>
      </c>
      <c r="Y1" s="142" t="s">
        <v>142</v>
      </c>
      <c r="Z1" s="142" t="s">
        <v>143</v>
      </c>
      <c r="AA1" s="142" t="s">
        <v>144</v>
      </c>
      <c r="AB1" s="139" t="s">
        <v>145</v>
      </c>
      <c r="AC1" s="139" t="s">
        <v>146</v>
      </c>
      <c r="AD1" s="14" t="s">
        <v>171</v>
      </c>
      <c r="AE1" s="14" t="s">
        <v>173</v>
      </c>
    </row>
    <row r="2" spans="1:31" x14ac:dyDescent="0.25">
      <c r="A2" s="6" t="s">
        <v>17</v>
      </c>
      <c r="B2" s="1">
        <v>42153</v>
      </c>
      <c r="C2" s="7">
        <v>1</v>
      </c>
      <c r="D2" s="58">
        <v>20.3</v>
      </c>
      <c r="E2" s="58">
        <v>0</v>
      </c>
      <c r="F2" s="58">
        <f>C2*D2</f>
        <v>20.3</v>
      </c>
      <c r="G2" s="98">
        <v>42235</v>
      </c>
      <c r="H2" s="7">
        <v>600</v>
      </c>
      <c r="I2" s="58">
        <v>17.55</v>
      </c>
      <c r="J2" s="58">
        <v>0.19</v>
      </c>
      <c r="K2" s="58">
        <f t="shared" ref="K2:K3" si="0">H2*I2-J2</f>
        <v>10529.81</v>
      </c>
      <c r="L2" t="s">
        <v>85</v>
      </c>
      <c r="O2" s="14" t="s">
        <v>57</v>
      </c>
      <c r="Q2">
        <f>C38-H38</f>
        <v>5530</v>
      </c>
      <c r="T2" s="14"/>
      <c r="W2" s="166">
        <v>42300</v>
      </c>
      <c r="X2" s="55">
        <v>15.85</v>
      </c>
      <c r="Y2" s="55">
        <v>15.88</v>
      </c>
      <c r="Z2" s="55">
        <v>15.18</v>
      </c>
      <c r="AA2" s="55">
        <v>15.19</v>
      </c>
      <c r="AB2" s="135">
        <v>5092400</v>
      </c>
      <c r="AC2" s="12">
        <v>15.19</v>
      </c>
      <c r="AD2" s="2">
        <f>Y2-Z2</f>
        <v>0.70000000000000107</v>
      </c>
      <c r="AE2" s="181">
        <f>AC2/AC3-1</f>
        <v>-3.9215686274509887E-2</v>
      </c>
    </row>
    <row r="3" spans="1:31" x14ac:dyDescent="0.25">
      <c r="A3" s="27" t="s">
        <v>75</v>
      </c>
      <c r="B3" s="1">
        <v>42164</v>
      </c>
      <c r="C3" s="7">
        <v>10</v>
      </c>
      <c r="D3" s="58">
        <v>19.79</v>
      </c>
      <c r="E3" s="58">
        <v>0</v>
      </c>
      <c r="F3" s="58">
        <f t="shared" ref="F3:F24" si="1">C3*D3</f>
        <v>197.89999999999998</v>
      </c>
      <c r="G3" s="98">
        <v>42235</v>
      </c>
      <c r="H3" s="7">
        <v>400</v>
      </c>
      <c r="I3" s="58">
        <v>17.559999999999999</v>
      </c>
      <c r="J3" s="58">
        <v>0.13</v>
      </c>
      <c r="K3" s="58">
        <f t="shared" si="0"/>
        <v>7023.869999999999</v>
      </c>
      <c r="O3" s="14" t="s">
        <v>79</v>
      </c>
      <c r="Q3" s="2">
        <f>(F38-K38)/Q2</f>
        <v>17.411558770343582</v>
      </c>
      <c r="W3" s="166">
        <v>42299</v>
      </c>
      <c r="X3" s="55">
        <v>15.88</v>
      </c>
      <c r="Y3" s="55">
        <v>15.95</v>
      </c>
      <c r="Z3" s="55">
        <v>15.59</v>
      </c>
      <c r="AA3" s="55">
        <v>15.81</v>
      </c>
      <c r="AB3" s="135">
        <v>4084300</v>
      </c>
      <c r="AC3" s="12">
        <v>15.81</v>
      </c>
      <c r="AD3" s="2">
        <f t="shared" ref="AD3:AD66" si="2">Y3-Z3</f>
        <v>0.35999999999999943</v>
      </c>
      <c r="AE3" s="181">
        <f t="shared" ref="AE3:AE66" si="3">AC3/AC4-1</f>
        <v>3.1725888324873885E-3</v>
      </c>
    </row>
    <row r="4" spans="1:31" x14ac:dyDescent="0.25">
      <c r="B4" s="1">
        <v>42164</v>
      </c>
      <c r="C4" s="7">
        <v>50</v>
      </c>
      <c r="D4" s="58">
        <v>19.7</v>
      </c>
      <c r="E4" s="58">
        <v>0</v>
      </c>
      <c r="F4" s="58">
        <f t="shared" si="1"/>
        <v>985</v>
      </c>
      <c r="G4" s="1">
        <v>42265</v>
      </c>
      <c r="H4" s="111">
        <v>411</v>
      </c>
      <c r="I4" s="58">
        <v>15.83</v>
      </c>
      <c r="J4" s="58">
        <v>0.12</v>
      </c>
      <c r="K4" s="58">
        <f>H4*I4-J4</f>
        <v>6506.01</v>
      </c>
      <c r="O4" s="14" t="s">
        <v>66</v>
      </c>
      <c r="Q4" s="73">
        <v>15.19</v>
      </c>
      <c r="T4" s="1">
        <v>42263</v>
      </c>
      <c r="U4" s="48" t="s">
        <v>117</v>
      </c>
      <c r="W4" s="166">
        <v>42298</v>
      </c>
      <c r="X4" s="55">
        <v>16.260000000000002</v>
      </c>
      <c r="Y4" s="55">
        <v>16.329999999999998</v>
      </c>
      <c r="Z4" s="55">
        <v>15.68</v>
      </c>
      <c r="AA4" s="55">
        <v>15.76</v>
      </c>
      <c r="AB4" s="135">
        <v>3647100</v>
      </c>
      <c r="AC4" s="12">
        <v>15.76</v>
      </c>
      <c r="AD4" s="2">
        <f t="shared" si="2"/>
        <v>0.64999999999999858</v>
      </c>
      <c r="AE4" s="181">
        <f t="shared" si="3"/>
        <v>-2.9556650246305383E-2</v>
      </c>
    </row>
    <row r="5" spans="1:31" x14ac:dyDescent="0.25">
      <c r="B5" s="1">
        <v>42166</v>
      </c>
      <c r="C5" s="7">
        <v>39</v>
      </c>
      <c r="D5" s="58">
        <v>19.25</v>
      </c>
      <c r="E5" s="58">
        <v>0</v>
      </c>
      <c r="F5" s="58">
        <f t="shared" si="1"/>
        <v>750.75</v>
      </c>
      <c r="G5" s="1">
        <v>42284</v>
      </c>
      <c r="H5" s="111">
        <v>650</v>
      </c>
      <c r="I5" s="58">
        <v>15.07</v>
      </c>
      <c r="J5" s="58">
        <v>0.18</v>
      </c>
      <c r="K5" s="58">
        <f>H5*I5-J5</f>
        <v>9795.32</v>
      </c>
      <c r="O5" s="14" t="s">
        <v>67</v>
      </c>
      <c r="Q5" s="2">
        <f>Q4*Q2</f>
        <v>84000.7</v>
      </c>
      <c r="T5" s="1">
        <v>42313</v>
      </c>
      <c r="U5" s="48" t="s">
        <v>160</v>
      </c>
      <c r="W5" s="166">
        <v>42297</v>
      </c>
      <c r="X5" s="55">
        <v>16.25</v>
      </c>
      <c r="Y5" s="55">
        <v>16.600000000000001</v>
      </c>
      <c r="Z5" s="55">
        <v>16.21</v>
      </c>
      <c r="AA5" s="55">
        <v>16.239999999999998</v>
      </c>
      <c r="AB5" s="135">
        <v>2488800</v>
      </c>
      <c r="AC5" s="12">
        <v>16.239999999999998</v>
      </c>
      <c r="AD5" s="2">
        <f t="shared" si="2"/>
        <v>0.39000000000000057</v>
      </c>
      <c r="AE5" s="181">
        <f t="shared" si="3"/>
        <v>-3.6809815950921143E-3</v>
      </c>
    </row>
    <row r="6" spans="1:31" x14ac:dyDescent="0.25">
      <c r="B6" s="1">
        <v>42174</v>
      </c>
      <c r="C6" s="7">
        <v>20</v>
      </c>
      <c r="D6" s="58">
        <v>19.059999999999999</v>
      </c>
      <c r="E6" s="58">
        <v>0</v>
      </c>
      <c r="F6" s="58">
        <f t="shared" si="1"/>
        <v>381.2</v>
      </c>
      <c r="G6" s="1">
        <v>42284</v>
      </c>
      <c r="H6" s="111">
        <v>100</v>
      </c>
      <c r="I6" s="58">
        <v>15.25</v>
      </c>
      <c r="J6" s="58">
        <v>0.03</v>
      </c>
      <c r="K6" s="58">
        <f>H6*I6-J6</f>
        <v>1524.97</v>
      </c>
      <c r="O6" s="14" t="s">
        <v>64</v>
      </c>
      <c r="Q6" s="2">
        <f>Q3*Q2</f>
        <v>96285.920000000013</v>
      </c>
      <c r="W6" s="166">
        <v>42296</v>
      </c>
      <c r="X6" s="55">
        <v>16.11</v>
      </c>
      <c r="Y6" s="55">
        <v>16.3</v>
      </c>
      <c r="Z6" s="55">
        <v>15.94</v>
      </c>
      <c r="AA6" s="55">
        <v>16.3</v>
      </c>
      <c r="AB6" s="135">
        <v>2960000</v>
      </c>
      <c r="AC6" s="12">
        <v>16.3</v>
      </c>
      <c r="AD6" s="2">
        <f t="shared" si="2"/>
        <v>0.36000000000000121</v>
      </c>
      <c r="AE6" s="181">
        <f t="shared" si="3"/>
        <v>8.0395794681509258E-3</v>
      </c>
    </row>
    <row r="7" spans="1:31" ht="15.75" x14ac:dyDescent="0.25">
      <c r="B7" s="1">
        <v>42177</v>
      </c>
      <c r="C7" s="7">
        <v>20</v>
      </c>
      <c r="D7" s="58">
        <v>18.899999999999999</v>
      </c>
      <c r="E7" s="58">
        <v>0</v>
      </c>
      <c r="F7" s="58">
        <f t="shared" si="1"/>
        <v>378</v>
      </c>
      <c r="G7" s="1">
        <v>42285</v>
      </c>
      <c r="H7" s="111">
        <v>639</v>
      </c>
      <c r="I7" s="58">
        <v>15.95</v>
      </c>
      <c r="J7" s="58">
        <v>0.19</v>
      </c>
      <c r="K7" s="58">
        <f>H7*I7-J7</f>
        <v>10191.859999999999</v>
      </c>
      <c r="O7" s="14" t="s">
        <v>65</v>
      </c>
      <c r="Q7" s="61">
        <f>Q5-Q6</f>
        <v>-12285.220000000016</v>
      </c>
      <c r="R7" s="229" t="s">
        <v>380</v>
      </c>
      <c r="W7" s="166">
        <v>42293</v>
      </c>
      <c r="X7" s="55">
        <v>16.350000000000001</v>
      </c>
      <c r="Y7" s="55">
        <v>16.47</v>
      </c>
      <c r="Z7" s="55">
        <v>16</v>
      </c>
      <c r="AA7" s="55">
        <v>16.170000000000002</v>
      </c>
      <c r="AB7" s="135">
        <v>2242700</v>
      </c>
      <c r="AC7" s="12">
        <v>16.170000000000002</v>
      </c>
      <c r="AD7" s="2">
        <f t="shared" si="2"/>
        <v>0.46999999999999886</v>
      </c>
      <c r="AE7" s="181">
        <f t="shared" si="3"/>
        <v>-9.1911764705882026E-3</v>
      </c>
    </row>
    <row r="8" spans="1:31" x14ac:dyDescent="0.25">
      <c r="B8" s="1">
        <v>42185</v>
      </c>
      <c r="C8" s="7">
        <v>50</v>
      </c>
      <c r="D8" s="58">
        <v>18.72</v>
      </c>
      <c r="E8" s="58">
        <v>0</v>
      </c>
      <c r="F8" s="58">
        <f t="shared" si="1"/>
        <v>936</v>
      </c>
      <c r="G8" s="1">
        <v>42291</v>
      </c>
      <c r="H8" s="111">
        <v>1009</v>
      </c>
      <c r="I8" s="58">
        <v>16.48</v>
      </c>
      <c r="J8" s="58">
        <v>0.31</v>
      </c>
      <c r="K8" s="58">
        <f>H8*I8-J8</f>
        <v>16628.009999999998</v>
      </c>
      <c r="R8" s="232" t="s">
        <v>227</v>
      </c>
      <c r="W8" s="166">
        <v>42292</v>
      </c>
      <c r="X8" s="55">
        <v>16.25</v>
      </c>
      <c r="Y8" s="55">
        <v>16.43</v>
      </c>
      <c r="Z8" s="55">
        <v>16.079999999999998</v>
      </c>
      <c r="AA8" s="55">
        <v>16.32</v>
      </c>
      <c r="AB8" s="135">
        <v>2558700</v>
      </c>
      <c r="AC8" s="12">
        <v>16.32</v>
      </c>
      <c r="AD8" s="2">
        <f t="shared" si="2"/>
        <v>0.35000000000000142</v>
      </c>
      <c r="AE8" s="181">
        <f t="shared" si="3"/>
        <v>4.9261083743843415E-3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66">
        <v>42291</v>
      </c>
      <c r="X9" s="55">
        <v>16.21</v>
      </c>
      <c r="Y9" s="55">
        <v>16.52</v>
      </c>
      <c r="Z9" s="55">
        <v>16.149999999999999</v>
      </c>
      <c r="AA9" s="55">
        <v>16.239999999999998</v>
      </c>
      <c r="AB9" s="135">
        <v>2255300</v>
      </c>
      <c r="AC9" s="12">
        <v>16.239999999999998</v>
      </c>
      <c r="AD9" s="2">
        <f t="shared" si="2"/>
        <v>0.37000000000000099</v>
      </c>
      <c r="AE9" s="181">
        <f t="shared" si="3"/>
        <v>1.2330456226881115E-3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66">
        <v>42290</v>
      </c>
      <c r="X10" s="55">
        <v>15.98</v>
      </c>
      <c r="Y10" s="55">
        <v>16.440000000000001</v>
      </c>
      <c r="Z10" s="55">
        <v>15.94</v>
      </c>
      <c r="AA10" s="55">
        <v>16.22</v>
      </c>
      <c r="AB10" s="135">
        <v>2889300</v>
      </c>
      <c r="AC10" s="12">
        <v>16.22</v>
      </c>
      <c r="AD10" s="2">
        <f t="shared" si="2"/>
        <v>0.50000000000000178</v>
      </c>
      <c r="AE10" s="181">
        <f t="shared" si="3"/>
        <v>8.0795525170913596E-3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4"/>
      <c r="W11" s="166">
        <v>42289</v>
      </c>
      <c r="X11" s="55">
        <v>16.399999999999999</v>
      </c>
      <c r="Y11" s="55">
        <v>16.54</v>
      </c>
      <c r="Z11" s="55">
        <v>15.99</v>
      </c>
      <c r="AA11" s="55">
        <v>16.09</v>
      </c>
      <c r="AB11" s="135">
        <v>2904700</v>
      </c>
      <c r="AC11" s="12">
        <v>16.09</v>
      </c>
      <c r="AD11" s="2">
        <f t="shared" si="2"/>
        <v>0.54999999999999893</v>
      </c>
      <c r="AE11" s="181">
        <f t="shared" si="3"/>
        <v>-2.0097442143727218E-2</v>
      </c>
    </row>
    <row r="12" spans="1:31" x14ac:dyDescent="0.25">
      <c r="B12" s="1">
        <v>42207</v>
      </c>
      <c r="C12" s="7">
        <v>30</v>
      </c>
      <c r="D12" s="58">
        <v>17.3</v>
      </c>
      <c r="E12" s="58">
        <v>0</v>
      </c>
      <c r="F12" s="58">
        <f t="shared" si="1"/>
        <v>519</v>
      </c>
      <c r="W12" s="166">
        <v>42286</v>
      </c>
      <c r="X12" s="55">
        <v>16.510000000000002</v>
      </c>
      <c r="Y12" s="55">
        <v>16.579999999999998</v>
      </c>
      <c r="Z12" s="55">
        <v>16.18</v>
      </c>
      <c r="AA12" s="55">
        <v>16.420000000000002</v>
      </c>
      <c r="AB12" s="135">
        <v>3220000</v>
      </c>
      <c r="AC12" s="12">
        <v>16.420000000000002</v>
      </c>
      <c r="AD12" s="2">
        <f t="shared" si="2"/>
        <v>0.39999999999999858</v>
      </c>
      <c r="AE12" s="181">
        <f t="shared" si="3"/>
        <v>-4.8484848484847687E-3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66">
        <v>42285</v>
      </c>
      <c r="X13" s="55">
        <v>15.96</v>
      </c>
      <c r="Y13" s="55">
        <v>16.52</v>
      </c>
      <c r="Z13" s="55">
        <v>15.95</v>
      </c>
      <c r="AA13" s="55">
        <v>16.5</v>
      </c>
      <c r="AB13" s="135">
        <v>4728700</v>
      </c>
      <c r="AC13" s="12">
        <v>16.5</v>
      </c>
      <c r="AD13" s="2">
        <f t="shared" si="2"/>
        <v>0.57000000000000028</v>
      </c>
      <c r="AE13" s="181">
        <f t="shared" si="3"/>
        <v>3.125E-2</v>
      </c>
    </row>
    <row r="14" spans="1:31" x14ac:dyDescent="0.25">
      <c r="B14" s="1">
        <v>42208</v>
      </c>
      <c r="C14" s="7">
        <v>100</v>
      </c>
      <c r="D14" s="58">
        <v>17.100000000000001</v>
      </c>
      <c r="E14" s="58">
        <v>0</v>
      </c>
      <c r="F14" s="58">
        <f t="shared" si="1"/>
        <v>1710.0000000000002</v>
      </c>
      <c r="W14" s="166">
        <v>42284</v>
      </c>
      <c r="X14" s="55">
        <v>16.04</v>
      </c>
      <c r="Y14" s="55">
        <v>16.32</v>
      </c>
      <c r="Z14" s="55">
        <v>15.88</v>
      </c>
      <c r="AA14" s="55">
        <v>16</v>
      </c>
      <c r="AB14" s="135">
        <v>3292000</v>
      </c>
      <c r="AC14" s="12">
        <v>16</v>
      </c>
      <c r="AD14" s="2">
        <f t="shared" si="2"/>
        <v>0.4399999999999995</v>
      </c>
      <c r="AE14" s="181">
        <f t="shared" si="3"/>
        <v>2.5062656641603454E-3</v>
      </c>
    </row>
    <row r="15" spans="1:31" x14ac:dyDescent="0.25">
      <c r="B15" s="1">
        <v>42208</v>
      </c>
      <c r="C15" s="7">
        <v>50</v>
      </c>
      <c r="D15" s="58">
        <v>16.96</v>
      </c>
      <c r="E15" s="58">
        <v>0</v>
      </c>
      <c r="F15" s="58">
        <f t="shared" si="1"/>
        <v>848</v>
      </c>
      <c r="G15" s="2"/>
      <c r="V15" s="2"/>
      <c r="W15" s="166">
        <v>42283</v>
      </c>
      <c r="X15" s="55">
        <v>16.010000000000002</v>
      </c>
      <c r="Y15" s="55">
        <v>16.2</v>
      </c>
      <c r="Z15" s="55">
        <v>15.71</v>
      </c>
      <c r="AA15" s="55">
        <v>15.96</v>
      </c>
      <c r="AB15" s="135">
        <v>5690800</v>
      </c>
      <c r="AC15" s="12">
        <v>15.96</v>
      </c>
      <c r="AD15" s="2">
        <f t="shared" si="2"/>
        <v>0.48999999999999844</v>
      </c>
      <c r="AE15" s="181">
        <f t="shared" si="3"/>
        <v>-5.6074766355139749E-3</v>
      </c>
    </row>
    <row r="16" spans="1:31" x14ac:dyDescent="0.25">
      <c r="B16" s="1">
        <v>42222</v>
      </c>
      <c r="C16" s="7">
        <v>200</v>
      </c>
      <c r="D16" s="58">
        <v>17.739999999999998</v>
      </c>
      <c r="E16" s="58">
        <v>0</v>
      </c>
      <c r="F16" s="58">
        <f t="shared" si="1"/>
        <v>3547.9999999999995</v>
      </c>
      <c r="V16" s="2"/>
      <c r="W16" s="166">
        <v>42282</v>
      </c>
      <c r="X16" s="55">
        <v>15.5</v>
      </c>
      <c r="Y16" s="55">
        <v>16.09</v>
      </c>
      <c r="Z16" s="55">
        <v>15.5</v>
      </c>
      <c r="AA16" s="55">
        <v>16.05</v>
      </c>
      <c r="AB16" s="135">
        <v>6309200</v>
      </c>
      <c r="AC16" s="12">
        <v>16.05</v>
      </c>
      <c r="AD16" s="2">
        <f t="shared" si="2"/>
        <v>0.58999999999999986</v>
      </c>
      <c r="AE16" s="181">
        <f t="shared" si="3"/>
        <v>4.2207792207792139E-2</v>
      </c>
    </row>
    <row r="17" spans="1:31" x14ac:dyDescent="0.25">
      <c r="B17" s="98">
        <v>42222</v>
      </c>
      <c r="C17" s="7">
        <v>200</v>
      </c>
      <c r="D17" s="58">
        <v>17.850000000000001</v>
      </c>
      <c r="E17" s="58">
        <v>0</v>
      </c>
      <c r="F17" s="58">
        <f t="shared" si="1"/>
        <v>3570.0000000000005</v>
      </c>
      <c r="V17" s="2"/>
      <c r="W17" s="166">
        <v>42279</v>
      </c>
      <c r="X17" s="55">
        <v>14.64</v>
      </c>
      <c r="Y17" s="55">
        <v>15.41</v>
      </c>
      <c r="Z17" s="55">
        <v>14.53</v>
      </c>
      <c r="AA17" s="55">
        <v>15.4</v>
      </c>
      <c r="AB17" s="135">
        <v>5478200</v>
      </c>
      <c r="AC17" s="12">
        <v>15.4</v>
      </c>
      <c r="AD17" s="2">
        <f t="shared" si="2"/>
        <v>0.88000000000000078</v>
      </c>
      <c r="AE17" s="181">
        <f t="shared" si="3"/>
        <v>4.5485403937542523E-2</v>
      </c>
    </row>
    <row r="18" spans="1:31" x14ac:dyDescent="0.25">
      <c r="A18">
        <f>SUM(C2:C8)+C12+SUM(C14:C29)+C32+C31</f>
        <v>3809</v>
      </c>
      <c r="B18" s="98">
        <v>42223</v>
      </c>
      <c r="C18" s="7">
        <v>300</v>
      </c>
      <c r="D18" s="58">
        <v>17.149999999999999</v>
      </c>
      <c r="E18" s="58">
        <v>0</v>
      </c>
      <c r="F18" s="58">
        <f t="shared" si="1"/>
        <v>5145</v>
      </c>
      <c r="G18" s="2"/>
      <c r="V18" s="2"/>
      <c r="W18" s="166">
        <v>42278</v>
      </c>
      <c r="X18" s="55">
        <v>14.66</v>
      </c>
      <c r="Y18" s="55">
        <v>15.05</v>
      </c>
      <c r="Z18" s="55">
        <v>14.35</v>
      </c>
      <c r="AA18" s="55">
        <v>14.73</v>
      </c>
      <c r="AB18" s="135">
        <v>5078200</v>
      </c>
      <c r="AC18" s="12">
        <v>14.73</v>
      </c>
      <c r="AD18" s="2">
        <f t="shared" si="2"/>
        <v>0.70000000000000107</v>
      </c>
      <c r="AE18" s="181">
        <f t="shared" si="3"/>
        <v>8.9041095890411981E-3</v>
      </c>
    </row>
    <row r="19" spans="1:31" x14ac:dyDescent="0.25">
      <c r="B19" s="98">
        <v>42223</v>
      </c>
      <c r="C19" s="7">
        <v>200</v>
      </c>
      <c r="D19" s="58">
        <v>17.170000000000002</v>
      </c>
      <c r="E19" s="58">
        <v>0</v>
      </c>
      <c r="F19" s="58">
        <f t="shared" si="1"/>
        <v>3434.0000000000005</v>
      </c>
      <c r="G19" s="2"/>
      <c r="W19" s="166">
        <v>42277</v>
      </c>
      <c r="X19" s="55">
        <v>14.44</v>
      </c>
      <c r="Y19" s="55">
        <v>14.73</v>
      </c>
      <c r="Z19" s="55">
        <v>14.34</v>
      </c>
      <c r="AA19" s="55">
        <v>14.6</v>
      </c>
      <c r="AB19" s="135">
        <v>6181900</v>
      </c>
      <c r="AC19" s="12">
        <v>14.6</v>
      </c>
      <c r="AD19" s="2">
        <f t="shared" si="2"/>
        <v>0.39000000000000057</v>
      </c>
      <c r="AE19" s="181">
        <f t="shared" si="3"/>
        <v>2.0979020979020824E-2</v>
      </c>
    </row>
    <row r="20" spans="1:31" x14ac:dyDescent="0.25">
      <c r="B20" s="98">
        <v>42223</v>
      </c>
      <c r="C20" s="7">
        <v>100</v>
      </c>
      <c r="D20" s="58">
        <v>17.37</v>
      </c>
      <c r="E20" s="58">
        <v>0</v>
      </c>
      <c r="F20" s="58">
        <f t="shared" si="1"/>
        <v>1737</v>
      </c>
      <c r="W20" s="166">
        <v>42276</v>
      </c>
      <c r="X20" s="55">
        <v>14.44</v>
      </c>
      <c r="Y20" s="55">
        <v>14.49</v>
      </c>
      <c r="Z20" s="55">
        <v>14.21</v>
      </c>
      <c r="AA20" s="55">
        <v>14.3</v>
      </c>
      <c r="AB20" s="135">
        <v>4849100</v>
      </c>
      <c r="AC20" s="12">
        <v>14.3</v>
      </c>
      <c r="AD20" s="2">
        <f t="shared" si="2"/>
        <v>0.27999999999999936</v>
      </c>
      <c r="AE20" s="181">
        <f t="shared" si="3"/>
        <v>-3.4843205574912606E-3</v>
      </c>
    </row>
    <row r="21" spans="1:31" x14ac:dyDescent="0.25">
      <c r="B21" s="98">
        <v>42227</v>
      </c>
      <c r="C21" s="7">
        <v>100</v>
      </c>
      <c r="D21" s="58">
        <v>17.100000000000001</v>
      </c>
      <c r="E21" s="58">
        <v>0</v>
      </c>
      <c r="F21" s="58">
        <f t="shared" si="1"/>
        <v>1710.0000000000002</v>
      </c>
      <c r="W21" s="166">
        <v>42275</v>
      </c>
      <c r="X21" s="55">
        <v>14.36</v>
      </c>
      <c r="Y21" s="55">
        <v>14.54</v>
      </c>
      <c r="Z21" s="55">
        <v>14.26</v>
      </c>
      <c r="AA21" s="55">
        <v>14.35</v>
      </c>
      <c r="AB21" s="135">
        <v>6842000</v>
      </c>
      <c r="AC21" s="12">
        <v>14.35</v>
      </c>
      <c r="AD21" s="2">
        <f t="shared" si="2"/>
        <v>0.27999999999999936</v>
      </c>
      <c r="AE21" s="181">
        <f t="shared" si="3"/>
        <v>-3.4722222222223209E-3</v>
      </c>
    </row>
    <row r="22" spans="1:31" x14ac:dyDescent="0.25">
      <c r="B22" s="98">
        <v>42229</v>
      </c>
      <c r="C22" s="7">
        <v>100</v>
      </c>
      <c r="D22" s="58">
        <v>16.89</v>
      </c>
      <c r="E22" s="58">
        <v>0</v>
      </c>
      <c r="F22" s="58">
        <f t="shared" si="1"/>
        <v>1689</v>
      </c>
      <c r="W22" s="166">
        <v>42272</v>
      </c>
      <c r="X22" s="55">
        <v>14.57</v>
      </c>
      <c r="Y22" s="55">
        <v>14.67</v>
      </c>
      <c r="Z22" s="55">
        <v>14.32</v>
      </c>
      <c r="AA22" s="55">
        <v>14.4</v>
      </c>
      <c r="AB22" s="135">
        <v>4179100</v>
      </c>
      <c r="AC22" s="12">
        <v>14.4</v>
      </c>
      <c r="AD22" s="2">
        <f t="shared" si="2"/>
        <v>0.34999999999999964</v>
      </c>
      <c r="AE22" s="181">
        <f t="shared" si="3"/>
        <v>-4.1493775933609811E-3</v>
      </c>
    </row>
    <row r="23" spans="1:31" x14ac:dyDescent="0.25">
      <c r="B23" s="1">
        <v>42233</v>
      </c>
      <c r="C23" s="7">
        <v>100</v>
      </c>
      <c r="D23" s="58">
        <v>16.5</v>
      </c>
      <c r="E23" s="58">
        <v>0</v>
      </c>
      <c r="F23" s="58">
        <f t="shared" si="1"/>
        <v>1650</v>
      </c>
      <c r="W23" s="166">
        <v>42271</v>
      </c>
      <c r="X23" s="55">
        <v>14.52</v>
      </c>
      <c r="Y23" s="55">
        <v>14.68</v>
      </c>
      <c r="Z23" s="55">
        <v>14.09</v>
      </c>
      <c r="AA23" s="55">
        <v>14.46</v>
      </c>
      <c r="AB23" s="135">
        <v>6051100</v>
      </c>
      <c r="AC23" s="12">
        <v>14.46</v>
      </c>
      <c r="AD23" s="2">
        <f t="shared" si="2"/>
        <v>0.58999999999999986</v>
      </c>
      <c r="AE23" s="181">
        <f t="shared" si="3"/>
        <v>-1.3642564802182733E-2</v>
      </c>
    </row>
    <row r="24" spans="1:31" x14ac:dyDescent="0.25">
      <c r="B24" s="1">
        <v>42234</v>
      </c>
      <c r="C24" s="7">
        <v>100</v>
      </c>
      <c r="D24" s="58">
        <v>16.600000000000001</v>
      </c>
      <c r="E24" s="58">
        <v>0</v>
      </c>
      <c r="F24" s="58">
        <f t="shared" si="1"/>
        <v>1660.0000000000002</v>
      </c>
      <c r="W24" s="166">
        <v>42270</v>
      </c>
      <c r="X24" s="55">
        <v>14.79</v>
      </c>
      <c r="Y24" s="55">
        <v>15.14</v>
      </c>
      <c r="Z24" s="55">
        <v>14.57</v>
      </c>
      <c r="AA24" s="55">
        <v>14.66</v>
      </c>
      <c r="AB24" s="135">
        <v>5434600</v>
      </c>
      <c r="AC24" s="12">
        <v>14.66</v>
      </c>
      <c r="AD24" s="2">
        <f t="shared" si="2"/>
        <v>0.57000000000000028</v>
      </c>
      <c r="AE24" s="181">
        <f t="shared" si="3"/>
        <v>-8.789722785665921E-3</v>
      </c>
    </row>
    <row r="25" spans="1:31" x14ac:dyDescent="0.25">
      <c r="B25" s="1">
        <v>42244</v>
      </c>
      <c r="C25" s="7">
        <v>200</v>
      </c>
      <c r="D25" s="58">
        <v>15.4</v>
      </c>
      <c r="E25" s="58">
        <v>0</v>
      </c>
      <c r="F25" s="58">
        <f t="shared" ref="F25:F36" si="4">C25*D25</f>
        <v>3080</v>
      </c>
      <c r="W25" s="166">
        <v>42269</v>
      </c>
      <c r="X25" s="55">
        <v>15.26</v>
      </c>
      <c r="Y25" s="55">
        <v>15.27</v>
      </c>
      <c r="Z25" s="55">
        <v>14.34</v>
      </c>
      <c r="AA25" s="55">
        <v>14.79</v>
      </c>
      <c r="AB25" s="135">
        <v>8531500</v>
      </c>
      <c r="AC25" s="12">
        <v>14.79</v>
      </c>
      <c r="AD25" s="2">
        <f t="shared" si="2"/>
        <v>0.92999999999999972</v>
      </c>
      <c r="AE25" s="181">
        <f t="shared" si="3"/>
        <v>-3.7735849056603765E-2</v>
      </c>
    </row>
    <row r="26" spans="1:31" x14ac:dyDescent="0.25">
      <c r="B26" s="1">
        <v>42257</v>
      </c>
      <c r="C26" s="7">
        <v>200</v>
      </c>
      <c r="D26" s="58">
        <v>15.02</v>
      </c>
      <c r="E26" s="58">
        <v>0</v>
      </c>
      <c r="F26" s="58">
        <f t="shared" si="4"/>
        <v>3004</v>
      </c>
      <c r="W26" s="166">
        <v>42268</v>
      </c>
      <c r="X26" s="55">
        <v>15.59</v>
      </c>
      <c r="Y26" s="55">
        <v>15.88</v>
      </c>
      <c r="Z26" s="55">
        <v>15.31</v>
      </c>
      <c r="AA26" s="55">
        <v>15.37</v>
      </c>
      <c r="AB26" s="135">
        <v>5296200</v>
      </c>
      <c r="AC26" s="12">
        <v>15.37</v>
      </c>
      <c r="AD26" s="2">
        <f t="shared" si="2"/>
        <v>0.57000000000000028</v>
      </c>
      <c r="AE26" s="181">
        <f t="shared" si="3"/>
        <v>-7.7469335054874966E-3</v>
      </c>
    </row>
    <row r="27" spans="1:31" x14ac:dyDescent="0.25">
      <c r="B27" s="1">
        <v>42270</v>
      </c>
      <c r="C27" s="7">
        <v>100</v>
      </c>
      <c r="D27" s="58">
        <v>15.55</v>
      </c>
      <c r="E27" s="58">
        <v>0</v>
      </c>
      <c r="F27" s="58">
        <f t="shared" si="4"/>
        <v>1555</v>
      </c>
      <c r="W27" s="166">
        <v>42265</v>
      </c>
      <c r="X27" s="55">
        <v>16.100000000000001</v>
      </c>
      <c r="Y27" s="55">
        <v>16.11</v>
      </c>
      <c r="Z27" s="55">
        <v>15.4</v>
      </c>
      <c r="AA27" s="55">
        <v>15.49</v>
      </c>
      <c r="AB27" s="135">
        <v>6544900</v>
      </c>
      <c r="AC27" s="12">
        <v>15.49</v>
      </c>
      <c r="AD27" s="2">
        <f t="shared" si="2"/>
        <v>0.70999999999999908</v>
      </c>
      <c r="AE27" s="181">
        <f t="shared" si="3"/>
        <v>-2.8230865746549538E-2</v>
      </c>
    </row>
    <row r="28" spans="1:31" x14ac:dyDescent="0.25">
      <c r="B28" s="1">
        <v>42270</v>
      </c>
      <c r="C28" s="7">
        <v>400</v>
      </c>
      <c r="D28" s="58">
        <v>15.52</v>
      </c>
      <c r="E28" s="58">
        <v>0</v>
      </c>
      <c r="F28" s="58">
        <f t="shared" si="4"/>
        <v>6208</v>
      </c>
      <c r="W28" s="166">
        <v>42264</v>
      </c>
      <c r="X28" s="55">
        <v>15.88</v>
      </c>
      <c r="Y28" s="55">
        <v>16.21</v>
      </c>
      <c r="Z28" s="55">
        <v>15.74</v>
      </c>
      <c r="AA28" s="55">
        <v>15.94</v>
      </c>
      <c r="AB28" s="135">
        <v>2671800</v>
      </c>
      <c r="AC28" s="12">
        <v>15.94</v>
      </c>
      <c r="AD28" s="2">
        <f t="shared" si="2"/>
        <v>0.47000000000000064</v>
      </c>
      <c r="AE28" s="181">
        <f t="shared" si="3"/>
        <v>5.6782334384857247E-3</v>
      </c>
    </row>
    <row r="29" spans="1:31" x14ac:dyDescent="0.25">
      <c r="B29" s="1">
        <v>42272</v>
      </c>
      <c r="C29" s="7">
        <v>100</v>
      </c>
      <c r="D29" s="58">
        <v>14.95</v>
      </c>
      <c r="E29" s="58">
        <v>0</v>
      </c>
      <c r="F29" s="58">
        <f t="shared" si="4"/>
        <v>1495</v>
      </c>
      <c r="W29" s="166">
        <v>42263</v>
      </c>
      <c r="X29" s="55">
        <v>15.78</v>
      </c>
      <c r="Y29" s="55">
        <v>15.98</v>
      </c>
      <c r="Z29" s="55">
        <v>15.77</v>
      </c>
      <c r="AA29" s="55">
        <v>15.85</v>
      </c>
      <c r="AB29" s="135">
        <v>2345300</v>
      </c>
      <c r="AC29" s="12">
        <v>15.85</v>
      </c>
      <c r="AD29" s="2">
        <f t="shared" si="2"/>
        <v>0.21000000000000085</v>
      </c>
      <c r="AE29" s="181">
        <f t="shared" si="3"/>
        <v>3.7998733375554927E-3</v>
      </c>
    </row>
    <row r="30" spans="1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66">
        <v>42262</v>
      </c>
      <c r="X30" s="55">
        <v>15.82</v>
      </c>
      <c r="Y30" s="55">
        <v>15.9</v>
      </c>
      <c r="Z30" s="55">
        <v>15.62</v>
      </c>
      <c r="AA30" s="55">
        <v>15.79</v>
      </c>
      <c r="AB30" s="135">
        <v>3650900</v>
      </c>
      <c r="AC30" s="12">
        <v>15.79</v>
      </c>
      <c r="AD30" s="2">
        <f t="shared" si="2"/>
        <v>0.28000000000000114</v>
      </c>
      <c r="AE30" s="181">
        <f t="shared" si="3"/>
        <v>1.4129736673089255E-2</v>
      </c>
    </row>
    <row r="31" spans="1:31" x14ac:dyDescent="0.25">
      <c r="B31" s="1">
        <v>42272</v>
      </c>
      <c r="C31" s="7">
        <v>400</v>
      </c>
      <c r="D31" s="58">
        <v>14.4</v>
      </c>
      <c r="E31" s="58">
        <v>0</v>
      </c>
      <c r="F31" s="58">
        <f t="shared" si="4"/>
        <v>5760</v>
      </c>
      <c r="Q31" s="2"/>
      <c r="W31" s="166">
        <v>42261</v>
      </c>
      <c r="X31" s="55">
        <v>15.26</v>
      </c>
      <c r="Y31" s="55">
        <v>15.6</v>
      </c>
      <c r="Z31" s="55">
        <v>15.12</v>
      </c>
      <c r="AA31" s="55">
        <v>15.57</v>
      </c>
      <c r="AB31" s="135">
        <v>4760800</v>
      </c>
      <c r="AC31" s="12">
        <v>15.57</v>
      </c>
      <c r="AD31" s="2">
        <f t="shared" si="2"/>
        <v>0.48000000000000043</v>
      </c>
      <c r="AE31" s="181">
        <f t="shared" si="3"/>
        <v>2.5016458196181812E-2</v>
      </c>
    </row>
    <row r="32" spans="1:31" x14ac:dyDescent="0.25">
      <c r="B32" s="1">
        <v>42285</v>
      </c>
      <c r="C32" s="7">
        <v>639</v>
      </c>
      <c r="D32" s="58">
        <v>15.78</v>
      </c>
      <c r="E32" s="58">
        <v>0</v>
      </c>
      <c r="F32" s="58">
        <f t="shared" si="4"/>
        <v>10083.42</v>
      </c>
      <c r="Q32" s="2"/>
      <c r="W32" s="166">
        <v>42258</v>
      </c>
      <c r="X32" s="55">
        <v>15.26</v>
      </c>
      <c r="Y32" s="55">
        <v>15.36</v>
      </c>
      <c r="Z32" s="55">
        <v>15.05</v>
      </c>
      <c r="AA32" s="55">
        <v>15.19</v>
      </c>
      <c r="AB32" s="135">
        <v>3650700</v>
      </c>
      <c r="AC32" s="12">
        <v>15.19</v>
      </c>
      <c r="AD32" s="2">
        <f t="shared" si="2"/>
        <v>0.30999999999999872</v>
      </c>
      <c r="AE32" s="181">
        <f t="shared" si="3"/>
        <v>-5.8900523560209139E-3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66">
        <v>42257</v>
      </c>
      <c r="X33" s="55">
        <v>15.46</v>
      </c>
      <c r="Y33" s="55">
        <v>15.58</v>
      </c>
      <c r="Z33" s="55">
        <v>15.22</v>
      </c>
      <c r="AA33" s="55">
        <v>15.28</v>
      </c>
      <c r="AB33" s="135">
        <v>3522800</v>
      </c>
      <c r="AC33" s="12">
        <v>15.28</v>
      </c>
      <c r="AD33" s="2">
        <f t="shared" si="2"/>
        <v>0.35999999999999943</v>
      </c>
      <c r="AE33" s="181">
        <f t="shared" si="3"/>
        <v>-1.2919896640826933E-2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66">
        <v>42256</v>
      </c>
      <c r="X34" s="55">
        <v>15.57</v>
      </c>
      <c r="Y34" s="55">
        <v>15.82</v>
      </c>
      <c r="Z34" s="55">
        <v>15.46</v>
      </c>
      <c r="AA34" s="55">
        <v>15.48</v>
      </c>
      <c r="AB34" s="135">
        <v>3903500</v>
      </c>
      <c r="AC34" s="12">
        <v>15.48</v>
      </c>
      <c r="AD34" s="2">
        <f t="shared" si="2"/>
        <v>0.35999999999999943</v>
      </c>
      <c r="AE34" s="181">
        <f t="shared" si="3"/>
        <v>0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66">
        <v>42255</v>
      </c>
      <c r="X35" s="55">
        <v>15.22</v>
      </c>
      <c r="Y35" s="55">
        <v>15.52</v>
      </c>
      <c r="Z35" s="55">
        <v>15.1</v>
      </c>
      <c r="AA35" s="55">
        <v>15.48</v>
      </c>
      <c r="AB35" s="135">
        <v>4954300</v>
      </c>
      <c r="AC35" s="12">
        <v>15.48</v>
      </c>
      <c r="AD35" s="2">
        <f t="shared" si="2"/>
        <v>0.41999999999999993</v>
      </c>
      <c r="AE35" s="181">
        <f t="shared" si="3"/>
        <v>2.5165562913907369E-2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66">
        <v>42251</v>
      </c>
      <c r="X36" s="55">
        <v>15.24</v>
      </c>
      <c r="Y36" s="55">
        <v>15.43</v>
      </c>
      <c r="Z36" s="55">
        <v>15.01</v>
      </c>
      <c r="AA36" s="55">
        <v>15.1</v>
      </c>
      <c r="AB36" s="135">
        <v>3889000</v>
      </c>
      <c r="AC36" s="12">
        <v>15.1</v>
      </c>
      <c r="AD36" s="2">
        <f t="shared" si="2"/>
        <v>0.41999999999999993</v>
      </c>
      <c r="AE36" s="181">
        <f t="shared" si="3"/>
        <v>-2.1386908619572265E-2</v>
      </c>
    </row>
    <row r="37" spans="1:31" x14ac:dyDescent="0.25">
      <c r="C37" s="4"/>
      <c r="W37" s="166">
        <v>42250</v>
      </c>
      <c r="X37" s="55">
        <v>15.32</v>
      </c>
      <c r="Y37" s="55">
        <v>15.74</v>
      </c>
      <c r="Z37" s="55">
        <v>15.2</v>
      </c>
      <c r="AA37" s="55">
        <v>15.43</v>
      </c>
      <c r="AB37" s="135">
        <v>3853100</v>
      </c>
      <c r="AC37" s="12">
        <v>15.43</v>
      </c>
      <c r="AD37" s="2">
        <f t="shared" si="2"/>
        <v>0.54000000000000092</v>
      </c>
      <c r="AE37" s="181">
        <f t="shared" si="3"/>
        <v>8.4967320261437607E-3</v>
      </c>
    </row>
    <row r="38" spans="1:31" x14ac:dyDescent="0.25">
      <c r="A38" s="46" t="s">
        <v>86</v>
      </c>
      <c r="B38" s="17"/>
      <c r="C38" s="17">
        <f>SUM(C2:C37)</f>
        <v>9339</v>
      </c>
      <c r="D38" s="17"/>
      <c r="E38" s="17"/>
      <c r="F38" s="22">
        <f>SUM(F2:F37)</f>
        <v>158485.77000000002</v>
      </c>
      <c r="G38" s="17"/>
      <c r="H38" s="17">
        <f>SUM(H2:H26)</f>
        <v>3809</v>
      </c>
      <c r="I38" s="17"/>
      <c r="J38" s="17"/>
      <c r="K38" s="22">
        <f>SUM(K2:K26)</f>
        <v>62199.850000000006</v>
      </c>
      <c r="L38" s="17"/>
      <c r="M38" s="17"/>
      <c r="W38" s="166">
        <v>42249</v>
      </c>
      <c r="X38" s="55">
        <v>15.66</v>
      </c>
      <c r="Y38" s="55">
        <v>15.69</v>
      </c>
      <c r="Z38" s="55">
        <v>15.07</v>
      </c>
      <c r="AA38" s="55">
        <v>15.3</v>
      </c>
      <c r="AB38" s="135">
        <v>3721200</v>
      </c>
      <c r="AC38" s="12">
        <v>15.3</v>
      </c>
      <c r="AD38" s="2">
        <f t="shared" si="2"/>
        <v>0.61999999999999922</v>
      </c>
      <c r="AE38" s="181">
        <f t="shared" si="3"/>
        <v>-7.1382219338091968E-3</v>
      </c>
    </row>
    <row r="39" spans="1:31" x14ac:dyDescent="0.25">
      <c r="W39" s="166">
        <v>42248</v>
      </c>
      <c r="X39" s="55">
        <v>15.67</v>
      </c>
      <c r="Y39" s="55">
        <v>15.85</v>
      </c>
      <c r="Z39" s="55">
        <v>15.3</v>
      </c>
      <c r="AA39" s="55">
        <v>15.41</v>
      </c>
      <c r="AB39" s="135">
        <v>6971500</v>
      </c>
      <c r="AC39" s="12">
        <v>15.41</v>
      </c>
      <c r="AD39" s="2">
        <f t="shared" si="2"/>
        <v>0.54999999999999893</v>
      </c>
      <c r="AE39" s="181">
        <f t="shared" si="3"/>
        <v>-3.3249686323713834E-2</v>
      </c>
    </row>
    <row r="40" spans="1:31" x14ac:dyDescent="0.25">
      <c r="G40" s="2"/>
      <c r="W40" s="166">
        <v>42247</v>
      </c>
      <c r="X40" s="55">
        <v>16.09</v>
      </c>
      <c r="Y40" s="55">
        <v>16.16</v>
      </c>
      <c r="Z40" s="55">
        <v>15.8</v>
      </c>
      <c r="AA40" s="55">
        <v>15.94</v>
      </c>
      <c r="AB40" s="135">
        <v>4875600</v>
      </c>
      <c r="AC40" s="12">
        <v>15.94</v>
      </c>
      <c r="AD40" s="2">
        <f t="shared" si="2"/>
        <v>0.35999999999999943</v>
      </c>
      <c r="AE40" s="181">
        <f t="shared" si="3"/>
        <v>-1.6656384947563274E-2</v>
      </c>
    </row>
    <row r="41" spans="1:31" x14ac:dyDescent="0.25">
      <c r="W41" s="166">
        <v>42244</v>
      </c>
      <c r="X41" s="55">
        <v>15.87</v>
      </c>
      <c r="Y41" s="55">
        <v>16.47</v>
      </c>
      <c r="Z41" s="55">
        <v>15.83</v>
      </c>
      <c r="AA41" s="55">
        <v>16.21</v>
      </c>
      <c r="AB41" s="135">
        <v>6175300</v>
      </c>
      <c r="AC41" s="12">
        <v>16.21</v>
      </c>
      <c r="AD41" s="2">
        <f t="shared" si="2"/>
        <v>0.63999999999999879</v>
      </c>
      <c r="AE41" s="181">
        <f t="shared" si="3"/>
        <v>2.0138451856513528E-2</v>
      </c>
    </row>
    <row r="42" spans="1:31" x14ac:dyDescent="0.25">
      <c r="W42" s="166">
        <v>42243</v>
      </c>
      <c r="X42" s="55">
        <v>15.62</v>
      </c>
      <c r="Y42" s="55">
        <v>15.93</v>
      </c>
      <c r="Z42" s="55">
        <v>15.51</v>
      </c>
      <c r="AA42" s="55">
        <v>15.89</v>
      </c>
      <c r="AB42" s="135">
        <v>12038900</v>
      </c>
      <c r="AC42" s="12">
        <v>15.89</v>
      </c>
      <c r="AD42" s="2">
        <f t="shared" si="2"/>
        <v>0.41999999999999993</v>
      </c>
      <c r="AE42" s="181">
        <f t="shared" si="3"/>
        <v>2.9145077720207357E-2</v>
      </c>
    </row>
    <row r="43" spans="1:31" x14ac:dyDescent="0.25">
      <c r="W43" s="166">
        <v>42242</v>
      </c>
      <c r="X43" s="55">
        <v>15.41</v>
      </c>
      <c r="Y43" s="55">
        <v>15.55</v>
      </c>
      <c r="Z43" s="55">
        <v>14.93</v>
      </c>
      <c r="AA43" s="55">
        <v>15.44</v>
      </c>
      <c r="AB43" s="135">
        <v>9433300</v>
      </c>
      <c r="AC43" s="12">
        <v>15.44</v>
      </c>
      <c r="AD43" s="2">
        <f t="shared" si="2"/>
        <v>0.62000000000000099</v>
      </c>
      <c r="AE43" s="181">
        <f t="shared" si="3"/>
        <v>1.9815059445178251E-2</v>
      </c>
    </row>
    <row r="44" spans="1:31" x14ac:dyDescent="0.25">
      <c r="W44" s="166">
        <v>42241</v>
      </c>
      <c r="X44" s="55">
        <v>16.3</v>
      </c>
      <c r="Y44" s="55">
        <v>16.37</v>
      </c>
      <c r="Z44" s="55">
        <v>15.14</v>
      </c>
      <c r="AA44" s="55">
        <v>15.14</v>
      </c>
      <c r="AB44" s="135">
        <v>6009700</v>
      </c>
      <c r="AC44" s="12">
        <v>15.14</v>
      </c>
      <c r="AD44" s="2">
        <f t="shared" si="2"/>
        <v>1.2300000000000004</v>
      </c>
      <c r="AE44" s="181">
        <f t="shared" si="3"/>
        <v>-4.5998739760554463E-2</v>
      </c>
    </row>
    <row r="45" spans="1:31" x14ac:dyDescent="0.25">
      <c r="Q45" s="2"/>
      <c r="W45" s="166">
        <v>42240</v>
      </c>
      <c r="X45" s="55">
        <v>15.44</v>
      </c>
      <c r="Y45" s="55">
        <v>16.760000000000002</v>
      </c>
      <c r="Z45" s="55">
        <v>15</v>
      </c>
      <c r="AA45" s="55">
        <v>15.87</v>
      </c>
      <c r="AB45" s="135">
        <v>6552200</v>
      </c>
      <c r="AC45" s="12">
        <v>15.87</v>
      </c>
      <c r="AD45" s="2">
        <f t="shared" si="2"/>
        <v>1.7600000000000016</v>
      </c>
      <c r="AE45" s="181">
        <f t="shared" si="3"/>
        <v>-3.8181818181818206E-2</v>
      </c>
    </row>
    <row r="46" spans="1:31" ht="20.25" thickBot="1" x14ac:dyDescent="0.35">
      <c r="O46" s="303" t="s">
        <v>82</v>
      </c>
      <c r="P46" s="303"/>
      <c r="Q46" s="2"/>
      <c r="T46" s="136" t="s">
        <v>108</v>
      </c>
      <c r="U46" s="140"/>
      <c r="W46" s="166">
        <v>42237</v>
      </c>
      <c r="X46" s="55">
        <v>16.73</v>
      </c>
      <c r="Y46" s="55">
        <v>16.850000000000001</v>
      </c>
      <c r="Z46" s="55">
        <v>16.350000000000001</v>
      </c>
      <c r="AA46" s="55">
        <v>16.5</v>
      </c>
      <c r="AB46" s="135">
        <v>4323600</v>
      </c>
      <c r="AC46" s="12">
        <v>16.5</v>
      </c>
      <c r="AD46" s="2">
        <f t="shared" si="2"/>
        <v>0.5</v>
      </c>
      <c r="AE46" s="181">
        <f t="shared" si="3"/>
        <v>-2.5398700531600649E-2</v>
      </c>
    </row>
    <row r="47" spans="1:31" ht="15.75" thickTop="1" x14ac:dyDescent="0.25">
      <c r="O47" s="114">
        <v>1.1000000000000001</v>
      </c>
      <c r="P47" s="114">
        <f>O47*$Q$4</f>
        <v>16.709</v>
      </c>
      <c r="Q47" s="2"/>
      <c r="T47" s="139" t="s">
        <v>123</v>
      </c>
      <c r="U47" s="137">
        <v>15.81</v>
      </c>
      <c r="W47" s="166">
        <v>42236</v>
      </c>
      <c r="X47" s="55">
        <v>17.239999999999998</v>
      </c>
      <c r="Y47" s="55">
        <v>17.420000000000002</v>
      </c>
      <c r="Z47" s="55">
        <v>16.920000000000002</v>
      </c>
      <c r="AA47" s="55">
        <v>16.93</v>
      </c>
      <c r="AB47" s="135">
        <v>4935900</v>
      </c>
      <c r="AC47" s="12">
        <v>16.93</v>
      </c>
      <c r="AD47" s="2">
        <f t="shared" si="2"/>
        <v>0.5</v>
      </c>
      <c r="AE47" s="181">
        <f t="shared" si="3"/>
        <v>-2.8686173264486525E-2</v>
      </c>
    </row>
    <row r="48" spans="1:31" x14ac:dyDescent="0.25">
      <c r="O48" s="114">
        <v>1.0900000000000001</v>
      </c>
      <c r="P48" s="114">
        <f t="shared" ref="P48:P67" si="5">O48*$Q$4</f>
        <v>16.557100000000002</v>
      </c>
      <c r="Q48" s="2"/>
      <c r="T48" s="139" t="s">
        <v>124</v>
      </c>
      <c r="U48" s="137">
        <v>15.85</v>
      </c>
      <c r="W48" s="166">
        <v>42235</v>
      </c>
      <c r="X48" s="55">
        <v>17.420000000000002</v>
      </c>
      <c r="Y48" s="55">
        <v>17.7</v>
      </c>
      <c r="Z48" s="55">
        <v>17.27</v>
      </c>
      <c r="AA48" s="55">
        <v>17.43</v>
      </c>
      <c r="AB48" s="135">
        <v>3380000</v>
      </c>
      <c r="AC48" s="12">
        <v>17.43</v>
      </c>
      <c r="AD48" s="2">
        <f t="shared" si="2"/>
        <v>0.42999999999999972</v>
      </c>
      <c r="AE48" s="181">
        <f t="shared" si="3"/>
        <v>-4.5688178183895811E-3</v>
      </c>
    </row>
    <row r="49" spans="15:31" x14ac:dyDescent="0.25">
      <c r="O49" s="114">
        <v>1.08</v>
      </c>
      <c r="P49" s="114">
        <f t="shared" si="5"/>
        <v>16.405200000000001</v>
      </c>
      <c r="Q49" s="2"/>
      <c r="T49" s="139" t="s">
        <v>125</v>
      </c>
      <c r="U49" s="137" t="s">
        <v>290</v>
      </c>
      <c r="W49" s="166">
        <v>42234</v>
      </c>
      <c r="X49" s="55">
        <v>17.54</v>
      </c>
      <c r="Y49" s="55">
        <v>17.62</v>
      </c>
      <c r="Z49" s="55">
        <v>17.239999999999998</v>
      </c>
      <c r="AA49" s="55">
        <v>17.510000000000002</v>
      </c>
      <c r="AB49" s="135">
        <v>4677000</v>
      </c>
      <c r="AC49" s="12">
        <v>17.510000000000002</v>
      </c>
      <c r="AD49" s="2">
        <f t="shared" si="2"/>
        <v>0.38000000000000256</v>
      </c>
      <c r="AE49" s="181">
        <f t="shared" si="3"/>
        <v>-2.2792022792021971E-3</v>
      </c>
    </row>
    <row r="50" spans="15:31" x14ac:dyDescent="0.25">
      <c r="O50" s="114">
        <v>1.07</v>
      </c>
      <c r="P50" s="114">
        <f t="shared" si="5"/>
        <v>16.253299999999999</v>
      </c>
      <c r="Q50" s="2"/>
      <c r="T50" s="139" t="s">
        <v>126</v>
      </c>
      <c r="U50" s="137" t="s">
        <v>291</v>
      </c>
      <c r="W50" s="166">
        <v>42233</v>
      </c>
      <c r="X50" s="55">
        <v>17.399999999999999</v>
      </c>
      <c r="Y50" s="55">
        <v>17.690000000000001</v>
      </c>
      <c r="Z50" s="55">
        <v>17.39</v>
      </c>
      <c r="AA50" s="55">
        <v>17.55</v>
      </c>
      <c r="AB50" s="135">
        <v>3783900</v>
      </c>
      <c r="AC50" s="12">
        <v>17.55</v>
      </c>
      <c r="AD50" s="2">
        <f t="shared" si="2"/>
        <v>0.30000000000000071</v>
      </c>
      <c r="AE50" s="181">
        <f t="shared" si="3"/>
        <v>4.004576659038861E-3</v>
      </c>
    </row>
    <row r="51" spans="15:31" x14ac:dyDescent="0.25">
      <c r="O51" s="114">
        <v>1.06</v>
      </c>
      <c r="P51" s="114">
        <f t="shared" si="5"/>
        <v>16.101400000000002</v>
      </c>
      <c r="Q51" s="2"/>
      <c r="T51" s="139" t="s">
        <v>127</v>
      </c>
      <c r="U51" s="137">
        <v>22.64</v>
      </c>
      <c r="W51" s="166">
        <v>42230</v>
      </c>
      <c r="X51" s="55">
        <v>17.149999999999999</v>
      </c>
      <c r="Y51" s="55">
        <v>17.61</v>
      </c>
      <c r="Z51" s="55">
        <v>17.14</v>
      </c>
      <c r="AA51" s="55">
        <v>17.48</v>
      </c>
      <c r="AB51" s="135">
        <v>6089000</v>
      </c>
      <c r="AC51" s="12">
        <v>17.48</v>
      </c>
      <c r="AD51" s="2">
        <f t="shared" si="2"/>
        <v>0.46999999999999886</v>
      </c>
      <c r="AE51" s="181">
        <f t="shared" si="3"/>
        <v>2.7027027027026973E-2</v>
      </c>
    </row>
    <row r="52" spans="15:31" x14ac:dyDescent="0.25">
      <c r="O52" s="114">
        <v>1.05</v>
      </c>
      <c r="P52" s="114">
        <f t="shared" si="5"/>
        <v>15.9495</v>
      </c>
      <c r="Q52" s="2"/>
      <c r="T52" s="139" t="s">
        <v>128</v>
      </c>
      <c r="U52" s="137">
        <v>1.0822499999999999</v>
      </c>
      <c r="W52" s="166">
        <v>42229</v>
      </c>
      <c r="X52" s="55">
        <v>17.2</v>
      </c>
      <c r="Y52" s="55">
        <v>17.22</v>
      </c>
      <c r="Z52" s="55">
        <v>16.57</v>
      </c>
      <c r="AA52" s="55">
        <v>17.02</v>
      </c>
      <c r="AB52" s="135">
        <v>4268300</v>
      </c>
      <c r="AC52" s="12">
        <v>17.02</v>
      </c>
      <c r="AD52" s="2">
        <f t="shared" si="2"/>
        <v>0.64999999999999858</v>
      </c>
      <c r="AE52" s="181">
        <f t="shared" si="3"/>
        <v>-9.3131548311990997E-3</v>
      </c>
    </row>
    <row r="53" spans="15:31" x14ac:dyDescent="0.25">
      <c r="O53" s="114">
        <v>1.04</v>
      </c>
      <c r="P53" s="114">
        <f t="shared" si="5"/>
        <v>15.797599999999999</v>
      </c>
      <c r="Q53" s="2"/>
      <c r="T53" s="139" t="s">
        <v>129</v>
      </c>
      <c r="U53" s="137" t="s">
        <v>238</v>
      </c>
      <c r="W53" s="166">
        <v>42228</v>
      </c>
      <c r="X53" s="55">
        <v>16.579999999999998</v>
      </c>
      <c r="Y53" s="55">
        <v>17.27</v>
      </c>
      <c r="Z53" s="55">
        <v>16.399999999999999</v>
      </c>
      <c r="AA53" s="55">
        <v>17.18</v>
      </c>
      <c r="AB53" s="135">
        <v>6451500</v>
      </c>
      <c r="AC53" s="12">
        <v>17.18</v>
      </c>
      <c r="AD53" s="2">
        <f t="shared" si="2"/>
        <v>0.87000000000000099</v>
      </c>
      <c r="AE53" s="181">
        <f t="shared" si="3"/>
        <v>3.059388122375517E-2</v>
      </c>
    </row>
    <row r="54" spans="15:31" x14ac:dyDescent="0.25">
      <c r="O54" s="114">
        <v>1.03</v>
      </c>
      <c r="P54" s="114">
        <f t="shared" si="5"/>
        <v>15.6457</v>
      </c>
      <c r="Q54" s="2"/>
      <c r="T54" s="139"/>
      <c r="U54" s="137"/>
      <c r="W54" s="166">
        <v>42227</v>
      </c>
      <c r="X54" s="55">
        <v>16.98</v>
      </c>
      <c r="Y54" s="55">
        <v>17.13</v>
      </c>
      <c r="Z54" s="55">
        <v>16.670000000000002</v>
      </c>
      <c r="AA54" s="55">
        <v>16.670000000000002</v>
      </c>
      <c r="AB54" s="135">
        <v>3924600</v>
      </c>
      <c r="AC54" s="12">
        <v>16.670000000000002</v>
      </c>
      <c r="AD54" s="2">
        <f t="shared" si="2"/>
        <v>0.4599999999999973</v>
      </c>
      <c r="AE54" s="181">
        <f t="shared" si="3"/>
        <v>-2.2287390029325449E-2</v>
      </c>
    </row>
    <row r="55" spans="15:31" x14ac:dyDescent="0.25">
      <c r="O55" s="114">
        <v>1.02</v>
      </c>
      <c r="P55" s="114">
        <f t="shared" si="5"/>
        <v>15.4938</v>
      </c>
      <c r="T55" s="139" t="s">
        <v>130</v>
      </c>
      <c r="U55" s="137" t="s">
        <v>292</v>
      </c>
      <c r="W55" s="166">
        <v>42226</v>
      </c>
      <c r="X55" s="55">
        <v>17.04</v>
      </c>
      <c r="Y55" s="55">
        <v>17.149999999999999</v>
      </c>
      <c r="Z55" s="55">
        <v>16.88</v>
      </c>
      <c r="AA55" s="55">
        <v>17.05</v>
      </c>
      <c r="AB55" s="135">
        <v>4587800</v>
      </c>
      <c r="AC55" s="12">
        <v>17.05</v>
      </c>
      <c r="AD55" s="2">
        <f t="shared" si="2"/>
        <v>0.26999999999999957</v>
      </c>
      <c r="AE55" s="181">
        <f t="shared" si="3"/>
        <v>3.5314891112421254E-3</v>
      </c>
    </row>
    <row r="56" spans="15:31" x14ac:dyDescent="0.25">
      <c r="O56" s="114">
        <v>1.01</v>
      </c>
      <c r="P56" s="114">
        <f t="shared" si="5"/>
        <v>15.341899999999999</v>
      </c>
      <c r="T56" s="139" t="s">
        <v>131</v>
      </c>
      <c r="U56" s="137" t="s">
        <v>239</v>
      </c>
      <c r="W56" s="166">
        <v>42223</v>
      </c>
      <c r="X56" s="55">
        <v>17.22</v>
      </c>
      <c r="Y56" s="55">
        <v>17.46</v>
      </c>
      <c r="Z56" s="55">
        <v>16.920000000000002</v>
      </c>
      <c r="AA56" s="55">
        <v>16.989999999999998</v>
      </c>
      <c r="AB56" s="135">
        <v>3574000</v>
      </c>
      <c r="AC56" s="12">
        <v>16.989999999999998</v>
      </c>
      <c r="AD56" s="2">
        <f t="shared" si="2"/>
        <v>0.53999999999999915</v>
      </c>
      <c r="AE56" s="181">
        <f t="shared" si="3"/>
        <v>-1.7351069982649014E-2</v>
      </c>
    </row>
    <row r="57" spans="15:31" x14ac:dyDescent="0.25">
      <c r="O57" s="114">
        <v>1</v>
      </c>
      <c r="P57" s="114">
        <f t="shared" si="5"/>
        <v>15.19</v>
      </c>
      <c r="T57" s="139" t="s">
        <v>132</v>
      </c>
      <c r="U57" s="138">
        <v>5092992</v>
      </c>
      <c r="W57" s="166">
        <v>42222</v>
      </c>
      <c r="X57" s="55">
        <v>17.190000000000001</v>
      </c>
      <c r="Y57" s="55">
        <v>17.39</v>
      </c>
      <c r="Z57" s="55">
        <v>17.02</v>
      </c>
      <c r="AA57" s="55">
        <v>17.29</v>
      </c>
      <c r="AB57" s="135">
        <v>5911600</v>
      </c>
      <c r="AC57" s="12">
        <v>17.29</v>
      </c>
      <c r="AD57" s="2">
        <f t="shared" si="2"/>
        <v>0.37000000000000099</v>
      </c>
      <c r="AE57" s="181">
        <f t="shared" si="3"/>
        <v>4.6484601975593787E-3</v>
      </c>
    </row>
    <row r="58" spans="15:31" x14ac:dyDescent="0.25">
      <c r="O58" s="114">
        <v>0.99</v>
      </c>
      <c r="P58" s="114">
        <f t="shared" si="5"/>
        <v>15.0381</v>
      </c>
      <c r="T58" s="139" t="s">
        <v>136</v>
      </c>
      <c r="U58" s="138">
        <v>5025340</v>
      </c>
      <c r="W58" s="166">
        <v>42221</v>
      </c>
      <c r="X58" s="55">
        <v>17.41</v>
      </c>
      <c r="Y58" s="55">
        <v>17.690000000000001</v>
      </c>
      <c r="Z58" s="55">
        <v>17.18</v>
      </c>
      <c r="AA58" s="55">
        <v>17.21</v>
      </c>
      <c r="AB58" s="135">
        <v>4406400</v>
      </c>
      <c r="AC58" s="12">
        <v>17.21</v>
      </c>
      <c r="AD58" s="2">
        <f t="shared" si="2"/>
        <v>0.51000000000000156</v>
      </c>
      <c r="AE58" s="181">
        <f t="shared" si="3"/>
        <v>-6.3510392609699151E-3</v>
      </c>
    </row>
    <row r="59" spans="15:31" x14ac:dyDescent="0.25">
      <c r="O59" s="114">
        <v>0.98</v>
      </c>
      <c r="P59" s="114">
        <f t="shared" si="5"/>
        <v>14.886199999999999</v>
      </c>
      <c r="T59" s="139" t="s">
        <v>133</v>
      </c>
      <c r="U59" s="137" t="s">
        <v>293</v>
      </c>
      <c r="W59" s="166">
        <v>42220</v>
      </c>
      <c r="X59" s="55">
        <v>17.5</v>
      </c>
      <c r="Y59" s="55">
        <v>17.59</v>
      </c>
      <c r="Z59" s="55">
        <v>17.05</v>
      </c>
      <c r="AA59" s="55">
        <v>17.32</v>
      </c>
      <c r="AB59" s="135">
        <v>6909200</v>
      </c>
      <c r="AC59" s="12">
        <v>17.32</v>
      </c>
      <c r="AD59" s="2">
        <f t="shared" si="2"/>
        <v>0.53999999999999915</v>
      </c>
      <c r="AE59" s="181">
        <f t="shared" si="3"/>
        <v>-1.3667425968109215E-2</v>
      </c>
    </row>
    <row r="60" spans="15:31" x14ac:dyDescent="0.25">
      <c r="O60" s="114">
        <v>0.97</v>
      </c>
      <c r="P60" s="114">
        <f t="shared" si="5"/>
        <v>14.734299999999999</v>
      </c>
      <c r="T60" s="139" t="s">
        <v>137</v>
      </c>
      <c r="U60" s="137">
        <v>7.04</v>
      </c>
      <c r="W60" s="166">
        <v>42219</v>
      </c>
      <c r="X60" s="55">
        <v>18.3</v>
      </c>
      <c r="Y60" s="55">
        <v>18.38</v>
      </c>
      <c r="Z60" s="55">
        <v>17.45</v>
      </c>
      <c r="AA60" s="55">
        <v>17.559999999999999</v>
      </c>
      <c r="AB60" s="135">
        <v>6132500</v>
      </c>
      <c r="AC60" s="12">
        <v>17.559999999999999</v>
      </c>
      <c r="AD60" s="2">
        <f t="shared" si="2"/>
        <v>0.92999999999999972</v>
      </c>
      <c r="AE60" s="181">
        <f t="shared" si="3"/>
        <v>-4.0437158469945444E-2</v>
      </c>
    </row>
    <row r="61" spans="15:31" x14ac:dyDescent="0.25">
      <c r="O61" s="114">
        <v>0.96</v>
      </c>
      <c r="P61" s="114">
        <f t="shared" si="5"/>
        <v>14.5824</v>
      </c>
      <c r="T61" s="139" t="s">
        <v>138</v>
      </c>
      <c r="U61" s="137">
        <v>2.16</v>
      </c>
      <c r="W61" s="166">
        <v>42216</v>
      </c>
      <c r="X61" s="55">
        <v>17.71</v>
      </c>
      <c r="Y61" s="55">
        <v>18.73</v>
      </c>
      <c r="Z61" s="55">
        <v>17.71</v>
      </c>
      <c r="AA61" s="55">
        <v>18.3</v>
      </c>
      <c r="AB61" s="135">
        <v>9579500</v>
      </c>
      <c r="AC61" s="12">
        <v>18.3</v>
      </c>
      <c r="AD61" s="2">
        <f t="shared" si="2"/>
        <v>1.0199999999999996</v>
      </c>
      <c r="AE61" s="181">
        <f t="shared" si="3"/>
        <v>4.5714285714285818E-2</v>
      </c>
    </row>
    <row r="62" spans="15:31" x14ac:dyDescent="0.25">
      <c r="O62" s="114">
        <v>0.95</v>
      </c>
      <c r="P62" s="114">
        <f t="shared" si="5"/>
        <v>14.430499999999999</v>
      </c>
      <c r="T62" s="139" t="s">
        <v>134</v>
      </c>
      <c r="U62" s="137" t="s">
        <v>152</v>
      </c>
      <c r="W62" s="166">
        <v>42215</v>
      </c>
      <c r="X62" s="55">
        <v>18.43</v>
      </c>
      <c r="Y62" s="55">
        <v>19.73</v>
      </c>
      <c r="Z62" s="55">
        <v>17.059999999999999</v>
      </c>
      <c r="AA62" s="55">
        <v>17.5</v>
      </c>
      <c r="AB62" s="135">
        <v>9904400</v>
      </c>
      <c r="AC62" s="12">
        <v>17.5</v>
      </c>
      <c r="AD62" s="2">
        <f t="shared" si="2"/>
        <v>2.6700000000000017</v>
      </c>
      <c r="AE62" s="181">
        <f t="shared" si="3"/>
        <v>5.2315093205051122E-2</v>
      </c>
    </row>
    <row r="63" spans="15:31" x14ac:dyDescent="0.25">
      <c r="O63" s="114">
        <v>0.94</v>
      </c>
      <c r="P63" s="114">
        <f t="shared" si="5"/>
        <v>14.278599999999999</v>
      </c>
      <c r="W63" s="166">
        <v>42214</v>
      </c>
      <c r="X63" s="55">
        <v>16.649999999999999</v>
      </c>
      <c r="Y63" s="55">
        <v>16.77</v>
      </c>
      <c r="Z63" s="55">
        <v>16.57</v>
      </c>
      <c r="AA63" s="55">
        <v>16.63</v>
      </c>
      <c r="AB63" s="135">
        <v>4796900</v>
      </c>
      <c r="AC63" s="12">
        <v>16.63</v>
      </c>
      <c r="AD63" s="2">
        <f t="shared" si="2"/>
        <v>0.19999999999999929</v>
      </c>
      <c r="AE63" s="181">
        <f t="shared" si="3"/>
        <v>-2.9976019184653202E-3</v>
      </c>
    </row>
    <row r="64" spans="15:31" x14ac:dyDescent="0.25">
      <c r="O64" s="114">
        <v>0.93</v>
      </c>
      <c r="P64" s="114">
        <f t="shared" si="5"/>
        <v>14.1267</v>
      </c>
      <c r="W64" s="166">
        <v>42213</v>
      </c>
      <c r="X64" s="55">
        <v>16.559999999999999</v>
      </c>
      <c r="Y64" s="55">
        <v>16.79</v>
      </c>
      <c r="Z64" s="55">
        <v>16.510000000000002</v>
      </c>
      <c r="AA64" s="55">
        <v>16.68</v>
      </c>
      <c r="AB64" s="135">
        <v>4021900</v>
      </c>
      <c r="AC64" s="12">
        <v>16.68</v>
      </c>
      <c r="AD64" s="2">
        <f t="shared" si="2"/>
        <v>0.27999999999999758</v>
      </c>
      <c r="AE64" s="181">
        <f t="shared" si="3"/>
        <v>6.6385033192515319E-3</v>
      </c>
    </row>
    <row r="65" spans="15:31" x14ac:dyDescent="0.25">
      <c r="O65" s="114">
        <v>0.92</v>
      </c>
      <c r="P65" s="114">
        <f t="shared" si="5"/>
        <v>13.9748</v>
      </c>
      <c r="W65" s="166">
        <v>42212</v>
      </c>
      <c r="X65" s="55">
        <v>16.53</v>
      </c>
      <c r="Y65" s="55">
        <v>16.91</v>
      </c>
      <c r="Z65" s="55">
        <v>16.510000000000002</v>
      </c>
      <c r="AA65" s="55">
        <v>16.57</v>
      </c>
      <c r="AB65" s="135">
        <v>6105400</v>
      </c>
      <c r="AC65" s="12">
        <v>16.57</v>
      </c>
      <c r="AD65" s="2">
        <f t="shared" si="2"/>
        <v>0.39999999999999858</v>
      </c>
      <c r="AE65" s="181">
        <f t="shared" si="3"/>
        <v>-2.4081878386513766E-3</v>
      </c>
    </row>
    <row r="66" spans="15:31" x14ac:dyDescent="0.25">
      <c r="O66" s="114">
        <v>0.91</v>
      </c>
      <c r="P66" s="114">
        <f t="shared" si="5"/>
        <v>13.822900000000001</v>
      </c>
      <c r="W66" s="166">
        <v>42209</v>
      </c>
      <c r="X66" s="55">
        <v>16.850000000000001</v>
      </c>
      <c r="Y66" s="55">
        <v>16.97</v>
      </c>
      <c r="Z66" s="55">
        <v>16.55</v>
      </c>
      <c r="AA66" s="55">
        <v>16.61</v>
      </c>
      <c r="AB66" s="135">
        <v>4244500</v>
      </c>
      <c r="AC66" s="12">
        <v>16.61</v>
      </c>
      <c r="AD66" s="2">
        <f t="shared" si="2"/>
        <v>0.41999999999999815</v>
      </c>
      <c r="AE66" s="181">
        <f t="shared" si="3"/>
        <v>-1.5411973918198041E-2</v>
      </c>
    </row>
    <row r="67" spans="15:31" x14ac:dyDescent="0.25">
      <c r="O67" s="114">
        <v>0.9</v>
      </c>
      <c r="P67" s="114">
        <f t="shared" si="5"/>
        <v>13.670999999999999</v>
      </c>
      <c r="W67" s="166">
        <v>42208</v>
      </c>
      <c r="X67" s="55">
        <v>16.97</v>
      </c>
      <c r="Y67" s="55">
        <v>16.97</v>
      </c>
      <c r="Z67" s="55">
        <v>16.61</v>
      </c>
      <c r="AA67" s="55">
        <v>16.87</v>
      </c>
      <c r="AB67" s="135">
        <v>5287500</v>
      </c>
      <c r="AC67" s="12">
        <v>16.87</v>
      </c>
      <c r="AD67" s="2">
        <f>Y67-Z67</f>
        <v>0.35999999999999943</v>
      </c>
      <c r="AE67" s="181" t="e">
        <f>AC67/AC68-1</f>
        <v>#DIV/0!</v>
      </c>
    </row>
    <row r="68" spans="15:31" x14ac:dyDescent="0.25">
      <c r="W68" s="166" t="s">
        <v>148</v>
      </c>
      <c r="X68" s="55"/>
      <c r="Y68" s="55"/>
      <c r="Z68" s="55"/>
      <c r="AA68" s="55"/>
      <c r="AB68" s="12"/>
      <c r="AC68" s="12"/>
      <c r="AD68" s="2">
        <f>Y68-Z68</f>
        <v>0</v>
      </c>
      <c r="AE68" s="181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8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20" customFormat="1" x14ac:dyDescent="0.25">
      <c r="A1" s="19" t="s">
        <v>1</v>
      </c>
      <c r="B1" s="19" t="s">
        <v>2</v>
      </c>
      <c r="C1" s="19" t="s">
        <v>4</v>
      </c>
      <c r="D1" s="19" t="s">
        <v>5</v>
      </c>
      <c r="E1" s="19"/>
      <c r="F1" s="19" t="s">
        <v>60</v>
      </c>
      <c r="G1" s="19" t="s">
        <v>3</v>
      </c>
      <c r="H1" s="19" t="s">
        <v>6</v>
      </c>
      <c r="I1" s="60" t="s">
        <v>7</v>
      </c>
      <c r="J1" s="60" t="s">
        <v>115</v>
      </c>
      <c r="K1" s="60" t="s">
        <v>61</v>
      </c>
      <c r="L1" s="19" t="s">
        <v>37</v>
      </c>
      <c r="M1" s="19" t="s">
        <v>38</v>
      </c>
      <c r="U1" s="170"/>
      <c r="W1" s="175" t="s">
        <v>140</v>
      </c>
      <c r="X1" s="175" t="s">
        <v>141</v>
      </c>
      <c r="Y1" s="175" t="s">
        <v>142</v>
      </c>
      <c r="Z1" s="175" t="s">
        <v>143</v>
      </c>
      <c r="AA1" s="175" t="s">
        <v>144</v>
      </c>
      <c r="AB1" s="175" t="s">
        <v>145</v>
      </c>
      <c r="AC1" s="175" t="s">
        <v>146</v>
      </c>
      <c r="AD1" s="20" t="s">
        <v>171</v>
      </c>
      <c r="AE1" s="20" t="s">
        <v>173</v>
      </c>
    </row>
    <row r="2" spans="1:31" x14ac:dyDescent="0.25">
      <c r="A2" s="6" t="s">
        <v>34</v>
      </c>
      <c r="B2" s="98">
        <v>42166</v>
      </c>
      <c r="C2" s="7">
        <v>5</v>
      </c>
      <c r="D2" s="58">
        <v>26.04</v>
      </c>
      <c r="E2" s="58"/>
      <c r="F2" s="58">
        <f>C2*D2</f>
        <v>130.19999999999999</v>
      </c>
      <c r="G2" s="98">
        <v>42186</v>
      </c>
      <c r="H2" s="7">
        <v>185</v>
      </c>
      <c r="I2" s="58">
        <v>19.75</v>
      </c>
      <c r="J2" s="58">
        <v>7.0000000000000007E-2</v>
      </c>
      <c r="K2" s="58">
        <f t="shared" ref="K2:K11" si="0">H2*I2-J2</f>
        <v>3653.68</v>
      </c>
      <c r="L2" t="s">
        <v>83</v>
      </c>
      <c r="O2" s="14" t="s">
        <v>57</v>
      </c>
      <c r="Q2">
        <f>C51-H51</f>
        <v>5100</v>
      </c>
      <c r="T2" s="20" t="s">
        <v>97</v>
      </c>
      <c r="U2" s="170"/>
      <c r="V2" s="20"/>
      <c r="W2" s="193">
        <v>42300</v>
      </c>
      <c r="X2" s="194">
        <v>16.899999999999999</v>
      </c>
      <c r="Y2" s="194">
        <v>17.32</v>
      </c>
      <c r="Z2" s="13">
        <v>16.809999999999999</v>
      </c>
      <c r="AA2" s="13">
        <v>17.239999999999998</v>
      </c>
      <c r="AB2" s="126">
        <v>22400300</v>
      </c>
      <c r="AC2" s="13">
        <v>17.239999999999998</v>
      </c>
      <c r="AD2">
        <f>Y2-Z2</f>
        <v>0.51000000000000156</v>
      </c>
      <c r="AE2" s="181">
        <f>AC2/AC3-1</f>
        <v>3.1100478468899517E-2</v>
      </c>
    </row>
    <row r="3" spans="1:31" x14ac:dyDescent="0.25">
      <c r="A3" s="27" t="s">
        <v>75</v>
      </c>
      <c r="B3" s="98">
        <v>42167</v>
      </c>
      <c r="C3" s="7">
        <v>10</v>
      </c>
      <c r="D3" s="58">
        <v>25.1</v>
      </c>
      <c r="E3" s="58"/>
      <c r="F3" s="58">
        <f t="shared" ref="F3:F24" si="1">C3*D3</f>
        <v>251</v>
      </c>
      <c r="G3" s="98">
        <v>42207</v>
      </c>
      <c r="H3" s="7">
        <v>20</v>
      </c>
      <c r="I3" s="58">
        <v>19.899999999999999</v>
      </c>
      <c r="J3" s="58">
        <v>0.01</v>
      </c>
      <c r="K3" s="58">
        <f t="shared" si="0"/>
        <v>397.99</v>
      </c>
      <c r="O3" s="14" t="s">
        <v>58</v>
      </c>
      <c r="Q3" s="2">
        <f>(F51-K51)/Q2</f>
        <v>17.290768627450984</v>
      </c>
      <c r="T3" t="s">
        <v>84</v>
      </c>
      <c r="W3" s="176">
        <v>42299</v>
      </c>
      <c r="X3" s="13">
        <v>16.399999999999999</v>
      </c>
      <c r="Y3" s="13">
        <v>17.010000000000002</v>
      </c>
      <c r="Z3" s="13">
        <v>16.07</v>
      </c>
      <c r="AA3" s="13">
        <v>16.72</v>
      </c>
      <c r="AB3" s="126">
        <v>33942900</v>
      </c>
      <c r="AC3" s="13">
        <v>16.72</v>
      </c>
      <c r="AD3">
        <f t="shared" ref="AD3:AD66" si="2">Y3-Z3</f>
        <v>0.94000000000000128</v>
      </c>
      <c r="AE3" s="181">
        <f t="shared" ref="AE3:AE66" si="3">AC3/AC4-1</f>
        <v>1.7650639074862973E-2</v>
      </c>
    </row>
    <row r="4" spans="1:31" x14ac:dyDescent="0.25">
      <c r="B4" s="98">
        <v>42179</v>
      </c>
      <c r="C4" s="7">
        <v>15</v>
      </c>
      <c r="D4" s="58">
        <v>24.51</v>
      </c>
      <c r="E4" s="58"/>
      <c r="F4" s="58">
        <f t="shared" si="1"/>
        <v>367.65000000000003</v>
      </c>
      <c r="G4" s="98">
        <v>42207</v>
      </c>
      <c r="H4" s="7">
        <v>95</v>
      </c>
      <c r="I4" s="58">
        <v>20.02</v>
      </c>
      <c r="J4" s="58">
        <v>0.5</v>
      </c>
      <c r="K4" s="58">
        <f t="shared" si="0"/>
        <v>1901.3999999999999</v>
      </c>
      <c r="O4" s="14" t="s">
        <v>66</v>
      </c>
      <c r="Q4" s="72">
        <v>17.239999999999998</v>
      </c>
      <c r="T4" s="1">
        <v>42233</v>
      </c>
      <c r="U4" s="48" t="s">
        <v>165</v>
      </c>
      <c r="W4" s="176">
        <v>42298</v>
      </c>
      <c r="X4" s="13">
        <v>16.489999999999998</v>
      </c>
      <c r="Y4" s="13">
        <v>16.93</v>
      </c>
      <c r="Z4" s="13">
        <v>15.93</v>
      </c>
      <c r="AA4" s="13">
        <v>16.43</v>
      </c>
      <c r="AB4" s="126">
        <v>48737400</v>
      </c>
      <c r="AC4" s="13">
        <v>16.43</v>
      </c>
      <c r="AD4">
        <f t="shared" si="2"/>
        <v>1</v>
      </c>
      <c r="AE4" s="181">
        <f t="shared" si="3"/>
        <v>-3.8619075482738463E-2</v>
      </c>
    </row>
    <row r="5" spans="1:31" x14ac:dyDescent="0.25">
      <c r="B5" s="98">
        <v>42180</v>
      </c>
      <c r="C5" s="7">
        <v>100</v>
      </c>
      <c r="D5" s="58">
        <v>23.92</v>
      </c>
      <c r="E5" s="58"/>
      <c r="F5" s="58">
        <f t="shared" si="1"/>
        <v>2392</v>
      </c>
      <c r="G5" s="98">
        <v>42216</v>
      </c>
      <c r="H5" s="7">
        <v>165</v>
      </c>
      <c r="I5" s="58">
        <v>19.899999999999999</v>
      </c>
      <c r="J5" s="58">
        <v>0.06</v>
      </c>
      <c r="K5" s="58">
        <f t="shared" si="0"/>
        <v>3283.4399999999996</v>
      </c>
      <c r="O5" s="14" t="s">
        <v>67</v>
      </c>
      <c r="Q5" s="3">
        <f>Q4*Q2</f>
        <v>87923.999999999985</v>
      </c>
      <c r="W5" s="176">
        <v>42297</v>
      </c>
      <c r="X5" s="13">
        <v>18.899999999999999</v>
      </c>
      <c r="Y5" s="13">
        <v>19.05</v>
      </c>
      <c r="Z5" s="13">
        <v>16.61</v>
      </c>
      <c r="AA5" s="13">
        <v>17.09</v>
      </c>
      <c r="AB5" s="126">
        <v>67447600</v>
      </c>
      <c r="AC5" s="13">
        <v>17.09</v>
      </c>
      <c r="AD5">
        <f t="shared" si="2"/>
        <v>2.4400000000000013</v>
      </c>
      <c r="AE5" s="181">
        <f t="shared" si="3"/>
        <v>-0.10803757828810023</v>
      </c>
    </row>
    <row r="6" spans="1:31" x14ac:dyDescent="0.25">
      <c r="B6" s="98">
        <v>42185</v>
      </c>
      <c r="C6" s="7">
        <v>50</v>
      </c>
      <c r="D6" s="58">
        <v>21.21</v>
      </c>
      <c r="E6" s="58"/>
      <c r="F6" s="58">
        <f t="shared" si="1"/>
        <v>1060.5</v>
      </c>
      <c r="G6" s="98">
        <v>42236</v>
      </c>
      <c r="H6" s="7">
        <v>630</v>
      </c>
      <c r="I6" s="58">
        <v>17.199682539682538</v>
      </c>
      <c r="J6" s="58">
        <v>0</v>
      </c>
      <c r="K6" s="58">
        <f t="shared" si="0"/>
        <v>10835.8</v>
      </c>
      <c r="O6" s="14" t="s">
        <v>64</v>
      </c>
      <c r="Q6" s="2">
        <f>Q3*Q2</f>
        <v>88182.920000000013</v>
      </c>
      <c r="W6" s="176">
        <v>42296</v>
      </c>
      <c r="X6" s="13">
        <v>18.37</v>
      </c>
      <c r="Y6" s="13">
        <v>19.22</v>
      </c>
      <c r="Z6" s="13">
        <v>18.32</v>
      </c>
      <c r="AA6" s="13">
        <v>19.16</v>
      </c>
      <c r="AB6" s="126">
        <v>27543300</v>
      </c>
      <c r="AC6" s="13">
        <v>19.16</v>
      </c>
      <c r="AD6">
        <f t="shared" si="2"/>
        <v>0.89999999999999858</v>
      </c>
      <c r="AE6" s="181">
        <f t="shared" si="3"/>
        <v>3.5675675675675755E-2</v>
      </c>
    </row>
    <row r="7" spans="1:31" ht="15.75" x14ac:dyDescent="0.25">
      <c r="B7" s="98">
        <v>42186</v>
      </c>
      <c r="C7" s="7">
        <v>50</v>
      </c>
      <c r="D7" s="58">
        <v>20.5</v>
      </c>
      <c r="E7" s="58"/>
      <c r="F7" s="58">
        <f t="shared" si="1"/>
        <v>1025</v>
      </c>
      <c r="G7" s="98">
        <v>42257</v>
      </c>
      <c r="H7" s="7">
        <v>850</v>
      </c>
      <c r="I7" s="58">
        <v>17.18</v>
      </c>
      <c r="J7" s="58">
        <v>0.27</v>
      </c>
      <c r="K7" s="58">
        <f t="shared" si="0"/>
        <v>14602.73</v>
      </c>
      <c r="O7" s="14" t="s">
        <v>65</v>
      </c>
      <c r="Q7" s="2">
        <f>Q5-Q6</f>
        <v>-258.92000000002736</v>
      </c>
      <c r="R7" s="229" t="s">
        <v>384</v>
      </c>
      <c r="W7" s="176">
        <v>42293</v>
      </c>
      <c r="X7" s="13">
        <v>18.739999999999998</v>
      </c>
      <c r="Y7" s="13">
        <v>18.829999999999998</v>
      </c>
      <c r="Z7" s="13">
        <v>18.23</v>
      </c>
      <c r="AA7" s="13">
        <v>18.5</v>
      </c>
      <c r="AB7" s="126">
        <v>15540400</v>
      </c>
      <c r="AC7" s="13">
        <v>18.5</v>
      </c>
      <c r="AD7">
        <f t="shared" si="2"/>
        <v>0.59999999999999787</v>
      </c>
      <c r="AE7" s="181">
        <f t="shared" si="3"/>
        <v>-8.5744908896034921E-3</v>
      </c>
    </row>
    <row r="8" spans="1:31" x14ac:dyDescent="0.25">
      <c r="B8" s="98">
        <v>42186</v>
      </c>
      <c r="C8" s="7">
        <v>170</v>
      </c>
      <c r="D8" s="58">
        <v>19.600000000000001</v>
      </c>
      <c r="E8" s="58"/>
      <c r="F8" s="58">
        <f t="shared" si="1"/>
        <v>3332.0000000000005</v>
      </c>
      <c r="G8" s="98">
        <v>42283</v>
      </c>
      <c r="H8" s="7">
        <v>1580</v>
      </c>
      <c r="I8" s="58">
        <v>15.83</v>
      </c>
      <c r="J8" s="58">
        <v>0.46</v>
      </c>
      <c r="K8" s="58">
        <f t="shared" si="0"/>
        <v>25010.940000000002</v>
      </c>
      <c r="W8" s="176">
        <v>42292</v>
      </c>
      <c r="X8" s="13">
        <v>18.87</v>
      </c>
      <c r="Y8" s="13">
        <v>19.149999999999999</v>
      </c>
      <c r="Z8" s="13">
        <v>18.5</v>
      </c>
      <c r="AA8" s="13">
        <v>18.66</v>
      </c>
      <c r="AB8" s="126">
        <v>20397700</v>
      </c>
      <c r="AC8" s="13">
        <v>18.66</v>
      </c>
      <c r="AD8">
        <f t="shared" si="2"/>
        <v>0.64999999999999858</v>
      </c>
      <c r="AE8" s="181">
        <f t="shared" si="3"/>
        <v>-8.5015940488841757E-3</v>
      </c>
    </row>
    <row r="9" spans="1:31" x14ac:dyDescent="0.25">
      <c r="B9" s="98">
        <v>42187</v>
      </c>
      <c r="C9" s="7">
        <v>1000</v>
      </c>
      <c r="D9" s="58">
        <v>19.2</v>
      </c>
      <c r="E9" s="58"/>
      <c r="F9" s="58">
        <f t="shared" si="1"/>
        <v>19200</v>
      </c>
      <c r="G9" s="226">
        <v>42285</v>
      </c>
      <c r="H9" s="7">
        <v>1440</v>
      </c>
      <c r="I9" s="58">
        <v>16.75</v>
      </c>
      <c r="J9" s="58">
        <v>0.44</v>
      </c>
      <c r="K9" s="58">
        <f t="shared" si="0"/>
        <v>24119.56</v>
      </c>
      <c r="W9" s="176">
        <v>42291</v>
      </c>
      <c r="X9" s="13">
        <v>18.77</v>
      </c>
      <c r="Y9" s="13">
        <v>19.3</v>
      </c>
      <c r="Z9" s="13">
        <v>18.52</v>
      </c>
      <c r="AA9" s="13">
        <v>18.82</v>
      </c>
      <c r="AB9" s="126">
        <v>34627900</v>
      </c>
      <c r="AC9" s="13">
        <v>18.82</v>
      </c>
      <c r="AD9">
        <f t="shared" si="2"/>
        <v>0.78000000000000114</v>
      </c>
      <c r="AE9" s="181">
        <f t="shared" si="3"/>
        <v>3.5203520352035333E-2</v>
      </c>
    </row>
    <row r="10" spans="1:31" x14ac:dyDescent="0.25">
      <c r="B10" s="98">
        <v>42199</v>
      </c>
      <c r="C10" s="7">
        <v>100</v>
      </c>
      <c r="D10" s="58">
        <v>17.25</v>
      </c>
      <c r="E10" s="58"/>
      <c r="F10" s="58">
        <f t="shared" si="1"/>
        <v>1725</v>
      </c>
      <c r="G10" s="226">
        <v>42291</v>
      </c>
      <c r="H10" s="7">
        <v>410</v>
      </c>
      <c r="I10" s="58">
        <v>18.989999999999998</v>
      </c>
      <c r="J10" s="58">
        <v>0.14000000000000001</v>
      </c>
      <c r="K10" s="58">
        <f t="shared" si="0"/>
        <v>7785.7599999999993</v>
      </c>
      <c r="L10" s="2"/>
      <c r="T10" s="14" t="s">
        <v>96</v>
      </c>
      <c r="W10" s="176">
        <v>42290</v>
      </c>
      <c r="X10" s="13">
        <v>17.809999999999999</v>
      </c>
      <c r="Y10" s="13">
        <v>18.559999999999999</v>
      </c>
      <c r="Z10" s="13">
        <v>17.739999999999998</v>
      </c>
      <c r="AA10" s="13">
        <v>18.18</v>
      </c>
      <c r="AB10" s="126">
        <v>21778500</v>
      </c>
      <c r="AC10" s="13">
        <v>18.18</v>
      </c>
      <c r="AD10">
        <f t="shared" si="2"/>
        <v>0.82000000000000028</v>
      </c>
      <c r="AE10" s="181">
        <f t="shared" si="3"/>
        <v>8.3194675540765317E-3</v>
      </c>
    </row>
    <row r="11" spans="1:31" x14ac:dyDescent="0.25">
      <c r="B11" s="98">
        <v>42205</v>
      </c>
      <c r="C11" s="7">
        <v>20</v>
      </c>
      <c r="D11" s="58">
        <v>18.850000000000001</v>
      </c>
      <c r="E11" s="58"/>
      <c r="F11" s="58">
        <f t="shared" si="1"/>
        <v>377</v>
      </c>
      <c r="G11" s="1">
        <v>42296</v>
      </c>
      <c r="H11" s="7">
        <v>2470</v>
      </c>
      <c r="I11" s="58">
        <v>19.100000000000001</v>
      </c>
      <c r="J11" s="58">
        <v>0.87</v>
      </c>
      <c r="K11" s="58">
        <f t="shared" si="0"/>
        <v>47176.13</v>
      </c>
      <c r="T11" s="1">
        <v>42255</v>
      </c>
      <c r="U11" s="48" t="s">
        <v>116</v>
      </c>
      <c r="W11" s="176">
        <v>42289</v>
      </c>
      <c r="X11" s="13">
        <v>18.54</v>
      </c>
      <c r="Y11" s="13">
        <v>18.63</v>
      </c>
      <c r="Z11" s="13">
        <v>17.72</v>
      </c>
      <c r="AA11" s="13">
        <v>18.03</v>
      </c>
      <c r="AB11" s="126">
        <v>22494700</v>
      </c>
      <c r="AC11" s="13">
        <v>18.03</v>
      </c>
      <c r="AD11">
        <f t="shared" si="2"/>
        <v>0.91000000000000014</v>
      </c>
      <c r="AE11" s="181">
        <f t="shared" si="3"/>
        <v>-7.1585903083699609E-3</v>
      </c>
    </row>
    <row r="12" spans="1:31" x14ac:dyDescent="0.25">
      <c r="A12" s="2"/>
      <c r="B12" s="98">
        <v>42208</v>
      </c>
      <c r="C12" s="7">
        <v>80</v>
      </c>
      <c r="D12" s="58">
        <v>18.95</v>
      </c>
      <c r="E12" s="58"/>
      <c r="F12" s="58">
        <f t="shared" si="1"/>
        <v>1516</v>
      </c>
      <c r="W12" s="176">
        <v>42286</v>
      </c>
      <c r="X12" s="13">
        <v>18.63</v>
      </c>
      <c r="Y12" s="13">
        <v>18.850000000000001</v>
      </c>
      <c r="Z12" s="13">
        <v>17.899999999999999</v>
      </c>
      <c r="AA12" s="13">
        <v>18.16</v>
      </c>
      <c r="AB12" s="126">
        <v>23392500</v>
      </c>
      <c r="AC12" s="13">
        <v>18.16</v>
      </c>
      <c r="AD12">
        <f t="shared" si="2"/>
        <v>0.95000000000000284</v>
      </c>
      <c r="AE12" s="181">
        <f t="shared" si="3"/>
        <v>-2.9914529914529808E-2</v>
      </c>
    </row>
    <row r="13" spans="1:31" x14ac:dyDescent="0.25">
      <c r="B13" s="98">
        <v>42212</v>
      </c>
      <c r="C13" s="7">
        <v>100</v>
      </c>
      <c r="D13" s="58">
        <v>17.95</v>
      </c>
      <c r="E13" s="58"/>
      <c r="F13" s="58">
        <f t="shared" si="1"/>
        <v>1795</v>
      </c>
      <c r="T13" s="1">
        <v>42263</v>
      </c>
      <c r="U13" s="48" t="s">
        <v>164</v>
      </c>
      <c r="W13" s="176">
        <v>42285</v>
      </c>
      <c r="X13" s="13">
        <v>18.59</v>
      </c>
      <c r="Y13" s="13">
        <v>19.100000000000001</v>
      </c>
      <c r="Z13" s="13">
        <v>18.45</v>
      </c>
      <c r="AA13" s="13">
        <v>18.72</v>
      </c>
      <c r="AB13" s="126">
        <v>33619600</v>
      </c>
      <c r="AC13" s="13">
        <v>18.72</v>
      </c>
      <c r="AD13">
        <f t="shared" si="2"/>
        <v>0.65000000000000213</v>
      </c>
      <c r="AE13" s="181">
        <f t="shared" si="3"/>
        <v>5.3705692803436289E-3</v>
      </c>
    </row>
    <row r="14" spans="1:31" x14ac:dyDescent="0.25">
      <c r="B14" s="98">
        <v>42221</v>
      </c>
      <c r="C14" s="7">
        <v>65</v>
      </c>
      <c r="D14" s="58">
        <v>19.100000000000001</v>
      </c>
      <c r="E14" s="58"/>
      <c r="F14" s="58">
        <f t="shared" si="1"/>
        <v>1241.5</v>
      </c>
      <c r="W14" s="176">
        <v>42284</v>
      </c>
      <c r="X14" s="13">
        <v>18.39</v>
      </c>
      <c r="Y14" s="13">
        <v>18.920000000000002</v>
      </c>
      <c r="Z14" s="13">
        <v>18.22</v>
      </c>
      <c r="AA14" s="13">
        <v>18.62</v>
      </c>
      <c r="AB14" s="126">
        <v>41913500</v>
      </c>
      <c r="AC14" s="13">
        <v>18.62</v>
      </c>
      <c r="AD14">
        <f t="shared" si="2"/>
        <v>0.70000000000000284</v>
      </c>
      <c r="AE14" s="181">
        <f t="shared" si="3"/>
        <v>2.1953896816685026E-2</v>
      </c>
    </row>
    <row r="15" spans="1:31" x14ac:dyDescent="0.25">
      <c r="B15" s="98">
        <v>42221</v>
      </c>
      <c r="C15" s="7">
        <v>300</v>
      </c>
      <c r="D15" s="58">
        <v>18.600000000000001</v>
      </c>
      <c r="E15" s="58"/>
      <c r="F15" s="58">
        <f t="shared" si="1"/>
        <v>5580</v>
      </c>
      <c r="W15" s="176">
        <v>42283</v>
      </c>
      <c r="X15" s="13">
        <v>17.63</v>
      </c>
      <c r="Y15" s="13">
        <v>18.3</v>
      </c>
      <c r="Z15" s="13">
        <v>17.34</v>
      </c>
      <c r="AA15" s="13">
        <v>18.22</v>
      </c>
      <c r="AB15" s="126">
        <v>52110000</v>
      </c>
      <c r="AC15" s="13">
        <v>18.22</v>
      </c>
      <c r="AD15">
        <f t="shared" si="2"/>
        <v>0.96000000000000085</v>
      </c>
      <c r="AE15" s="181">
        <f t="shared" si="3"/>
        <v>3.6994877632327672E-2</v>
      </c>
    </row>
    <row r="16" spans="1:31" x14ac:dyDescent="0.25">
      <c r="B16" s="98">
        <v>42221</v>
      </c>
      <c r="C16" s="7">
        <v>200</v>
      </c>
      <c r="D16" s="58">
        <v>18.5</v>
      </c>
      <c r="E16" s="58"/>
      <c r="F16" s="58">
        <f t="shared" si="1"/>
        <v>3700</v>
      </c>
      <c r="O16" s="2"/>
      <c r="P16" s="2"/>
      <c r="Q16" s="2"/>
      <c r="T16" s="92">
        <v>42278</v>
      </c>
      <c r="U16" s="48" t="s">
        <v>183</v>
      </c>
      <c r="W16" s="176">
        <v>42282</v>
      </c>
      <c r="X16" s="13">
        <v>16.32</v>
      </c>
      <c r="Y16" s="13">
        <v>17.84</v>
      </c>
      <c r="Z16" s="13">
        <v>16.2</v>
      </c>
      <c r="AA16" s="13">
        <v>17.57</v>
      </c>
      <c r="AB16" s="126">
        <v>63718700</v>
      </c>
      <c r="AC16" s="13">
        <v>17.57</v>
      </c>
      <c r="AD16">
        <f t="shared" si="2"/>
        <v>1.6400000000000006</v>
      </c>
      <c r="AE16" s="181">
        <f t="shared" si="3"/>
        <v>0.10433689503456955</v>
      </c>
    </row>
    <row r="17" spans="2:31" x14ac:dyDescent="0.25">
      <c r="B17" s="98">
        <v>42223</v>
      </c>
      <c r="C17" s="7">
        <v>50</v>
      </c>
      <c r="D17" s="58">
        <v>18.75</v>
      </c>
      <c r="E17" s="58"/>
      <c r="F17" s="58">
        <f t="shared" si="1"/>
        <v>937.5</v>
      </c>
      <c r="O17" s="2"/>
      <c r="P17" s="2"/>
      <c r="Q17" s="2"/>
      <c r="W17" s="176">
        <v>42279</v>
      </c>
      <c r="X17" s="13">
        <v>15.22</v>
      </c>
      <c r="Y17" s="13">
        <v>15.95</v>
      </c>
      <c r="Z17" s="13">
        <v>15.15</v>
      </c>
      <c r="AA17" s="13">
        <v>15.91</v>
      </c>
      <c r="AB17" s="126">
        <v>49688200</v>
      </c>
      <c r="AC17" s="13">
        <v>15.91</v>
      </c>
      <c r="AD17">
        <f t="shared" si="2"/>
        <v>0.79999999999999893</v>
      </c>
      <c r="AE17" s="181">
        <f t="shared" si="3"/>
        <v>7.7183480027081863E-2</v>
      </c>
    </row>
    <row r="18" spans="2:31" x14ac:dyDescent="0.25">
      <c r="B18" s="98">
        <v>42227</v>
      </c>
      <c r="C18" s="7">
        <v>50</v>
      </c>
      <c r="D18" s="58">
        <v>18.45</v>
      </c>
      <c r="E18" s="58"/>
      <c r="F18" s="58">
        <f t="shared" si="1"/>
        <v>922.5</v>
      </c>
      <c r="O18" s="2"/>
      <c r="P18" s="2"/>
      <c r="Q18" s="2"/>
      <c r="W18" s="176">
        <v>42278</v>
      </c>
      <c r="X18" s="13">
        <v>14.99</v>
      </c>
      <c r="Y18" s="13">
        <v>15.04</v>
      </c>
      <c r="Z18" s="13">
        <v>14.5</v>
      </c>
      <c r="AA18" s="13">
        <v>14.77</v>
      </c>
      <c r="AB18" s="126">
        <v>37460500</v>
      </c>
      <c r="AC18" s="13">
        <v>14.77</v>
      </c>
      <c r="AD18">
        <f t="shared" si="2"/>
        <v>0.53999999999999915</v>
      </c>
      <c r="AE18" s="181">
        <f t="shared" si="3"/>
        <v>-1.4018691588785104E-2</v>
      </c>
    </row>
    <row r="19" spans="2:31" x14ac:dyDescent="0.25">
      <c r="B19" s="98">
        <v>42228</v>
      </c>
      <c r="C19" s="7">
        <v>100</v>
      </c>
      <c r="D19" s="58">
        <v>18.45</v>
      </c>
      <c r="E19" s="58"/>
      <c r="F19" s="58">
        <f t="shared" si="1"/>
        <v>1845</v>
      </c>
      <c r="O19" s="2"/>
      <c r="P19" s="2"/>
      <c r="Q19" s="2"/>
      <c r="W19" s="176">
        <v>42277</v>
      </c>
      <c r="X19" s="13">
        <v>14.73</v>
      </c>
      <c r="Y19" s="13">
        <v>15.33</v>
      </c>
      <c r="Z19" s="13">
        <v>14.7</v>
      </c>
      <c r="AA19" s="13">
        <v>14.98</v>
      </c>
      <c r="AB19" s="126">
        <v>28066300</v>
      </c>
      <c r="AC19" s="13">
        <v>14.98</v>
      </c>
      <c r="AD19">
        <f t="shared" si="2"/>
        <v>0.63000000000000078</v>
      </c>
      <c r="AE19" s="181">
        <f t="shared" si="3"/>
        <v>4.1724617524339314E-2</v>
      </c>
    </row>
    <row r="20" spans="2:31" x14ac:dyDescent="0.25">
      <c r="B20" s="98">
        <v>42228</v>
      </c>
      <c r="C20" s="7">
        <v>200</v>
      </c>
      <c r="D20" s="58">
        <v>18.190000000000001</v>
      </c>
      <c r="E20" s="58"/>
      <c r="F20" s="58">
        <f t="shared" si="1"/>
        <v>3638.0000000000005</v>
      </c>
      <c r="O20" s="2"/>
      <c r="P20" s="2"/>
      <c r="Q20" s="2"/>
      <c r="W20" s="176">
        <v>42276</v>
      </c>
      <c r="X20" s="13">
        <v>14.26</v>
      </c>
      <c r="Y20" s="13">
        <v>14.69</v>
      </c>
      <c r="Z20" s="13">
        <v>14.15</v>
      </c>
      <c r="AA20" s="13">
        <v>14.38</v>
      </c>
      <c r="AB20" s="126">
        <v>25529200</v>
      </c>
      <c r="AC20" s="13">
        <v>14.38</v>
      </c>
      <c r="AD20">
        <f t="shared" si="2"/>
        <v>0.53999999999999915</v>
      </c>
      <c r="AE20" s="181">
        <f t="shared" si="3"/>
        <v>2.2759601706970223E-2</v>
      </c>
    </row>
    <row r="21" spans="2:31" x14ac:dyDescent="0.25">
      <c r="B21" s="98">
        <v>42228</v>
      </c>
      <c r="C21" s="7">
        <v>200</v>
      </c>
      <c r="D21" s="58">
        <v>18.100000000000001</v>
      </c>
      <c r="E21" s="58"/>
      <c r="F21" s="58">
        <f t="shared" si="1"/>
        <v>3620.0000000000005</v>
      </c>
      <c r="O21" s="2"/>
      <c r="P21" s="2"/>
      <c r="Q21" s="2"/>
      <c r="W21" s="176">
        <v>42275</v>
      </c>
      <c r="X21" s="13">
        <v>14.67</v>
      </c>
      <c r="Y21" s="13">
        <v>14.73</v>
      </c>
      <c r="Z21" s="13">
        <v>13.92</v>
      </c>
      <c r="AA21" s="13">
        <v>14.06</v>
      </c>
      <c r="AB21" s="126">
        <v>30448600</v>
      </c>
      <c r="AC21" s="13">
        <v>14.06</v>
      </c>
      <c r="AD21">
        <f t="shared" si="2"/>
        <v>0.8100000000000005</v>
      </c>
      <c r="AE21" s="181">
        <f t="shared" si="3"/>
        <v>-5.7008718980549933E-2</v>
      </c>
    </row>
    <row r="22" spans="2:31" x14ac:dyDescent="0.25">
      <c r="B22" s="98">
        <v>42229</v>
      </c>
      <c r="C22" s="7">
        <v>100</v>
      </c>
      <c r="D22" s="58">
        <v>18.329999999999998</v>
      </c>
      <c r="E22" s="58"/>
      <c r="F22" s="58">
        <f t="shared" si="1"/>
        <v>1832.9999999999998</v>
      </c>
      <c r="O22" s="2"/>
      <c r="P22" s="2"/>
      <c r="Q22" s="2"/>
      <c r="W22" s="176">
        <v>42272</v>
      </c>
      <c r="X22" s="13">
        <v>15.34</v>
      </c>
      <c r="Y22" s="13">
        <v>15.59</v>
      </c>
      <c r="Z22" s="13">
        <v>14.65</v>
      </c>
      <c r="AA22" s="13">
        <v>14.91</v>
      </c>
      <c r="AB22" s="126">
        <v>28917300</v>
      </c>
      <c r="AC22" s="13">
        <v>14.91</v>
      </c>
      <c r="AD22">
        <f t="shared" si="2"/>
        <v>0.9399999999999995</v>
      </c>
      <c r="AE22" s="181">
        <f t="shared" si="3"/>
        <v>-2.8031290743155135E-2</v>
      </c>
    </row>
    <row r="23" spans="2:31" x14ac:dyDescent="0.25">
      <c r="B23" s="98">
        <v>42230</v>
      </c>
      <c r="C23" s="7">
        <v>100</v>
      </c>
      <c r="D23" s="58">
        <v>18</v>
      </c>
      <c r="E23" s="58"/>
      <c r="F23" s="58">
        <f>C23*D23</f>
        <v>1800</v>
      </c>
      <c r="O23" s="2"/>
      <c r="P23" s="2"/>
      <c r="Q23" s="2"/>
      <c r="W23" s="176">
        <v>42271</v>
      </c>
      <c r="X23" s="13">
        <v>14.8</v>
      </c>
      <c r="Y23" s="13">
        <v>15.52</v>
      </c>
      <c r="Z23" s="13">
        <v>14.6</v>
      </c>
      <c r="AA23" s="13">
        <v>15.34</v>
      </c>
      <c r="AB23" s="126">
        <v>32800800</v>
      </c>
      <c r="AC23" s="13">
        <v>15.34</v>
      </c>
      <c r="AD23">
        <f t="shared" si="2"/>
        <v>0.91999999999999993</v>
      </c>
      <c r="AE23" s="181">
        <f t="shared" si="3"/>
        <v>3.5786630654962792E-2</v>
      </c>
    </row>
    <row r="24" spans="2:31" x14ac:dyDescent="0.25">
      <c r="B24" s="98">
        <v>42230</v>
      </c>
      <c r="C24" s="7">
        <v>200</v>
      </c>
      <c r="D24" s="58">
        <v>17.78</v>
      </c>
      <c r="E24" s="58"/>
      <c r="F24" s="58">
        <f t="shared" si="1"/>
        <v>3556</v>
      </c>
      <c r="O24" s="2"/>
      <c r="P24" s="2"/>
      <c r="Q24" s="2"/>
      <c r="W24" s="176">
        <v>42270</v>
      </c>
      <c r="X24" s="13">
        <v>15.43</v>
      </c>
      <c r="Y24" s="13">
        <v>15.43</v>
      </c>
      <c r="Z24" s="13">
        <v>14.8</v>
      </c>
      <c r="AA24" s="13">
        <v>14.81</v>
      </c>
      <c r="AB24" s="126">
        <v>22567900</v>
      </c>
      <c r="AC24" s="13">
        <v>14.81</v>
      </c>
      <c r="AD24">
        <f t="shared" si="2"/>
        <v>0.62999999999999901</v>
      </c>
      <c r="AE24" s="181">
        <f t="shared" si="3"/>
        <v>-3.8935756002595689E-2</v>
      </c>
    </row>
    <row r="25" spans="2:31" x14ac:dyDescent="0.25">
      <c r="B25" s="98">
        <v>42234</v>
      </c>
      <c r="C25" s="7">
        <v>100</v>
      </c>
      <c r="D25" s="58">
        <v>17.75</v>
      </c>
      <c r="E25" s="58"/>
      <c r="F25" s="58">
        <f t="shared" ref="F25:F30" si="4">C25*D25</f>
        <v>1775</v>
      </c>
      <c r="O25" s="2"/>
      <c r="P25" s="2"/>
      <c r="Q25" s="2"/>
      <c r="W25" s="176">
        <v>42269</v>
      </c>
      <c r="X25" s="13">
        <v>15.35</v>
      </c>
      <c r="Y25" s="13">
        <v>15.82</v>
      </c>
      <c r="Z25" s="13">
        <v>15.17</v>
      </c>
      <c r="AA25" s="13">
        <v>15.41</v>
      </c>
      <c r="AB25" s="126">
        <v>22763900</v>
      </c>
      <c r="AC25" s="13">
        <v>15.41</v>
      </c>
      <c r="AD25">
        <f t="shared" si="2"/>
        <v>0.65000000000000036</v>
      </c>
      <c r="AE25" s="181">
        <f t="shared" si="3"/>
        <v>-2.1587301587301599E-2</v>
      </c>
    </row>
    <row r="26" spans="2:31" x14ac:dyDescent="0.25">
      <c r="B26" s="98">
        <v>42235</v>
      </c>
      <c r="C26" s="7">
        <v>100</v>
      </c>
      <c r="D26" s="58">
        <v>17.350000000000001</v>
      </c>
      <c r="E26" s="58"/>
      <c r="F26" s="58">
        <f t="shared" si="4"/>
        <v>1735.0000000000002</v>
      </c>
      <c r="O26" s="2"/>
      <c r="P26" s="2"/>
      <c r="Q26" s="2"/>
      <c r="W26" s="176">
        <v>42268</v>
      </c>
      <c r="X26" s="13">
        <v>15.62</v>
      </c>
      <c r="Y26" s="13">
        <v>15.98</v>
      </c>
      <c r="Z26" s="13">
        <v>15.46</v>
      </c>
      <c r="AA26" s="13">
        <v>15.75</v>
      </c>
      <c r="AB26" s="126">
        <v>19024500</v>
      </c>
      <c r="AC26" s="13">
        <v>15.75</v>
      </c>
      <c r="AD26">
        <f t="shared" si="2"/>
        <v>0.51999999999999957</v>
      </c>
      <c r="AE26" s="181">
        <f t="shared" si="3"/>
        <v>1.6129032258064502E-2</v>
      </c>
    </row>
    <row r="27" spans="2:31" x14ac:dyDescent="0.25">
      <c r="B27" s="98">
        <v>42235</v>
      </c>
      <c r="C27" s="7">
        <v>100</v>
      </c>
      <c r="D27" s="58">
        <v>17.55</v>
      </c>
      <c r="E27" s="58"/>
      <c r="F27" s="58">
        <f t="shared" si="4"/>
        <v>1755</v>
      </c>
      <c r="O27" s="2"/>
      <c r="P27" s="2"/>
      <c r="Q27" s="2"/>
      <c r="W27" s="176">
        <v>42265</v>
      </c>
      <c r="X27" s="13">
        <v>16.079999999999998</v>
      </c>
      <c r="Y27" s="13">
        <v>16.190000000000001</v>
      </c>
      <c r="Z27" s="13">
        <v>15.36</v>
      </c>
      <c r="AA27" s="13">
        <v>15.5</v>
      </c>
      <c r="AB27" s="126">
        <v>36698200</v>
      </c>
      <c r="AC27" s="13">
        <v>15.5</v>
      </c>
      <c r="AD27">
        <f t="shared" si="2"/>
        <v>0.83000000000000185</v>
      </c>
      <c r="AE27" s="181">
        <f t="shared" si="3"/>
        <v>-5.5453991468616737E-2</v>
      </c>
    </row>
    <row r="28" spans="2:31" x14ac:dyDescent="0.25">
      <c r="B28" s="98">
        <v>42235</v>
      </c>
      <c r="C28" s="7">
        <v>100</v>
      </c>
      <c r="D28" s="58">
        <v>17.170000000000002</v>
      </c>
      <c r="E28" s="58"/>
      <c r="F28" s="58">
        <f t="shared" si="4"/>
        <v>1717.0000000000002</v>
      </c>
      <c r="O28" s="2"/>
      <c r="P28" s="2"/>
      <c r="Q28" s="2"/>
      <c r="W28" s="176">
        <v>42264</v>
      </c>
      <c r="X28" s="13">
        <v>16.68</v>
      </c>
      <c r="Y28" s="13">
        <v>16.809999999999999</v>
      </c>
      <c r="Z28" s="13">
        <v>16.309999999999999</v>
      </c>
      <c r="AA28" s="13">
        <v>16.41</v>
      </c>
      <c r="AB28" s="126">
        <v>22827600</v>
      </c>
      <c r="AC28" s="13">
        <v>16.41</v>
      </c>
      <c r="AD28">
        <f t="shared" si="2"/>
        <v>0.5</v>
      </c>
      <c r="AE28" s="181">
        <f t="shared" si="3"/>
        <v>-1.6187050359712241E-2</v>
      </c>
    </row>
    <row r="29" spans="2:31" x14ac:dyDescent="0.25">
      <c r="B29" s="98">
        <v>42235</v>
      </c>
      <c r="C29" s="7">
        <v>100</v>
      </c>
      <c r="D29" s="58">
        <v>17</v>
      </c>
      <c r="E29" s="58"/>
      <c r="F29" s="58">
        <f t="shared" si="4"/>
        <v>1700</v>
      </c>
      <c r="W29" s="176">
        <v>42263</v>
      </c>
      <c r="X29" s="13">
        <v>16.46</v>
      </c>
      <c r="Y29" s="13">
        <v>16.7</v>
      </c>
      <c r="Z29" s="13">
        <v>16.309999999999999</v>
      </c>
      <c r="AA29" s="13">
        <v>16.68</v>
      </c>
      <c r="AB29" s="126">
        <v>22363200</v>
      </c>
      <c r="AC29" s="13">
        <v>16.68</v>
      </c>
      <c r="AD29">
        <f t="shared" si="2"/>
        <v>0.39000000000000057</v>
      </c>
      <c r="AE29" s="181">
        <f t="shared" si="3"/>
        <v>9.6852300242131761E-3</v>
      </c>
    </row>
    <row r="30" spans="2:31" x14ac:dyDescent="0.25">
      <c r="B30" s="98">
        <v>42236</v>
      </c>
      <c r="C30" s="7">
        <v>100</v>
      </c>
      <c r="D30" s="58">
        <v>16.559999999999999</v>
      </c>
      <c r="E30" s="58"/>
      <c r="F30" s="58">
        <f t="shared" si="4"/>
        <v>1655.9999999999998</v>
      </c>
      <c r="W30" s="176">
        <v>42262</v>
      </c>
      <c r="X30" s="13">
        <v>16.86</v>
      </c>
      <c r="Y30" s="13">
        <v>16.86</v>
      </c>
      <c r="Z30" s="13">
        <v>16.46</v>
      </c>
      <c r="AA30" s="13">
        <v>16.52</v>
      </c>
      <c r="AB30" s="126">
        <v>21319400</v>
      </c>
      <c r="AC30" s="13">
        <v>16.52</v>
      </c>
      <c r="AD30">
        <f t="shared" si="2"/>
        <v>0.39999999999999858</v>
      </c>
      <c r="AE30" s="181">
        <f t="shared" si="3"/>
        <v>-1.0778443113772407E-2</v>
      </c>
    </row>
    <row r="31" spans="2:31" x14ac:dyDescent="0.25">
      <c r="B31" s="98">
        <v>42236</v>
      </c>
      <c r="C31" s="7">
        <v>200</v>
      </c>
      <c r="D31" s="58">
        <v>16.21</v>
      </c>
      <c r="E31" s="58"/>
      <c r="F31" s="58">
        <f t="shared" ref="F31:F42" si="5">C31*D31</f>
        <v>3242</v>
      </c>
      <c r="W31" s="176">
        <v>42261</v>
      </c>
      <c r="X31" s="13">
        <v>16.899999999999999</v>
      </c>
      <c r="Y31" s="13">
        <v>16.920000000000002</v>
      </c>
      <c r="Z31" s="13">
        <v>16.36</v>
      </c>
      <c r="AA31" s="13">
        <v>16.7</v>
      </c>
      <c r="AB31" s="126">
        <v>15178700</v>
      </c>
      <c r="AC31" s="13">
        <v>16.7</v>
      </c>
      <c r="AD31">
        <f t="shared" si="2"/>
        <v>0.56000000000000227</v>
      </c>
      <c r="AE31" s="181">
        <f t="shared" si="3"/>
        <v>-5.9523809523810423E-3</v>
      </c>
    </row>
    <row r="32" spans="2:31" x14ac:dyDescent="0.25">
      <c r="B32" s="98">
        <v>42236</v>
      </c>
      <c r="C32" s="7">
        <v>100</v>
      </c>
      <c r="D32" s="58">
        <v>16.399999999999999</v>
      </c>
      <c r="E32" s="58"/>
      <c r="F32" s="58">
        <f t="shared" si="5"/>
        <v>1639.9999999999998</v>
      </c>
      <c r="W32" s="176">
        <v>42258</v>
      </c>
      <c r="X32" s="13">
        <v>17.02</v>
      </c>
      <c r="Y32" s="13">
        <v>17.170000000000002</v>
      </c>
      <c r="Z32" s="13">
        <v>16.71</v>
      </c>
      <c r="AA32" s="13">
        <v>16.8</v>
      </c>
      <c r="AB32" s="126">
        <v>22107600</v>
      </c>
      <c r="AC32" s="13">
        <v>16.8</v>
      </c>
      <c r="AD32">
        <f t="shared" si="2"/>
        <v>0.46000000000000085</v>
      </c>
      <c r="AE32" s="181">
        <f t="shared" si="3"/>
        <v>-2.3255813953488302E-2</v>
      </c>
    </row>
    <row r="33" spans="2:31" x14ac:dyDescent="0.25">
      <c r="B33" s="98">
        <v>42237</v>
      </c>
      <c r="C33" s="7">
        <v>200</v>
      </c>
      <c r="D33" s="58">
        <v>16.32</v>
      </c>
      <c r="E33" s="58"/>
      <c r="F33" s="58">
        <f t="shared" si="5"/>
        <v>3264</v>
      </c>
      <c r="W33" s="176">
        <v>42257</v>
      </c>
      <c r="X33" s="13">
        <v>16.809999999999999</v>
      </c>
      <c r="Y33" s="13">
        <v>17.420000000000002</v>
      </c>
      <c r="Z33" s="13">
        <v>16.71</v>
      </c>
      <c r="AA33" s="13">
        <v>17.2</v>
      </c>
      <c r="AB33" s="126">
        <v>20814300</v>
      </c>
      <c r="AC33" s="13">
        <v>17.2</v>
      </c>
      <c r="AD33">
        <f t="shared" si="2"/>
        <v>0.71000000000000085</v>
      </c>
      <c r="AE33" s="181">
        <f t="shared" si="3"/>
        <v>1.4150943396226356E-2</v>
      </c>
    </row>
    <row r="34" spans="2:31" x14ac:dyDescent="0.25">
      <c r="B34" s="98">
        <v>42237</v>
      </c>
      <c r="C34" s="7">
        <v>100</v>
      </c>
      <c r="D34" s="58">
        <v>16.420000000000002</v>
      </c>
      <c r="E34" s="58"/>
      <c r="F34" s="58">
        <f t="shared" si="5"/>
        <v>1642.0000000000002</v>
      </c>
      <c r="W34" s="176">
        <v>42256</v>
      </c>
      <c r="X34" s="13">
        <v>17.899999999999999</v>
      </c>
      <c r="Y34" s="13">
        <v>17.97</v>
      </c>
      <c r="Z34" s="13">
        <v>16.84</v>
      </c>
      <c r="AA34" s="13">
        <v>16.96</v>
      </c>
      <c r="AB34" s="126">
        <v>32951100</v>
      </c>
      <c r="AC34" s="13">
        <v>16.96</v>
      </c>
      <c r="AD34">
        <f t="shared" si="2"/>
        <v>1.129999999999999</v>
      </c>
      <c r="AE34" s="181">
        <f t="shared" si="3"/>
        <v>-3.251568739304056E-2</v>
      </c>
    </row>
    <row r="35" spans="2:31" x14ac:dyDescent="0.25">
      <c r="B35" s="98">
        <v>42240</v>
      </c>
      <c r="C35" s="7">
        <v>200</v>
      </c>
      <c r="D35" s="58">
        <v>16.27</v>
      </c>
      <c r="E35" s="58"/>
      <c r="F35" s="58">
        <f t="shared" si="5"/>
        <v>3254</v>
      </c>
      <c r="W35" s="176">
        <v>42255</v>
      </c>
      <c r="X35" s="13">
        <v>17.55</v>
      </c>
      <c r="Y35" s="13">
        <v>17.75</v>
      </c>
      <c r="Z35" s="13">
        <v>17.05</v>
      </c>
      <c r="AA35" s="13">
        <v>17.53</v>
      </c>
      <c r="AB35" s="126">
        <v>26817000</v>
      </c>
      <c r="AC35" s="13">
        <v>17.53</v>
      </c>
      <c r="AD35">
        <f t="shared" si="2"/>
        <v>0.69999999999999929</v>
      </c>
      <c r="AE35" s="181">
        <f t="shared" si="3"/>
        <v>4.221165279429262E-2</v>
      </c>
    </row>
    <row r="36" spans="2:31" x14ac:dyDescent="0.25">
      <c r="B36" s="98">
        <v>42240</v>
      </c>
      <c r="C36" s="7">
        <v>200</v>
      </c>
      <c r="D36" s="58">
        <v>16.2</v>
      </c>
      <c r="E36" s="58"/>
      <c r="F36" s="58">
        <f t="shared" si="5"/>
        <v>3240</v>
      </c>
      <c r="W36" s="176">
        <v>42251</v>
      </c>
      <c r="X36" s="13">
        <v>16.3</v>
      </c>
      <c r="Y36" s="13">
        <v>17.3</v>
      </c>
      <c r="Z36" s="13">
        <v>16.260000000000002</v>
      </c>
      <c r="AA36" s="13">
        <v>16.82</v>
      </c>
      <c r="AB36" s="126">
        <v>32420800</v>
      </c>
      <c r="AC36" s="13">
        <v>16.82</v>
      </c>
      <c r="AD36">
        <f t="shared" si="2"/>
        <v>1.0399999999999991</v>
      </c>
      <c r="AE36" s="181">
        <f t="shared" si="3"/>
        <v>1.3863773357444265E-2</v>
      </c>
    </row>
    <row r="37" spans="2:31" x14ac:dyDescent="0.25">
      <c r="B37" s="98">
        <v>42240</v>
      </c>
      <c r="C37" s="7">
        <v>100</v>
      </c>
      <c r="D37" s="58">
        <v>16.100000000000001</v>
      </c>
      <c r="E37" s="58"/>
      <c r="F37" s="58">
        <f t="shared" si="5"/>
        <v>1610.0000000000002</v>
      </c>
      <c r="W37" s="176">
        <v>42250</v>
      </c>
      <c r="X37" s="13">
        <v>16.39</v>
      </c>
      <c r="Y37" s="13">
        <v>17.21</v>
      </c>
      <c r="Z37" s="13">
        <v>16.260000000000002</v>
      </c>
      <c r="AA37" s="13">
        <v>16.59</v>
      </c>
      <c r="AB37" s="126">
        <v>26377200</v>
      </c>
      <c r="AC37" s="13">
        <v>16.59</v>
      </c>
      <c r="AD37">
        <f t="shared" si="2"/>
        <v>0.94999999999999929</v>
      </c>
      <c r="AE37" s="181">
        <f t="shared" si="3"/>
        <v>1.8416206261510082E-2</v>
      </c>
    </row>
    <row r="38" spans="2:31" x14ac:dyDescent="0.25">
      <c r="B38" s="98">
        <v>42269</v>
      </c>
      <c r="C38" s="7">
        <v>800</v>
      </c>
      <c r="D38" s="58">
        <v>16.399999999999999</v>
      </c>
      <c r="E38" s="7"/>
      <c r="F38" s="58">
        <f t="shared" si="5"/>
        <v>13119.999999999998</v>
      </c>
      <c r="W38" s="176">
        <v>42249</v>
      </c>
      <c r="X38" s="13">
        <v>16.09</v>
      </c>
      <c r="Y38" s="13">
        <v>16.309999999999999</v>
      </c>
      <c r="Z38" s="13">
        <v>15.74</v>
      </c>
      <c r="AA38" s="13">
        <v>16.29</v>
      </c>
      <c r="AB38" s="126">
        <v>23478500</v>
      </c>
      <c r="AC38" s="13">
        <v>16.29</v>
      </c>
      <c r="AD38">
        <f t="shared" si="2"/>
        <v>0.56999999999999851</v>
      </c>
      <c r="AE38" s="181">
        <f t="shared" si="3"/>
        <v>2.9709228824273071E-2</v>
      </c>
    </row>
    <row r="39" spans="2:31" x14ac:dyDescent="0.25">
      <c r="B39" s="98">
        <v>42270</v>
      </c>
      <c r="C39" s="7">
        <v>500</v>
      </c>
      <c r="D39" s="58">
        <v>15.8</v>
      </c>
      <c r="E39" s="7"/>
      <c r="F39" s="58">
        <f t="shared" si="5"/>
        <v>7900</v>
      </c>
      <c r="W39" s="176">
        <v>42248</v>
      </c>
      <c r="X39" s="13">
        <v>15.8</v>
      </c>
      <c r="Y39" s="13">
        <v>16.21</v>
      </c>
      <c r="Z39" s="13">
        <v>15.68</v>
      </c>
      <c r="AA39" s="13">
        <v>15.82</v>
      </c>
      <c r="AB39" s="126">
        <v>27914200</v>
      </c>
      <c r="AC39" s="13">
        <v>15.82</v>
      </c>
      <c r="AD39">
        <f t="shared" si="2"/>
        <v>0.53000000000000114</v>
      </c>
      <c r="AE39" s="181">
        <f t="shared" si="3"/>
        <v>-3.5953686776355909E-2</v>
      </c>
    </row>
    <row r="40" spans="2:31" x14ac:dyDescent="0.25">
      <c r="B40" s="98">
        <v>42270</v>
      </c>
      <c r="C40" s="7">
        <v>1000</v>
      </c>
      <c r="D40" s="58">
        <v>15.6</v>
      </c>
      <c r="E40" s="7"/>
      <c r="F40" s="58">
        <f t="shared" si="5"/>
        <v>15600</v>
      </c>
      <c r="W40" s="176">
        <v>42247</v>
      </c>
      <c r="X40" s="13">
        <v>15.91</v>
      </c>
      <c r="Y40" s="13">
        <v>16.68</v>
      </c>
      <c r="Z40" s="13">
        <v>15.46</v>
      </c>
      <c r="AA40" s="13">
        <v>16.41</v>
      </c>
      <c r="AB40" s="126">
        <v>32916900</v>
      </c>
      <c r="AC40" s="13">
        <v>16.41</v>
      </c>
      <c r="AD40">
        <f t="shared" si="2"/>
        <v>1.2199999999999989</v>
      </c>
      <c r="AE40" s="181">
        <f t="shared" si="3"/>
        <v>2.8195488721804551E-2</v>
      </c>
    </row>
    <row r="41" spans="2:31" x14ac:dyDescent="0.25">
      <c r="B41" s="98">
        <v>42270</v>
      </c>
      <c r="C41" s="7">
        <v>180</v>
      </c>
      <c r="D41" s="58">
        <v>15.4</v>
      </c>
      <c r="E41" s="7"/>
      <c r="F41" s="58">
        <f t="shared" si="5"/>
        <v>2772</v>
      </c>
      <c r="W41" s="176">
        <v>42244</v>
      </c>
      <c r="X41" s="13">
        <v>16.25</v>
      </c>
      <c r="Y41" s="13">
        <v>16.54</v>
      </c>
      <c r="Z41" s="13">
        <v>15.61</v>
      </c>
      <c r="AA41" s="13">
        <v>15.96</v>
      </c>
      <c r="AB41" s="126">
        <v>34099400</v>
      </c>
      <c r="AC41" s="13">
        <v>15.96</v>
      </c>
      <c r="AD41">
        <f t="shared" si="2"/>
        <v>0.92999999999999972</v>
      </c>
      <c r="AE41" s="181">
        <f t="shared" si="3"/>
        <v>1.8506700701978351E-2</v>
      </c>
    </row>
    <row r="42" spans="2:31" x14ac:dyDescent="0.25">
      <c r="B42" s="98">
        <v>42275</v>
      </c>
      <c r="C42" s="4">
        <v>200</v>
      </c>
      <c r="D42" s="3">
        <v>15</v>
      </c>
      <c r="E42" s="4"/>
      <c r="F42" s="3">
        <f t="shared" si="5"/>
        <v>3000</v>
      </c>
      <c r="W42" s="176">
        <v>42243</v>
      </c>
      <c r="X42" s="13">
        <v>14.63</v>
      </c>
      <c r="Y42" s="13">
        <v>15.93</v>
      </c>
      <c r="Z42" s="13">
        <v>14.63</v>
      </c>
      <c r="AA42" s="13">
        <v>15.67</v>
      </c>
      <c r="AB42" s="126">
        <v>42971800</v>
      </c>
      <c r="AC42" s="13">
        <v>15.67</v>
      </c>
      <c r="AD42">
        <f t="shared" si="2"/>
        <v>1.2999999999999989</v>
      </c>
      <c r="AE42" s="181">
        <f t="shared" si="3"/>
        <v>8.6685159500693443E-2</v>
      </c>
    </row>
    <row r="43" spans="2:31" x14ac:dyDescent="0.25">
      <c r="B43" s="98">
        <v>42277</v>
      </c>
      <c r="C43" s="4">
        <v>200</v>
      </c>
      <c r="D43" s="3">
        <v>14.75</v>
      </c>
      <c r="E43" s="3"/>
      <c r="F43" s="3">
        <f t="shared" ref="F43:F48" si="6">C43*D43</f>
        <v>2950</v>
      </c>
      <c r="W43" s="176">
        <v>42242</v>
      </c>
      <c r="X43" s="13">
        <v>14.61</v>
      </c>
      <c r="Y43" s="13">
        <v>14.75</v>
      </c>
      <c r="Z43" s="13">
        <v>14.11</v>
      </c>
      <c r="AA43" s="13">
        <v>14.42</v>
      </c>
      <c r="AB43" s="126">
        <v>43819700</v>
      </c>
      <c r="AC43" s="13">
        <v>14.42</v>
      </c>
      <c r="AD43">
        <f t="shared" si="2"/>
        <v>0.64000000000000057</v>
      </c>
      <c r="AE43" s="181">
        <f t="shared" si="3"/>
        <v>1.0511562718990897E-2</v>
      </c>
    </row>
    <row r="44" spans="2:31" ht="20.25" thickBot="1" x14ac:dyDescent="0.35">
      <c r="B44" s="98">
        <v>42291</v>
      </c>
      <c r="C44" s="7">
        <v>400</v>
      </c>
      <c r="D44" s="58">
        <v>18.7</v>
      </c>
      <c r="E44" s="58"/>
      <c r="F44" s="58">
        <f t="shared" si="6"/>
        <v>7480</v>
      </c>
      <c r="O44" s="303" t="s">
        <v>82</v>
      </c>
      <c r="P44" s="303"/>
      <c r="T44" s="122" t="s">
        <v>139</v>
      </c>
      <c r="W44" s="176">
        <v>42241</v>
      </c>
      <c r="X44" s="13">
        <v>15.18</v>
      </c>
      <c r="Y44" s="13">
        <v>15.34</v>
      </c>
      <c r="Z44" s="13">
        <v>14.26</v>
      </c>
      <c r="AA44" s="13">
        <v>14.27</v>
      </c>
      <c r="AB44" s="126">
        <v>38655100</v>
      </c>
      <c r="AC44" s="13">
        <v>14.27</v>
      </c>
      <c r="AD44">
        <f t="shared" si="2"/>
        <v>1.08</v>
      </c>
      <c r="AE44" s="181">
        <f t="shared" si="3"/>
        <v>-1.1772853185595511E-2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4"/>
      <c r="F45" s="3">
        <f t="shared" si="6"/>
        <v>37300</v>
      </c>
      <c r="O45" s="114">
        <v>1.1000000000000001</v>
      </c>
      <c r="P45" s="114">
        <f>O45*$Q$4</f>
        <v>18.963999999999999</v>
      </c>
      <c r="T45" s="171" t="s">
        <v>123</v>
      </c>
      <c r="U45" s="172">
        <v>16.72</v>
      </c>
      <c r="W45" s="176">
        <v>42240</v>
      </c>
      <c r="X45" s="13">
        <v>13.81</v>
      </c>
      <c r="Y45" s="13">
        <v>14.44</v>
      </c>
      <c r="Z45" s="13">
        <v>13.5</v>
      </c>
      <c r="AA45" s="13">
        <v>14.44</v>
      </c>
      <c r="AB45" s="126">
        <v>54532000</v>
      </c>
      <c r="AC45" s="13">
        <v>14.44</v>
      </c>
      <c r="AD45">
        <f t="shared" si="2"/>
        <v>0.9399999999999995</v>
      </c>
      <c r="AE45" s="181">
        <f t="shared" si="3"/>
        <v>-6.1940812112869503E-3</v>
      </c>
    </row>
    <row r="46" spans="2:31" x14ac:dyDescent="0.25">
      <c r="B46" s="1">
        <v>42300</v>
      </c>
      <c r="C46" s="4">
        <v>1000</v>
      </c>
      <c r="D46" s="3">
        <v>17.7</v>
      </c>
      <c r="F46" s="3">
        <f t="shared" si="6"/>
        <v>17700</v>
      </c>
      <c r="O46" s="114">
        <v>1.0900000000000001</v>
      </c>
      <c r="P46" s="114">
        <f t="shared" ref="P46:P65" si="7">O46*$Q$4</f>
        <v>18.791599999999999</v>
      </c>
      <c r="T46" s="124" t="s">
        <v>124</v>
      </c>
      <c r="U46" s="173">
        <v>16.899999999999999</v>
      </c>
      <c r="W46" s="176">
        <v>42237</v>
      </c>
      <c r="X46" s="13">
        <v>14.39</v>
      </c>
      <c r="Y46" s="13">
        <v>15.25</v>
      </c>
      <c r="Z46" s="13">
        <v>14.24</v>
      </c>
      <c r="AA46" s="13">
        <v>14.53</v>
      </c>
      <c r="AB46" s="126">
        <v>43715800</v>
      </c>
      <c r="AC46" s="13">
        <v>14.53</v>
      </c>
      <c r="AD46">
        <f t="shared" si="2"/>
        <v>1.0099999999999998</v>
      </c>
      <c r="AE46" s="181">
        <f t="shared" si="3"/>
        <v>-1.424694708276808E-2</v>
      </c>
    </row>
    <row r="47" spans="2:31" x14ac:dyDescent="0.25">
      <c r="B47" s="1">
        <v>42300</v>
      </c>
      <c r="C47" s="4">
        <v>700</v>
      </c>
      <c r="D47" s="3">
        <v>17.22</v>
      </c>
      <c r="F47" s="3">
        <f t="shared" si="6"/>
        <v>12054</v>
      </c>
      <c r="O47" s="114">
        <v>1.08</v>
      </c>
      <c r="P47" s="114">
        <f t="shared" si="7"/>
        <v>18.619199999999999</v>
      </c>
      <c r="T47" s="124" t="s">
        <v>125</v>
      </c>
      <c r="U47" s="173" t="s">
        <v>294</v>
      </c>
      <c r="W47" s="176">
        <v>42236</v>
      </c>
      <c r="X47" s="13">
        <v>15.35</v>
      </c>
      <c r="Y47" s="13">
        <v>15.37</v>
      </c>
      <c r="Z47" s="13">
        <v>14.66</v>
      </c>
      <c r="AA47" s="13">
        <v>14.74</v>
      </c>
      <c r="AB47" s="126">
        <v>54864200</v>
      </c>
      <c r="AC47" s="13">
        <v>14.74</v>
      </c>
      <c r="AD47">
        <f t="shared" si="2"/>
        <v>0.70999999999999908</v>
      </c>
      <c r="AE47" s="181">
        <f t="shared" si="3"/>
        <v>-7.2955974842767279E-2</v>
      </c>
    </row>
    <row r="48" spans="2:31" x14ac:dyDescent="0.25">
      <c r="B48" s="1">
        <v>42300</v>
      </c>
      <c r="C48" s="4">
        <v>1000</v>
      </c>
      <c r="D48" s="3">
        <v>16.999500000000001</v>
      </c>
      <c r="F48" s="3">
        <f t="shared" si="6"/>
        <v>16999.5</v>
      </c>
      <c r="O48" s="114">
        <v>1.07</v>
      </c>
      <c r="P48" s="114">
        <f t="shared" si="7"/>
        <v>18.4468</v>
      </c>
      <c r="T48" s="124" t="s">
        <v>126</v>
      </c>
      <c r="U48" s="173" t="s">
        <v>361</v>
      </c>
      <c r="W48" s="176">
        <v>42235</v>
      </c>
      <c r="X48" s="13">
        <v>16.239999999999998</v>
      </c>
      <c r="Y48" s="13">
        <v>16.350000000000001</v>
      </c>
      <c r="Z48" s="13">
        <v>15.88</v>
      </c>
      <c r="AA48" s="13">
        <v>15.9</v>
      </c>
      <c r="AB48" s="126">
        <v>36874000</v>
      </c>
      <c r="AC48" s="13">
        <v>15.9</v>
      </c>
      <c r="AD48">
        <f t="shared" si="2"/>
        <v>0.47000000000000064</v>
      </c>
      <c r="AE48" s="181">
        <f t="shared" si="3"/>
        <v>-2.93040293040292E-2</v>
      </c>
    </row>
    <row r="49" spans="1:31" x14ac:dyDescent="0.25">
      <c r="O49" s="114">
        <v>1.06</v>
      </c>
      <c r="P49" s="114">
        <f t="shared" si="7"/>
        <v>18.2744</v>
      </c>
      <c r="T49" s="124" t="s">
        <v>127</v>
      </c>
      <c r="U49" s="173">
        <v>21.29</v>
      </c>
      <c r="W49" s="176">
        <v>42234</v>
      </c>
      <c r="X49" s="13">
        <v>17</v>
      </c>
      <c r="Y49" s="13">
        <v>17</v>
      </c>
      <c r="Z49" s="13">
        <v>16.27</v>
      </c>
      <c r="AA49" s="13">
        <v>16.38</v>
      </c>
      <c r="AB49" s="126">
        <v>32424300</v>
      </c>
      <c r="AC49" s="13">
        <v>16.38</v>
      </c>
      <c r="AD49">
        <f t="shared" si="2"/>
        <v>0.73000000000000043</v>
      </c>
      <c r="AE49" s="181">
        <f t="shared" si="3"/>
        <v>-4.8780487804878092E-2</v>
      </c>
    </row>
    <row r="50" spans="1:31" x14ac:dyDescent="0.25">
      <c r="O50" s="114">
        <v>1.05</v>
      </c>
      <c r="P50" s="114">
        <f t="shared" si="7"/>
        <v>18.102</v>
      </c>
      <c r="T50" s="124" t="s">
        <v>128</v>
      </c>
      <c r="U50" s="173">
        <v>2.0757599999999998</v>
      </c>
      <c r="W50" s="176">
        <v>42233</v>
      </c>
      <c r="X50" s="13">
        <v>16.47</v>
      </c>
      <c r="Y50" s="13">
        <v>17.260000000000002</v>
      </c>
      <c r="Z50" s="13">
        <v>16.12</v>
      </c>
      <c r="AA50" s="13">
        <v>17.22</v>
      </c>
      <c r="AB50" s="126">
        <v>33001000</v>
      </c>
      <c r="AC50" s="13">
        <v>17.22</v>
      </c>
      <c r="AD50">
        <f t="shared" si="2"/>
        <v>1.1400000000000006</v>
      </c>
      <c r="AE50" s="181">
        <f t="shared" si="3"/>
        <v>1.5929203539823078E-2</v>
      </c>
    </row>
    <row r="51" spans="1:31" x14ac:dyDescent="0.25">
      <c r="A51" s="26" t="s">
        <v>86</v>
      </c>
      <c r="B51" s="15"/>
      <c r="C51" s="15">
        <f>SUM(C2:C48)</f>
        <v>12945</v>
      </c>
      <c r="D51" s="15"/>
      <c r="E51" s="15"/>
      <c r="F51" s="16">
        <f>SUM(F2:F48)</f>
        <v>226950.35</v>
      </c>
      <c r="G51" s="15"/>
      <c r="H51" s="15">
        <f>SUM(H2:H13)</f>
        <v>7845</v>
      </c>
      <c r="I51" s="16"/>
      <c r="J51" s="16"/>
      <c r="K51" s="16">
        <f>SUM(K2:K13)</f>
        <v>138767.43</v>
      </c>
      <c r="L51" s="15"/>
      <c r="M51" s="15"/>
      <c r="O51" s="114">
        <v>1.04</v>
      </c>
      <c r="P51" s="114">
        <f t="shared" si="7"/>
        <v>17.929600000000001</v>
      </c>
      <c r="T51" s="124" t="s">
        <v>151</v>
      </c>
      <c r="U51" s="173" t="s">
        <v>240</v>
      </c>
      <c r="W51" s="176">
        <v>42230</v>
      </c>
      <c r="X51" s="13">
        <v>17.760000000000002</v>
      </c>
      <c r="Y51" s="13">
        <v>17.989999999999998</v>
      </c>
      <c r="Z51" s="13">
        <v>16.82</v>
      </c>
      <c r="AA51" s="13">
        <v>16.95</v>
      </c>
      <c r="AB51" s="126">
        <v>37248200</v>
      </c>
      <c r="AC51" s="13">
        <v>16.95</v>
      </c>
      <c r="AD51">
        <f t="shared" si="2"/>
        <v>1.1699999999999982</v>
      </c>
      <c r="AE51" s="181">
        <f t="shared" si="3"/>
        <v>-4.2372881355932202E-2</v>
      </c>
    </row>
    <row r="52" spans="1:31" x14ac:dyDescent="0.25">
      <c r="O52" s="114">
        <v>1.03</v>
      </c>
      <c r="P52" s="114">
        <f t="shared" si="7"/>
        <v>17.757199999999997</v>
      </c>
      <c r="T52" s="124"/>
      <c r="U52" s="173"/>
      <c r="W52" s="176">
        <v>42229</v>
      </c>
      <c r="X52" s="13">
        <v>18.23</v>
      </c>
      <c r="Y52" s="13">
        <v>18.38</v>
      </c>
      <c r="Z52" s="13">
        <v>17.670000000000002</v>
      </c>
      <c r="AA52" s="13">
        <v>17.7</v>
      </c>
      <c r="AB52" s="126">
        <v>15468600</v>
      </c>
      <c r="AC52" s="13">
        <v>17.7</v>
      </c>
      <c r="AD52">
        <f t="shared" si="2"/>
        <v>0.7099999999999973</v>
      </c>
      <c r="AE52" s="181">
        <f t="shared" si="3"/>
        <v>-2.6937877954920419E-2</v>
      </c>
    </row>
    <row r="53" spans="1:31" x14ac:dyDescent="0.25">
      <c r="O53" s="114">
        <v>1.02</v>
      </c>
      <c r="P53" s="114">
        <f t="shared" si="7"/>
        <v>17.584799999999998</v>
      </c>
      <c r="T53" s="124" t="s">
        <v>130</v>
      </c>
      <c r="U53" s="173" t="s">
        <v>295</v>
      </c>
      <c r="W53" s="176">
        <v>42228</v>
      </c>
      <c r="X53" s="13">
        <v>17.649999999999999</v>
      </c>
      <c r="Y53" s="13">
        <v>18.329999999999998</v>
      </c>
      <c r="Z53" s="13">
        <v>17.52</v>
      </c>
      <c r="AA53" s="13">
        <v>18.190000000000001</v>
      </c>
      <c r="AB53" s="126">
        <v>20428400</v>
      </c>
      <c r="AC53" s="13">
        <v>18.190000000000001</v>
      </c>
      <c r="AD53">
        <f t="shared" si="2"/>
        <v>0.80999999999999872</v>
      </c>
      <c r="AE53" s="181">
        <f t="shared" si="3"/>
        <v>1.7337807606264022E-2</v>
      </c>
    </row>
    <row r="54" spans="1:31" x14ac:dyDescent="0.25">
      <c r="O54" s="114">
        <v>1.01</v>
      </c>
      <c r="P54" s="114">
        <f t="shared" si="7"/>
        <v>17.412399999999998</v>
      </c>
      <c r="T54" s="124" t="s">
        <v>131</v>
      </c>
      <c r="U54" s="173" t="s">
        <v>163</v>
      </c>
      <c r="W54" s="176">
        <v>42227</v>
      </c>
      <c r="X54" s="13">
        <v>18.63</v>
      </c>
      <c r="Y54" s="13">
        <v>18.63</v>
      </c>
      <c r="Z54" s="13">
        <v>17.68</v>
      </c>
      <c r="AA54" s="13">
        <v>17.88</v>
      </c>
      <c r="AB54" s="126">
        <v>22959200</v>
      </c>
      <c r="AC54" s="13">
        <v>17.88</v>
      </c>
      <c r="AD54">
        <f t="shared" si="2"/>
        <v>0.94999999999999929</v>
      </c>
      <c r="AE54" s="181">
        <f t="shared" si="3"/>
        <v>-4.9946865037194588E-2</v>
      </c>
    </row>
    <row r="55" spans="1:31" x14ac:dyDescent="0.25">
      <c r="O55" s="114">
        <v>1</v>
      </c>
      <c r="P55" s="114">
        <f t="shared" si="7"/>
        <v>17.239999999999998</v>
      </c>
      <c r="T55" s="124" t="s">
        <v>132</v>
      </c>
      <c r="U55" s="174">
        <v>22439416</v>
      </c>
      <c r="W55" s="176">
        <v>42226</v>
      </c>
      <c r="X55" s="13">
        <v>18.579999999999998</v>
      </c>
      <c r="Y55" s="13">
        <v>18.96</v>
      </c>
      <c r="Z55" s="13">
        <v>18.32</v>
      </c>
      <c r="AA55" s="13">
        <v>18.82</v>
      </c>
      <c r="AB55" s="126">
        <v>25232400</v>
      </c>
      <c r="AC55" s="13">
        <v>18.82</v>
      </c>
      <c r="AD55">
        <f t="shared" si="2"/>
        <v>0.64000000000000057</v>
      </c>
      <c r="AE55" s="181">
        <f t="shared" si="3"/>
        <v>2.0607375271149531E-2</v>
      </c>
    </row>
    <row r="56" spans="1:31" x14ac:dyDescent="0.25">
      <c r="O56" s="114">
        <v>0.99</v>
      </c>
      <c r="P56" s="114">
        <f t="shared" si="7"/>
        <v>17.067599999999999</v>
      </c>
      <c r="T56" s="124" t="s">
        <v>136</v>
      </c>
      <c r="U56" s="174">
        <v>32089000</v>
      </c>
      <c r="W56" s="176">
        <v>42223</v>
      </c>
      <c r="X56" s="13">
        <v>18.45</v>
      </c>
      <c r="Y56" s="13">
        <v>18.53</v>
      </c>
      <c r="Z56" s="13">
        <v>18</v>
      </c>
      <c r="AA56" s="13">
        <v>18.440000000000001</v>
      </c>
      <c r="AB56" s="126">
        <v>23718300</v>
      </c>
      <c r="AC56" s="13">
        <v>18.440000000000001</v>
      </c>
      <c r="AD56">
        <f t="shared" si="2"/>
        <v>0.53000000000000114</v>
      </c>
      <c r="AE56" s="181">
        <f t="shared" si="3"/>
        <v>-1.4957264957264793E-2</v>
      </c>
    </row>
    <row r="57" spans="1:31" x14ac:dyDescent="0.25">
      <c r="O57" s="114">
        <v>0.98</v>
      </c>
      <c r="P57" s="114">
        <f t="shared" si="7"/>
        <v>16.895199999999999</v>
      </c>
      <c r="T57" s="124" t="s">
        <v>133</v>
      </c>
      <c r="U57" s="173" t="s">
        <v>296</v>
      </c>
      <c r="W57" s="176">
        <v>42222</v>
      </c>
      <c r="X57" s="13">
        <v>18.93</v>
      </c>
      <c r="Y57" s="13">
        <v>18.96</v>
      </c>
      <c r="Z57" s="13">
        <v>18.45</v>
      </c>
      <c r="AA57" s="13">
        <v>18.72</v>
      </c>
      <c r="AB57" s="126">
        <v>29928600</v>
      </c>
      <c r="AC57" s="13">
        <v>18.72</v>
      </c>
      <c r="AD57">
        <f t="shared" si="2"/>
        <v>0.51000000000000156</v>
      </c>
      <c r="AE57" s="181">
        <f t="shared" si="3"/>
        <v>-1.0047593865679549E-2</v>
      </c>
    </row>
    <row r="58" spans="1:31" x14ac:dyDescent="0.25">
      <c r="O58" s="114">
        <v>0.97</v>
      </c>
      <c r="P58" s="114">
        <f t="shared" si="7"/>
        <v>16.722799999999999</v>
      </c>
      <c r="T58" s="124" t="s">
        <v>137</v>
      </c>
      <c r="U58" s="173">
        <v>6.98</v>
      </c>
      <c r="W58" s="176">
        <v>42221</v>
      </c>
      <c r="X58" s="13">
        <v>19.18</v>
      </c>
      <c r="Y58" s="13">
        <v>19.47</v>
      </c>
      <c r="Z58" s="13">
        <v>18.88</v>
      </c>
      <c r="AA58" s="13">
        <v>18.91</v>
      </c>
      <c r="AB58" s="126">
        <v>23370800</v>
      </c>
      <c r="AC58" s="13">
        <v>18.91</v>
      </c>
      <c r="AD58">
        <f t="shared" si="2"/>
        <v>0.58999999999999986</v>
      </c>
      <c r="AE58" s="181">
        <f t="shared" si="3"/>
        <v>-5.2603892688060094E-3</v>
      </c>
    </row>
    <row r="59" spans="1:31" x14ac:dyDescent="0.25">
      <c r="O59" s="114">
        <v>0.96</v>
      </c>
      <c r="P59" s="114">
        <f t="shared" si="7"/>
        <v>16.550399999999996</v>
      </c>
      <c r="T59" s="124" t="s">
        <v>138</v>
      </c>
      <c r="U59" s="173">
        <v>2.4700000000000002</v>
      </c>
      <c r="W59" s="176">
        <v>42220</v>
      </c>
      <c r="X59" s="13">
        <v>19.170000000000002</v>
      </c>
      <c r="Y59" s="13">
        <v>19.190000000000001</v>
      </c>
      <c r="Z59" s="13">
        <v>18.600000000000001</v>
      </c>
      <c r="AA59" s="13">
        <v>19.010000000000002</v>
      </c>
      <c r="AB59" s="126">
        <v>19934500</v>
      </c>
      <c r="AC59" s="13">
        <v>19.010000000000002</v>
      </c>
      <c r="AD59">
        <f t="shared" si="2"/>
        <v>0.58999999999999986</v>
      </c>
      <c r="AE59" s="181">
        <f t="shared" si="3"/>
        <v>5.2631578947370805E-4</v>
      </c>
    </row>
    <row r="60" spans="1:31" x14ac:dyDescent="0.25">
      <c r="O60" s="114">
        <v>0.95</v>
      </c>
      <c r="P60" s="114">
        <f t="shared" si="7"/>
        <v>16.377999999999997</v>
      </c>
      <c r="T60" s="124" t="s">
        <v>134</v>
      </c>
      <c r="U60" s="173" t="s">
        <v>152</v>
      </c>
      <c r="W60" s="176">
        <v>42219</v>
      </c>
      <c r="X60" s="13">
        <v>18.61</v>
      </c>
      <c r="Y60" s="13">
        <v>19.39</v>
      </c>
      <c r="Z60" s="13">
        <v>18.59</v>
      </c>
      <c r="AA60" s="13">
        <v>19</v>
      </c>
      <c r="AB60" s="126">
        <v>32958300</v>
      </c>
      <c r="AC60" s="13">
        <v>19</v>
      </c>
      <c r="AD60">
        <f t="shared" si="2"/>
        <v>0.80000000000000071</v>
      </c>
      <c r="AE60" s="181">
        <f t="shared" si="3"/>
        <v>2.6472177201512626E-2</v>
      </c>
    </row>
    <row r="61" spans="1:31" x14ac:dyDescent="0.25">
      <c r="O61" s="114">
        <v>0.94</v>
      </c>
      <c r="P61" s="114">
        <f t="shared" si="7"/>
        <v>16.205599999999997</v>
      </c>
      <c r="W61" s="176">
        <v>42216</v>
      </c>
      <c r="X61" s="13">
        <v>20.02</v>
      </c>
      <c r="Y61" s="13">
        <v>20.03</v>
      </c>
      <c r="Z61" s="13">
        <v>18.47</v>
      </c>
      <c r="AA61" s="13">
        <v>18.510000000000002</v>
      </c>
      <c r="AB61" s="126">
        <v>55074900</v>
      </c>
      <c r="AC61" s="13">
        <v>18.510000000000002</v>
      </c>
      <c r="AD61">
        <f t="shared" si="2"/>
        <v>1.5600000000000023</v>
      </c>
      <c r="AE61" s="181">
        <f t="shared" si="3"/>
        <v>-6.9849246231155626E-2</v>
      </c>
    </row>
    <row r="62" spans="1:31" x14ac:dyDescent="0.25">
      <c r="O62" s="114">
        <v>0.93</v>
      </c>
      <c r="P62" s="114">
        <f t="shared" si="7"/>
        <v>16.033200000000001</v>
      </c>
      <c r="W62" s="176">
        <v>42215</v>
      </c>
      <c r="X62" s="13">
        <v>19.75</v>
      </c>
      <c r="Y62" s="13">
        <v>20.100000000000001</v>
      </c>
      <c r="Z62" s="13">
        <v>19.46</v>
      </c>
      <c r="AA62" s="13">
        <v>19.899999999999999</v>
      </c>
      <c r="AB62" s="126">
        <v>31248700</v>
      </c>
      <c r="AC62" s="13">
        <v>19.899999999999999</v>
      </c>
      <c r="AD62">
        <f t="shared" si="2"/>
        <v>0.64000000000000057</v>
      </c>
      <c r="AE62" s="181">
        <f t="shared" si="3"/>
        <v>1.5098137896325525E-3</v>
      </c>
    </row>
    <row r="63" spans="1:31" x14ac:dyDescent="0.25">
      <c r="O63" s="114">
        <v>0.92</v>
      </c>
      <c r="P63" s="114">
        <f t="shared" si="7"/>
        <v>15.860799999999999</v>
      </c>
      <c r="W63" s="176">
        <v>42214</v>
      </c>
      <c r="X63" s="13">
        <v>19.98</v>
      </c>
      <c r="Y63" s="13">
        <v>20.57</v>
      </c>
      <c r="Z63" s="13">
        <v>19.670000000000002</v>
      </c>
      <c r="AA63" s="13">
        <v>19.87</v>
      </c>
      <c r="AB63" s="126">
        <v>41557900</v>
      </c>
      <c r="AC63" s="13">
        <v>19.87</v>
      </c>
      <c r="AD63">
        <f t="shared" si="2"/>
        <v>0.89999999999999858</v>
      </c>
      <c r="AE63" s="181">
        <f t="shared" si="3"/>
        <v>6.0759493670885512E-3</v>
      </c>
    </row>
    <row r="64" spans="1:31" x14ac:dyDescent="0.25">
      <c r="O64" s="114">
        <v>0.91</v>
      </c>
      <c r="P64" s="114">
        <f t="shared" si="7"/>
        <v>15.6884</v>
      </c>
      <c r="W64" s="176">
        <v>42213</v>
      </c>
      <c r="X64" s="13">
        <v>18.350000000000001</v>
      </c>
      <c r="Y64" s="13">
        <v>20.079999999999998</v>
      </c>
      <c r="Z64" s="13">
        <v>18.2</v>
      </c>
      <c r="AA64" s="13">
        <v>19.75</v>
      </c>
      <c r="AB64" s="126">
        <v>51809500</v>
      </c>
      <c r="AC64" s="13">
        <v>19.75</v>
      </c>
      <c r="AD64">
        <f t="shared" si="2"/>
        <v>1.879999999999999</v>
      </c>
      <c r="AE64" s="181">
        <f t="shared" si="3"/>
        <v>8.9955849889624684E-2</v>
      </c>
    </row>
    <row r="65" spans="15:31" x14ac:dyDescent="0.25">
      <c r="O65" s="114">
        <v>0.9</v>
      </c>
      <c r="P65" s="114">
        <f t="shared" si="7"/>
        <v>15.515999999999998</v>
      </c>
      <c r="W65" s="176">
        <v>42212</v>
      </c>
      <c r="X65" s="13">
        <v>18.100000000000001</v>
      </c>
      <c r="Y65" s="13">
        <v>18.670000000000002</v>
      </c>
      <c r="Z65" s="13">
        <v>17.57</v>
      </c>
      <c r="AA65" s="13">
        <v>18.12</v>
      </c>
      <c r="AB65" s="126">
        <v>27584100</v>
      </c>
      <c r="AC65" s="13">
        <v>18.12</v>
      </c>
      <c r="AD65">
        <f t="shared" si="2"/>
        <v>1.1000000000000014</v>
      </c>
      <c r="AE65" s="181">
        <f t="shared" si="3"/>
        <v>-1.199563794983638E-2</v>
      </c>
    </row>
    <row r="66" spans="15:31" x14ac:dyDescent="0.25">
      <c r="W66" s="176">
        <v>42209</v>
      </c>
      <c r="X66" s="13">
        <v>18.600000000000001</v>
      </c>
      <c r="Y66" s="13">
        <v>18.7</v>
      </c>
      <c r="Z66" s="13">
        <v>18.07</v>
      </c>
      <c r="AA66" s="13">
        <v>18.34</v>
      </c>
      <c r="AB66" s="126">
        <v>21567400</v>
      </c>
      <c r="AC66" s="13">
        <v>18.34</v>
      </c>
      <c r="AD66">
        <f t="shared" si="2"/>
        <v>0.62999999999999901</v>
      </c>
      <c r="AE66" s="181">
        <f t="shared" si="3"/>
        <v>-1.9251336898395643E-2</v>
      </c>
    </row>
    <row r="67" spans="15:31" x14ac:dyDescent="0.25">
      <c r="W67" s="176">
        <v>42208</v>
      </c>
      <c r="X67" s="13">
        <v>18.329999999999998</v>
      </c>
      <c r="Y67" s="13">
        <v>18.93</v>
      </c>
      <c r="Z67" s="13">
        <v>18.3</v>
      </c>
      <c r="AA67" s="13">
        <v>18.7</v>
      </c>
      <c r="AB67" s="126">
        <v>32805200</v>
      </c>
      <c r="AC67" s="13">
        <v>18.7</v>
      </c>
      <c r="AD67">
        <f>Y67-Z67</f>
        <v>0.62999999999999901</v>
      </c>
      <c r="AE67" s="181" t="e">
        <f>AC67/AC68-1</f>
        <v>#DIV/0!</v>
      </c>
    </row>
    <row r="68" spans="15:31" x14ac:dyDescent="0.25">
      <c r="W68" s="13" t="s">
        <v>148</v>
      </c>
      <c r="X68" s="13"/>
      <c r="Y68" s="13"/>
      <c r="Z68" s="13"/>
      <c r="AA68" s="13"/>
      <c r="AB68" s="13"/>
      <c r="AC68" s="13"/>
      <c r="AD68">
        <f>Y68-Z68</f>
        <v>0</v>
      </c>
      <c r="AE68" s="181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5"/>
    <col min="18" max="18" width="17.7109375" style="48" customWidth="1"/>
    <col min="19" max="19" width="13.7109375" style="11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106</v>
      </c>
      <c r="F1" s="14" t="s">
        <v>60</v>
      </c>
      <c r="G1" s="14" t="s">
        <v>3</v>
      </c>
      <c r="H1" s="100" t="s">
        <v>6</v>
      </c>
      <c r="I1" s="14" t="s">
        <v>7</v>
      </c>
      <c r="J1" s="14" t="s">
        <v>105</v>
      </c>
      <c r="K1" s="14" t="s">
        <v>61</v>
      </c>
      <c r="L1" s="14" t="s">
        <v>81</v>
      </c>
      <c r="M1" s="14" t="s">
        <v>38</v>
      </c>
      <c r="R1" s="47"/>
      <c r="S1" s="115" t="s">
        <v>72</v>
      </c>
      <c r="V1" s="124" t="s">
        <v>140</v>
      </c>
      <c r="W1" s="133" t="s">
        <v>141</v>
      </c>
      <c r="X1" s="133" t="s">
        <v>142</v>
      </c>
      <c r="Y1" s="133" t="s">
        <v>143</v>
      </c>
      <c r="Z1" s="133" t="s">
        <v>144</v>
      </c>
      <c r="AA1" s="124" t="s">
        <v>145</v>
      </c>
      <c r="AB1" s="124" t="s">
        <v>146</v>
      </c>
      <c r="AC1" s="14" t="s">
        <v>171</v>
      </c>
      <c r="AD1" s="14" t="s">
        <v>173</v>
      </c>
    </row>
    <row r="2" spans="1:30" x14ac:dyDescent="0.25">
      <c r="A2" s="6" t="s">
        <v>27</v>
      </c>
      <c r="B2" s="1">
        <v>42164</v>
      </c>
      <c r="C2" s="7">
        <v>30</v>
      </c>
      <c r="D2" s="58">
        <v>32.200000000000003</v>
      </c>
      <c r="E2" s="58">
        <v>0</v>
      </c>
      <c r="F2" s="58">
        <f>C2*D2</f>
        <v>966.00000000000011</v>
      </c>
      <c r="G2" s="163">
        <v>42247</v>
      </c>
      <c r="H2" s="94">
        <v>100</v>
      </c>
      <c r="I2" s="62">
        <v>27.15</v>
      </c>
      <c r="J2" s="62">
        <v>0.05</v>
      </c>
      <c r="K2" s="10">
        <f t="shared" ref="K2:K9" si="0">H2*I2-J2</f>
        <v>2714.95</v>
      </c>
      <c r="L2" s="1">
        <v>42248</v>
      </c>
      <c r="M2" s="99">
        <v>156</v>
      </c>
      <c r="O2" s="14" t="s">
        <v>57</v>
      </c>
      <c r="Q2">
        <f>C23-H23</f>
        <v>110</v>
      </c>
      <c r="S2" s="145" t="s">
        <v>73</v>
      </c>
      <c r="T2" s="21" t="s">
        <v>71</v>
      </c>
      <c r="U2" s="21"/>
      <c r="V2" s="130">
        <v>42300</v>
      </c>
      <c r="W2" s="134">
        <v>34.54</v>
      </c>
      <c r="X2" s="134">
        <v>35.03</v>
      </c>
      <c r="Y2" s="134">
        <v>34.4</v>
      </c>
      <c r="Z2" s="134">
        <v>34.9</v>
      </c>
      <c r="AA2" s="132">
        <v>42675000</v>
      </c>
      <c r="AB2" s="131">
        <v>34.9</v>
      </c>
      <c r="AC2" s="2">
        <f>X2-Y2</f>
        <v>0.63000000000000256</v>
      </c>
      <c r="AD2" s="181">
        <f>AB2/AB3-1</f>
        <v>1.4534883720930258E-2</v>
      </c>
    </row>
    <row r="3" spans="1:30" x14ac:dyDescent="0.25">
      <c r="A3" s="27" t="s">
        <v>75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11">
        <v>230</v>
      </c>
      <c r="I3" s="7">
        <v>29.47</v>
      </c>
      <c r="J3" s="7">
        <v>0.12</v>
      </c>
      <c r="K3" s="10">
        <f t="shared" si="0"/>
        <v>6777.98</v>
      </c>
      <c r="O3" s="14" t="s">
        <v>58</v>
      </c>
      <c r="Q3" s="2">
        <f>IF(Q2=0, Q4, (F23-K23-M23)/Q2)</f>
        <v>21.893545454545464</v>
      </c>
      <c r="S3" s="146">
        <v>42221</v>
      </c>
      <c r="T3" s="21" t="s">
        <v>74</v>
      </c>
      <c r="U3" s="21"/>
      <c r="V3" s="130">
        <v>42299</v>
      </c>
      <c r="W3" s="134">
        <v>33.700000000000003</v>
      </c>
      <c r="X3" s="134">
        <v>34.5</v>
      </c>
      <c r="Y3" s="134">
        <v>33.590000000000003</v>
      </c>
      <c r="Z3" s="134">
        <v>34.4</v>
      </c>
      <c r="AA3" s="132">
        <v>38555800</v>
      </c>
      <c r="AB3" s="131">
        <v>34.4</v>
      </c>
      <c r="AC3" s="2">
        <f t="shared" ref="AC3:AC66" si="2">X3-Y3</f>
        <v>0.90999999999999659</v>
      </c>
      <c r="AD3" s="181">
        <f t="shared" ref="AD3:AD66" si="3">AB3/AB4-1</f>
        <v>3.0866047347917425E-2</v>
      </c>
    </row>
    <row r="4" spans="1:30" x14ac:dyDescent="0.25">
      <c r="B4" s="1">
        <v>42186</v>
      </c>
      <c r="C4" s="7">
        <v>140</v>
      </c>
      <c r="D4" s="58">
        <v>31.1</v>
      </c>
      <c r="E4" s="58">
        <v>0</v>
      </c>
      <c r="F4" s="58">
        <f t="shared" si="1"/>
        <v>4354</v>
      </c>
      <c r="G4" s="1">
        <v>42263</v>
      </c>
      <c r="H4" s="111">
        <v>180</v>
      </c>
      <c r="I4" s="7">
        <v>29.49</v>
      </c>
      <c r="J4" s="58">
        <v>0.09</v>
      </c>
      <c r="K4" s="62">
        <f t="shared" si="0"/>
        <v>5308.11</v>
      </c>
      <c r="O4" s="14" t="s">
        <v>66</v>
      </c>
      <c r="Q4" s="72">
        <v>34.9</v>
      </c>
      <c r="V4" s="130">
        <v>42298</v>
      </c>
      <c r="W4" s="134">
        <v>33.67</v>
      </c>
      <c r="X4" s="134">
        <v>34.049999999999997</v>
      </c>
      <c r="Y4" s="134">
        <v>33.32</v>
      </c>
      <c r="Z4" s="134">
        <v>33.369999999999997</v>
      </c>
      <c r="AA4" s="132">
        <v>31928800</v>
      </c>
      <c r="AB4" s="131">
        <v>33.369999999999997</v>
      </c>
      <c r="AC4" s="2">
        <f t="shared" si="2"/>
        <v>0.72999999999999687</v>
      </c>
      <c r="AD4" s="181">
        <f t="shared" si="3"/>
        <v>-2.0933014354067581E-3</v>
      </c>
    </row>
    <row r="5" spans="1:30" x14ac:dyDescent="0.25">
      <c r="B5" s="1">
        <v>42186</v>
      </c>
      <c r="C5" s="7">
        <v>200</v>
      </c>
      <c r="D5" s="58">
        <v>30.9</v>
      </c>
      <c r="E5" s="58">
        <v>0</v>
      </c>
      <c r="F5" s="58">
        <f t="shared" si="1"/>
        <v>6180</v>
      </c>
      <c r="G5" s="1">
        <v>42282</v>
      </c>
      <c r="H5" s="111">
        <v>710</v>
      </c>
      <c r="I5" s="7">
        <v>30.05</v>
      </c>
      <c r="J5" s="58">
        <v>0.39</v>
      </c>
      <c r="K5" s="62">
        <f t="shared" si="0"/>
        <v>21335.11</v>
      </c>
      <c r="O5" s="14" t="s">
        <v>67</v>
      </c>
      <c r="Q5" s="3">
        <f>Q4*Q2</f>
        <v>3839</v>
      </c>
      <c r="S5" s="116">
        <v>42242</v>
      </c>
      <c r="V5" s="130">
        <v>42297</v>
      </c>
      <c r="W5" s="134">
        <v>33.4</v>
      </c>
      <c r="X5" s="134">
        <v>33.700000000000003</v>
      </c>
      <c r="Y5" s="134">
        <v>33.31</v>
      </c>
      <c r="Z5" s="134">
        <v>33.44</v>
      </c>
      <c r="AA5" s="132">
        <v>24301000</v>
      </c>
      <c r="AB5" s="131">
        <v>33.44</v>
      </c>
      <c r="AC5" s="2">
        <f t="shared" si="2"/>
        <v>0.39000000000000057</v>
      </c>
      <c r="AD5" s="181">
        <f t="shared" si="3"/>
        <v>-4.465614766299697E-3</v>
      </c>
    </row>
    <row r="6" spans="1:30" x14ac:dyDescent="0.25">
      <c r="B6" s="1">
        <v>42194</v>
      </c>
      <c r="C6" s="7">
        <v>100</v>
      </c>
      <c r="D6" s="58">
        <v>29.8</v>
      </c>
      <c r="E6" s="58">
        <v>0</v>
      </c>
      <c r="F6" s="58">
        <f t="shared" si="1"/>
        <v>2980</v>
      </c>
      <c r="G6" s="1">
        <v>42291</v>
      </c>
      <c r="H6" s="111">
        <v>60</v>
      </c>
      <c r="I6" s="7">
        <v>32.450000000000003</v>
      </c>
      <c r="J6" s="7">
        <v>0.04</v>
      </c>
      <c r="K6" s="62">
        <f t="shared" si="0"/>
        <v>1946.9600000000003</v>
      </c>
      <c r="O6" s="14" t="s">
        <v>64</v>
      </c>
      <c r="Q6" s="2">
        <f>Q3*Q2</f>
        <v>2408.2900000000009</v>
      </c>
      <c r="S6" s="116">
        <v>42255</v>
      </c>
      <c r="T6" t="s">
        <v>118</v>
      </c>
      <c r="V6" s="130">
        <v>42296</v>
      </c>
      <c r="W6" s="134">
        <v>32.880000000000003</v>
      </c>
      <c r="X6" s="134">
        <v>33.619999999999997</v>
      </c>
      <c r="Y6" s="134">
        <v>32.869999999999997</v>
      </c>
      <c r="Z6" s="134">
        <v>33.590000000000003</v>
      </c>
      <c r="AA6" s="132">
        <v>37017400</v>
      </c>
      <c r="AB6" s="131">
        <v>33.590000000000003</v>
      </c>
      <c r="AC6" s="2">
        <f t="shared" si="2"/>
        <v>0.75</v>
      </c>
      <c r="AD6" s="181">
        <f t="shared" si="3"/>
        <v>1.6646489104116258E-2</v>
      </c>
    </row>
    <row r="7" spans="1:30" ht="15.75" x14ac:dyDescent="0.25">
      <c r="B7" s="1">
        <v>42207</v>
      </c>
      <c r="C7" s="7">
        <v>50</v>
      </c>
      <c r="D7" s="58">
        <v>29.32</v>
      </c>
      <c r="E7" s="58">
        <v>0</v>
      </c>
      <c r="F7" s="58">
        <f t="shared" si="1"/>
        <v>1466</v>
      </c>
      <c r="G7" s="1">
        <v>42296</v>
      </c>
      <c r="H7" s="111">
        <v>200</v>
      </c>
      <c r="I7" s="7">
        <v>32.82</v>
      </c>
      <c r="J7" s="7">
        <v>0.12</v>
      </c>
      <c r="K7" s="62">
        <f t="shared" si="0"/>
        <v>6563.88</v>
      </c>
      <c r="O7" s="14" t="s">
        <v>65</v>
      </c>
      <c r="Q7" s="2">
        <f>IF(Q2=0, K23+M23-F23,Q5-Q6)</f>
        <v>1430.7099999999991</v>
      </c>
      <c r="R7" s="283"/>
      <c r="V7" s="130">
        <v>42293</v>
      </c>
      <c r="W7" s="134">
        <v>32.75</v>
      </c>
      <c r="X7" s="134">
        <v>33.200000000000003</v>
      </c>
      <c r="Y7" s="134">
        <v>32.479999999999997</v>
      </c>
      <c r="Z7" s="134">
        <v>33.04</v>
      </c>
      <c r="AA7" s="132">
        <v>28659200</v>
      </c>
      <c r="AB7" s="131">
        <v>33.04</v>
      </c>
      <c r="AC7" s="2">
        <f t="shared" si="2"/>
        <v>0.72000000000000597</v>
      </c>
      <c r="AD7" s="181">
        <f t="shared" si="3"/>
        <v>8.8549618320610257E-3</v>
      </c>
    </row>
    <row r="8" spans="1:30" x14ac:dyDescent="0.25">
      <c r="B8" s="1">
        <v>42209</v>
      </c>
      <c r="C8" s="7">
        <v>50</v>
      </c>
      <c r="D8" s="58">
        <v>28.6</v>
      </c>
      <c r="E8" s="58">
        <v>0</v>
      </c>
      <c r="F8" s="58">
        <f t="shared" si="1"/>
        <v>1430</v>
      </c>
      <c r="G8" s="1">
        <v>42299</v>
      </c>
      <c r="H8" s="111">
        <v>80</v>
      </c>
      <c r="I8" s="7">
        <v>33.549999999999997</v>
      </c>
      <c r="J8" s="7">
        <v>0.05</v>
      </c>
      <c r="K8" s="62">
        <f t="shared" si="0"/>
        <v>2683.95</v>
      </c>
      <c r="S8" s="164">
        <v>42290</v>
      </c>
      <c r="T8" t="s">
        <v>176</v>
      </c>
      <c r="V8" s="130">
        <v>42292</v>
      </c>
      <c r="W8" s="134">
        <v>32.840000000000003</v>
      </c>
      <c r="X8" s="134">
        <v>33.06</v>
      </c>
      <c r="Y8" s="134">
        <v>32.46</v>
      </c>
      <c r="Z8" s="134">
        <v>32.75</v>
      </c>
      <c r="AA8" s="132">
        <v>36909800</v>
      </c>
      <c r="AB8" s="131">
        <v>32.75</v>
      </c>
      <c r="AC8" s="2">
        <f t="shared" si="2"/>
        <v>0.60000000000000142</v>
      </c>
      <c r="AD8" s="181">
        <f t="shared" si="3"/>
        <v>-1.5243902439023849E-3</v>
      </c>
    </row>
    <row r="9" spans="1:30" x14ac:dyDescent="0.25">
      <c r="B9" s="1">
        <v>42214</v>
      </c>
      <c r="C9" s="7">
        <v>50</v>
      </c>
      <c r="D9" s="58">
        <v>28.19</v>
      </c>
      <c r="E9" s="58">
        <v>0</v>
      </c>
      <c r="F9" s="58">
        <f t="shared" si="1"/>
        <v>1409.5</v>
      </c>
      <c r="G9" s="1">
        <v>42304</v>
      </c>
      <c r="H9" s="111">
        <v>40</v>
      </c>
      <c r="I9" s="7">
        <v>34.049999999999997</v>
      </c>
      <c r="J9" s="7">
        <v>0.03</v>
      </c>
      <c r="K9" s="62">
        <f t="shared" si="0"/>
        <v>1361.97</v>
      </c>
      <c r="V9" s="130">
        <v>42291</v>
      </c>
      <c r="W9" s="134">
        <v>31.39</v>
      </c>
      <c r="X9" s="134">
        <v>32.93</v>
      </c>
      <c r="Y9" s="134">
        <v>30.85</v>
      </c>
      <c r="Z9" s="134">
        <v>32.799999999999997</v>
      </c>
      <c r="AA9" s="132">
        <v>75750800</v>
      </c>
      <c r="AB9" s="131">
        <v>32.799999999999997</v>
      </c>
      <c r="AC9" s="2">
        <f t="shared" si="2"/>
        <v>2.0799999999999983</v>
      </c>
      <c r="AD9" s="181">
        <f t="shared" si="3"/>
        <v>2.3720349563046028E-2</v>
      </c>
    </row>
    <row r="10" spans="1:30" x14ac:dyDescent="0.25">
      <c r="B10" s="1">
        <v>42240</v>
      </c>
      <c r="C10" s="7">
        <v>100</v>
      </c>
      <c r="D10" s="58">
        <v>28.4</v>
      </c>
      <c r="E10" s="58">
        <v>0</v>
      </c>
      <c r="F10" s="58">
        <f t="shared" si="1"/>
        <v>2840</v>
      </c>
      <c r="V10" s="130">
        <v>42290</v>
      </c>
      <c r="W10" s="134">
        <v>32.03</v>
      </c>
      <c r="X10" s="134">
        <v>32.479999999999997</v>
      </c>
      <c r="Y10" s="134">
        <v>31.98</v>
      </c>
      <c r="Z10" s="134">
        <v>32.04</v>
      </c>
      <c r="AA10" s="132">
        <v>34227300</v>
      </c>
      <c r="AB10" s="131">
        <v>32.04</v>
      </c>
      <c r="AC10" s="2">
        <f t="shared" si="2"/>
        <v>0.49999999999999645</v>
      </c>
      <c r="AD10" s="181">
        <f t="shared" si="3"/>
        <v>-5.277864017385947E-3</v>
      </c>
    </row>
    <row r="11" spans="1:30" x14ac:dyDescent="0.25">
      <c r="B11" s="1">
        <v>42240</v>
      </c>
      <c r="C11" s="7">
        <v>50</v>
      </c>
      <c r="D11" s="58">
        <v>28.3</v>
      </c>
      <c r="E11" s="58">
        <v>0</v>
      </c>
      <c r="F11" s="58">
        <f>C11*D11</f>
        <v>1415</v>
      </c>
      <c r="V11" s="130">
        <v>42289</v>
      </c>
      <c r="W11" s="134">
        <v>32.159999999999997</v>
      </c>
      <c r="X11" s="134">
        <v>32.32</v>
      </c>
      <c r="Y11" s="134">
        <v>32</v>
      </c>
      <c r="Z11" s="134">
        <v>32.21</v>
      </c>
      <c r="AA11" s="132">
        <v>18750100</v>
      </c>
      <c r="AB11" s="131">
        <v>32.21</v>
      </c>
      <c r="AC11" s="2">
        <f t="shared" si="2"/>
        <v>0.32000000000000028</v>
      </c>
      <c r="AD11" s="181">
        <f t="shared" si="3"/>
        <v>2.1779713752334562E-3</v>
      </c>
    </row>
    <row r="12" spans="1:30" x14ac:dyDescent="0.25">
      <c r="B12" s="98">
        <v>42244</v>
      </c>
      <c r="C12" s="7">
        <v>100</v>
      </c>
      <c r="D12" s="58">
        <v>26.7</v>
      </c>
      <c r="E12" s="58">
        <v>0</v>
      </c>
      <c r="F12" s="58">
        <f t="shared" si="1"/>
        <v>2670</v>
      </c>
      <c r="V12" s="130">
        <v>42286</v>
      </c>
      <c r="W12" s="134">
        <v>32.369999999999997</v>
      </c>
      <c r="X12" s="134">
        <v>32.549999999999997</v>
      </c>
      <c r="Y12" s="134">
        <v>31.94</v>
      </c>
      <c r="Z12" s="134">
        <v>32.14</v>
      </c>
      <c r="AA12" s="132">
        <v>23810700</v>
      </c>
      <c r="AB12" s="131">
        <v>32.14</v>
      </c>
      <c r="AC12" s="2">
        <f t="shared" si="2"/>
        <v>0.60999999999999588</v>
      </c>
      <c r="AD12" s="181">
        <f t="shared" si="3"/>
        <v>-1.1685116851168575E-2</v>
      </c>
    </row>
    <row r="13" spans="1:30" x14ac:dyDescent="0.25">
      <c r="B13" s="1">
        <v>42270</v>
      </c>
      <c r="C13" s="7">
        <v>330</v>
      </c>
      <c r="D13" s="58">
        <v>29.15</v>
      </c>
      <c r="E13" s="58">
        <v>0</v>
      </c>
      <c r="F13" s="58">
        <f t="shared" si="1"/>
        <v>9619.5</v>
      </c>
      <c r="V13" s="130">
        <v>42285</v>
      </c>
      <c r="W13" s="134">
        <v>32.229999999999997</v>
      </c>
      <c r="X13" s="134">
        <v>32.6</v>
      </c>
      <c r="Y13" s="134">
        <v>31.98</v>
      </c>
      <c r="Z13" s="134">
        <v>32.520000000000003</v>
      </c>
      <c r="AA13" s="132">
        <v>27672400</v>
      </c>
      <c r="AB13" s="131">
        <v>32.520000000000003</v>
      </c>
      <c r="AC13" s="2">
        <f t="shared" si="2"/>
        <v>0.62000000000000099</v>
      </c>
      <c r="AD13" s="181">
        <f t="shared" si="3"/>
        <v>6.1881188118813046E-3</v>
      </c>
    </row>
    <row r="14" spans="1:30" x14ac:dyDescent="0.25">
      <c r="B14" s="1">
        <v>42276</v>
      </c>
      <c r="C14" s="7">
        <v>50</v>
      </c>
      <c r="D14" s="7">
        <v>27.95</v>
      </c>
      <c r="E14" s="58">
        <v>0</v>
      </c>
      <c r="F14" s="58">
        <f t="shared" si="1"/>
        <v>1397.5</v>
      </c>
      <c r="V14" s="130">
        <v>42284</v>
      </c>
      <c r="W14" s="134">
        <v>32</v>
      </c>
      <c r="X14" s="134">
        <v>32.42</v>
      </c>
      <c r="Y14" s="134">
        <v>31.72</v>
      </c>
      <c r="Z14" s="134">
        <v>32.32</v>
      </c>
      <c r="AA14" s="132">
        <v>36796100</v>
      </c>
      <c r="AB14" s="131">
        <v>32.32</v>
      </c>
      <c r="AC14" s="2">
        <f t="shared" si="2"/>
        <v>0.70000000000000284</v>
      </c>
      <c r="AD14" s="181">
        <f t="shared" si="3"/>
        <v>1.8273471959672438E-2</v>
      </c>
    </row>
    <row r="15" spans="1:30" x14ac:dyDescent="0.25">
      <c r="B15" s="1">
        <v>42293</v>
      </c>
      <c r="C15" s="7">
        <v>80</v>
      </c>
      <c r="D15" s="58">
        <v>32.090000000000003</v>
      </c>
      <c r="E15" s="58">
        <v>0</v>
      </c>
      <c r="F15" s="58">
        <f t="shared" si="1"/>
        <v>2567.2000000000003</v>
      </c>
      <c r="V15" s="130">
        <v>42283</v>
      </c>
      <c r="W15" s="134">
        <v>31.16</v>
      </c>
      <c r="X15" s="134">
        <v>31.85</v>
      </c>
      <c r="Y15" s="134">
        <v>31.11</v>
      </c>
      <c r="Z15" s="134">
        <v>31.74</v>
      </c>
      <c r="AA15" s="132">
        <v>34899800</v>
      </c>
      <c r="AB15" s="131">
        <v>31.74</v>
      </c>
      <c r="AC15" s="2">
        <f t="shared" si="2"/>
        <v>0.74000000000000199</v>
      </c>
      <c r="AD15" s="181">
        <f t="shared" si="3"/>
        <v>1.6981736622877275E-2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30">
        <v>42282</v>
      </c>
      <c r="W16" s="134">
        <v>30.73</v>
      </c>
      <c r="X16" s="134">
        <v>31.38</v>
      </c>
      <c r="Y16" s="134">
        <v>30.56</v>
      </c>
      <c r="Z16" s="134">
        <v>31.21</v>
      </c>
      <c r="AA16" s="132">
        <v>33689400</v>
      </c>
      <c r="AB16" s="131">
        <v>31.21</v>
      </c>
      <c r="AC16" s="2">
        <f t="shared" si="2"/>
        <v>0.82000000000000028</v>
      </c>
      <c r="AD16" s="181">
        <f t="shared" si="3"/>
        <v>2.2943297279580444E-2</v>
      </c>
    </row>
    <row r="17" spans="1:30" x14ac:dyDescent="0.25">
      <c r="B17" s="1">
        <v>42293</v>
      </c>
      <c r="C17" s="7">
        <v>120</v>
      </c>
      <c r="D17" s="58">
        <v>31.75</v>
      </c>
      <c r="E17" s="58">
        <v>0</v>
      </c>
      <c r="F17" s="58">
        <f t="shared" si="1"/>
        <v>3810</v>
      </c>
      <c r="V17" s="130">
        <v>42279</v>
      </c>
      <c r="W17" s="134">
        <v>29.67</v>
      </c>
      <c r="X17" s="134">
        <v>30.53</v>
      </c>
      <c r="Y17" s="134">
        <v>29.53</v>
      </c>
      <c r="Z17" s="134">
        <v>30.51</v>
      </c>
      <c r="AA17" s="132">
        <v>27644600</v>
      </c>
      <c r="AB17" s="131">
        <v>30.51</v>
      </c>
      <c r="AC17" s="2">
        <f t="shared" si="2"/>
        <v>1</v>
      </c>
      <c r="AD17" s="181">
        <f t="shared" si="3"/>
        <v>1.7000000000000126E-2</v>
      </c>
    </row>
    <row r="18" spans="1:30" x14ac:dyDescent="0.25">
      <c r="B18" s="1">
        <v>42293</v>
      </c>
      <c r="C18" s="7">
        <v>150</v>
      </c>
      <c r="D18" s="58">
        <v>31.05</v>
      </c>
      <c r="E18" s="58">
        <v>0</v>
      </c>
      <c r="F18" s="58">
        <f t="shared" si="1"/>
        <v>4657.5</v>
      </c>
      <c r="G18" s="2"/>
      <c r="K18" s="2"/>
      <c r="V18" s="130">
        <v>42278</v>
      </c>
      <c r="W18" s="134">
        <v>30.21</v>
      </c>
      <c r="X18" s="134">
        <v>30.28</v>
      </c>
      <c r="Y18" s="134">
        <v>29.46</v>
      </c>
      <c r="Z18" s="134">
        <v>30</v>
      </c>
      <c r="AA18" s="132">
        <v>29314500</v>
      </c>
      <c r="AB18" s="131">
        <v>30</v>
      </c>
      <c r="AC18" s="2">
        <f t="shared" si="2"/>
        <v>0.82000000000000028</v>
      </c>
      <c r="AD18" s="181">
        <f t="shared" si="3"/>
        <v>-4.644990046449915E-3</v>
      </c>
    </row>
    <row r="19" spans="1:30" x14ac:dyDescent="0.25">
      <c r="E19" s="2"/>
      <c r="G19" s="2"/>
      <c r="I19" s="2"/>
      <c r="K19" s="2"/>
      <c r="V19" s="130">
        <v>42277</v>
      </c>
      <c r="W19" s="134">
        <v>29.56</v>
      </c>
      <c r="X19" s="134">
        <v>30.32</v>
      </c>
      <c r="Y19" s="134">
        <v>29.54</v>
      </c>
      <c r="Z19" s="134">
        <v>30.14</v>
      </c>
      <c r="AA19" s="132">
        <v>40840800</v>
      </c>
      <c r="AB19" s="131">
        <v>30.14</v>
      </c>
      <c r="AC19" s="2">
        <f t="shared" si="2"/>
        <v>0.78000000000000114</v>
      </c>
      <c r="AD19" s="181">
        <f t="shared" si="3"/>
        <v>3.0779753761970063E-2</v>
      </c>
    </row>
    <row r="20" spans="1:30" x14ac:dyDescent="0.25">
      <c r="V20" s="130">
        <v>42276</v>
      </c>
      <c r="W20" s="134">
        <v>28.83</v>
      </c>
      <c r="X20" s="134">
        <v>29.35</v>
      </c>
      <c r="Y20" s="134">
        <v>28.76</v>
      </c>
      <c r="Z20" s="134">
        <v>29.24</v>
      </c>
      <c r="AA20" s="132">
        <v>33790600</v>
      </c>
      <c r="AB20" s="131">
        <v>29.24</v>
      </c>
      <c r="AC20" s="2">
        <f t="shared" si="2"/>
        <v>0.58999999999999986</v>
      </c>
      <c r="AD20" s="181">
        <f t="shared" si="3"/>
        <v>1.6689847009735637E-2</v>
      </c>
    </row>
    <row r="21" spans="1:30" x14ac:dyDescent="0.25">
      <c r="V21" s="130">
        <v>42275</v>
      </c>
      <c r="W21" s="134">
        <v>28.68</v>
      </c>
      <c r="X21" s="134">
        <v>29.36</v>
      </c>
      <c r="Y21" s="134">
        <v>28.64</v>
      </c>
      <c r="Z21" s="134">
        <v>28.76</v>
      </c>
      <c r="AA21" s="132">
        <v>41796100</v>
      </c>
      <c r="AB21" s="131">
        <v>28.76</v>
      </c>
      <c r="AC21" s="2">
        <f t="shared" si="2"/>
        <v>0.71999999999999886</v>
      </c>
      <c r="AD21" s="181">
        <f t="shared" si="3"/>
        <v>-1.7355085039916229E-3</v>
      </c>
    </row>
    <row r="22" spans="1:30" x14ac:dyDescent="0.25">
      <c r="V22" s="130">
        <v>42272</v>
      </c>
      <c r="W22" s="134">
        <v>28.94</v>
      </c>
      <c r="X22" s="134">
        <v>29.12</v>
      </c>
      <c r="Y22" s="134">
        <v>28.63</v>
      </c>
      <c r="Z22" s="134">
        <v>28.81</v>
      </c>
      <c r="AA22" s="132">
        <v>29042100</v>
      </c>
      <c r="AB22" s="131">
        <v>28.81</v>
      </c>
      <c r="AC22" s="2">
        <f t="shared" si="2"/>
        <v>0.49000000000000199</v>
      </c>
      <c r="AD22" s="181">
        <f t="shared" si="3"/>
        <v>1.1587078651685401E-2</v>
      </c>
    </row>
    <row r="23" spans="1:30" x14ac:dyDescent="0.25">
      <c r="A23" s="26" t="s">
        <v>86</v>
      </c>
      <c r="B23" s="15"/>
      <c r="C23" s="15">
        <f>SUM(C2:C22)</f>
        <v>1710</v>
      </c>
      <c r="D23" s="15"/>
      <c r="E23" s="15"/>
      <c r="F23" s="16">
        <f>SUM(F2:F22)</f>
        <v>51257.2</v>
      </c>
      <c r="G23" s="16"/>
      <c r="H23" s="101">
        <f>SUM(H2:H22)</f>
        <v>1600</v>
      </c>
      <c r="I23" s="16"/>
      <c r="J23" s="16"/>
      <c r="K23" s="16">
        <f>SUM(K2:K22)</f>
        <v>48692.909999999996</v>
      </c>
      <c r="L23" s="16"/>
      <c r="M23" s="16">
        <f>SUM(M2:M16)</f>
        <v>156</v>
      </c>
      <c r="V23" s="130">
        <v>42271</v>
      </c>
      <c r="W23" s="134">
        <v>28.38</v>
      </c>
      <c r="X23" s="134">
        <v>28.67</v>
      </c>
      <c r="Y23" s="134">
        <v>27.87</v>
      </c>
      <c r="Z23" s="134">
        <v>28.48</v>
      </c>
      <c r="AA23" s="132">
        <v>32437500</v>
      </c>
      <c r="AB23" s="131">
        <v>28.48</v>
      </c>
      <c r="AC23" s="2">
        <f t="shared" si="2"/>
        <v>0.80000000000000071</v>
      </c>
      <c r="AD23" s="181">
        <f t="shared" si="3"/>
        <v>-9.0466249130131127E-3</v>
      </c>
    </row>
    <row r="24" spans="1:30" x14ac:dyDescent="0.25">
      <c r="V24" s="130">
        <v>42270</v>
      </c>
      <c r="W24" s="134">
        <v>29.02</v>
      </c>
      <c r="X24" s="134">
        <v>29.09</v>
      </c>
      <c r="Y24" s="134">
        <v>28.59</v>
      </c>
      <c r="Z24" s="134">
        <v>28.74</v>
      </c>
      <c r="AA24" s="132">
        <v>25770000</v>
      </c>
      <c r="AB24" s="131">
        <v>28.74</v>
      </c>
      <c r="AC24" s="2">
        <f t="shared" si="2"/>
        <v>0.5</v>
      </c>
      <c r="AD24" s="181">
        <f t="shared" si="3"/>
        <v>2.4415765608649664E-3</v>
      </c>
    </row>
    <row r="25" spans="1:30" x14ac:dyDescent="0.25">
      <c r="V25" s="130">
        <v>42269</v>
      </c>
      <c r="W25" s="134">
        <v>28.67</v>
      </c>
      <c r="X25" s="134">
        <v>28.9</v>
      </c>
      <c r="Y25" s="134">
        <v>28.48</v>
      </c>
      <c r="Z25" s="134">
        <v>28.67</v>
      </c>
      <c r="AA25" s="132">
        <v>26593200</v>
      </c>
      <c r="AB25" s="131">
        <v>28.67</v>
      </c>
      <c r="AC25" s="2">
        <f t="shared" si="2"/>
        <v>0.41999999999999815</v>
      </c>
      <c r="AD25" s="181">
        <f t="shared" si="3"/>
        <v>-1.6803840877914866E-2</v>
      </c>
    </row>
    <row r="26" spans="1:30" x14ac:dyDescent="0.25">
      <c r="V26" s="130">
        <v>42268</v>
      </c>
      <c r="W26" s="134">
        <v>29.09</v>
      </c>
      <c r="X26" s="134">
        <v>29.34</v>
      </c>
      <c r="Y26" s="134">
        <v>28.94</v>
      </c>
      <c r="Z26" s="134">
        <v>29.16</v>
      </c>
      <c r="AA26" s="132">
        <v>24179500</v>
      </c>
      <c r="AB26" s="131">
        <v>29.16</v>
      </c>
      <c r="AC26" s="2">
        <f t="shared" si="2"/>
        <v>0.39999999999999858</v>
      </c>
      <c r="AD26" s="181">
        <f t="shared" si="3"/>
        <v>4.8242591316334238E-3</v>
      </c>
    </row>
    <row r="27" spans="1:30" x14ac:dyDescent="0.25">
      <c r="V27" s="130">
        <v>42265</v>
      </c>
      <c r="W27" s="134">
        <v>29.22</v>
      </c>
      <c r="X27" s="134">
        <v>29.42</v>
      </c>
      <c r="Y27" s="134">
        <v>28.81</v>
      </c>
      <c r="Z27" s="134">
        <v>29.02</v>
      </c>
      <c r="AA27" s="132">
        <v>60138700</v>
      </c>
      <c r="AB27" s="131">
        <v>29.02</v>
      </c>
      <c r="AC27" s="2">
        <f t="shared" si="2"/>
        <v>0.61000000000000298</v>
      </c>
      <c r="AD27" s="181">
        <f t="shared" si="3"/>
        <v>-2.322450353416361E-2</v>
      </c>
    </row>
    <row r="28" spans="1:30" x14ac:dyDescent="0.25">
      <c r="V28" s="130">
        <v>42264</v>
      </c>
      <c r="W28" s="134">
        <v>29.62</v>
      </c>
      <c r="X28" s="134">
        <v>30.2</v>
      </c>
      <c r="Y28" s="134">
        <v>29.55</v>
      </c>
      <c r="Z28" s="134">
        <v>29.71</v>
      </c>
      <c r="AA28" s="132">
        <v>29468900</v>
      </c>
      <c r="AB28" s="131">
        <v>29.71</v>
      </c>
      <c r="AC28" s="2">
        <f t="shared" si="2"/>
        <v>0.64999999999999858</v>
      </c>
      <c r="AD28" s="181">
        <f t="shared" si="3"/>
        <v>-2.0154517971111563E-3</v>
      </c>
    </row>
    <row r="29" spans="1:30" x14ac:dyDescent="0.25">
      <c r="V29" s="130">
        <v>42263</v>
      </c>
      <c r="W29" s="134">
        <v>29.62</v>
      </c>
      <c r="X29" s="134">
        <v>29.79</v>
      </c>
      <c r="Y29" s="134">
        <v>29.4</v>
      </c>
      <c r="Z29" s="134">
        <v>29.77</v>
      </c>
      <c r="AA29" s="132">
        <v>25932000</v>
      </c>
      <c r="AB29" s="131">
        <v>29.77</v>
      </c>
      <c r="AC29" s="2">
        <f t="shared" si="2"/>
        <v>0.39000000000000057</v>
      </c>
      <c r="AD29" s="181">
        <f t="shared" si="3"/>
        <v>1.345442314160783E-3</v>
      </c>
    </row>
    <row r="30" spans="1:30" x14ac:dyDescent="0.25">
      <c r="V30" s="130">
        <v>42262</v>
      </c>
      <c r="W30" s="134">
        <v>29.56</v>
      </c>
      <c r="X30" s="134">
        <v>29.94</v>
      </c>
      <c r="Y30" s="134">
        <v>29.48</v>
      </c>
      <c r="Z30" s="134">
        <v>29.73</v>
      </c>
      <c r="AA30" s="132">
        <v>29399900</v>
      </c>
      <c r="AB30" s="131">
        <v>29.73</v>
      </c>
      <c r="AC30" s="2">
        <f t="shared" si="2"/>
        <v>0.46000000000000085</v>
      </c>
      <c r="AD30" s="181">
        <f t="shared" si="3"/>
        <v>1.1568560734943834E-2</v>
      </c>
    </row>
    <row r="31" spans="1:30" x14ac:dyDescent="0.25">
      <c r="V31" s="130">
        <v>42261</v>
      </c>
      <c r="W31" s="134">
        <v>29.47</v>
      </c>
      <c r="X31" s="134">
        <v>29.53</v>
      </c>
      <c r="Y31" s="134">
        <v>29.09</v>
      </c>
      <c r="Z31" s="134">
        <v>29.39</v>
      </c>
      <c r="AA31" s="132">
        <v>24063700</v>
      </c>
      <c r="AB31" s="131">
        <v>29.39</v>
      </c>
      <c r="AC31" s="2">
        <f t="shared" si="2"/>
        <v>0.44000000000000128</v>
      </c>
      <c r="AD31" s="181">
        <f t="shared" si="3"/>
        <v>-2.7146250424159302E-3</v>
      </c>
    </row>
    <row r="32" spans="1:30" x14ac:dyDescent="0.25">
      <c r="V32" s="130">
        <v>42258</v>
      </c>
      <c r="W32" s="134">
        <v>29.08</v>
      </c>
      <c r="X32" s="134">
        <v>29.52</v>
      </c>
      <c r="Y32" s="134">
        <v>29.04</v>
      </c>
      <c r="Z32" s="134">
        <v>29.47</v>
      </c>
      <c r="AA32" s="132">
        <v>21611700</v>
      </c>
      <c r="AB32" s="131">
        <v>29.47</v>
      </c>
      <c r="AC32" s="2">
        <f t="shared" si="2"/>
        <v>0.48000000000000043</v>
      </c>
      <c r="AD32" s="181">
        <f t="shared" si="3"/>
        <v>6.8329347454731959E-3</v>
      </c>
    </row>
    <row r="33" spans="15:30" x14ac:dyDescent="0.25">
      <c r="V33" s="130">
        <v>42257</v>
      </c>
      <c r="W33" s="134">
        <v>29.18</v>
      </c>
      <c r="X33" s="134">
        <v>29.66</v>
      </c>
      <c r="Y33" s="134">
        <v>28.9</v>
      </c>
      <c r="Z33" s="134">
        <v>29.27</v>
      </c>
      <c r="AA33" s="132">
        <v>25121500</v>
      </c>
      <c r="AB33" s="131">
        <v>29.27</v>
      </c>
      <c r="AC33" s="2">
        <f t="shared" si="2"/>
        <v>0.76000000000000156</v>
      </c>
      <c r="AD33" s="181">
        <f t="shared" si="3"/>
        <v>1.0259917920656392E-3</v>
      </c>
    </row>
    <row r="34" spans="15:30" x14ac:dyDescent="0.25">
      <c r="V34" s="130">
        <v>42256</v>
      </c>
      <c r="W34" s="134">
        <v>29.72</v>
      </c>
      <c r="X34" s="134">
        <v>30.12</v>
      </c>
      <c r="Y34" s="134">
        <v>29.17</v>
      </c>
      <c r="Z34" s="134">
        <v>29.24</v>
      </c>
      <c r="AA34" s="132">
        <v>30669900</v>
      </c>
      <c r="AB34" s="131">
        <v>29.24</v>
      </c>
      <c r="AC34" s="2">
        <f t="shared" si="2"/>
        <v>0.94999999999999929</v>
      </c>
      <c r="AD34" s="181">
        <f t="shared" si="3"/>
        <v>-8.8135593220339814E-3</v>
      </c>
    </row>
    <row r="35" spans="15:30" x14ac:dyDescent="0.25">
      <c r="V35" s="130">
        <v>42255</v>
      </c>
      <c r="W35" s="134">
        <v>28.98</v>
      </c>
      <c r="X35" s="134">
        <v>29.5</v>
      </c>
      <c r="Y35" s="134">
        <v>28.95</v>
      </c>
      <c r="Z35" s="134">
        <v>29.5</v>
      </c>
      <c r="AA35" s="132">
        <v>27636400</v>
      </c>
      <c r="AB35" s="131">
        <v>29.5</v>
      </c>
      <c r="AC35" s="2">
        <f t="shared" si="2"/>
        <v>0.55000000000000071</v>
      </c>
      <c r="AD35" s="181">
        <f t="shared" si="3"/>
        <v>3.4361851332398441E-2</v>
      </c>
    </row>
    <row r="36" spans="15:30" x14ac:dyDescent="0.25">
      <c r="V36" s="130">
        <v>42251</v>
      </c>
      <c r="W36" s="134">
        <v>28.57</v>
      </c>
      <c r="X36" s="134">
        <v>28.9</v>
      </c>
      <c r="Y36" s="134">
        <v>28.41</v>
      </c>
      <c r="Z36" s="134">
        <v>28.52</v>
      </c>
      <c r="AA36" s="132">
        <v>29116500</v>
      </c>
      <c r="AB36" s="131">
        <v>28.52</v>
      </c>
      <c r="AC36" s="2">
        <f t="shared" si="2"/>
        <v>0.48999999999999844</v>
      </c>
      <c r="AD36" s="181">
        <f t="shared" si="3"/>
        <v>-1.9257221458046758E-2</v>
      </c>
    </row>
    <row r="37" spans="15:30" x14ac:dyDescent="0.25">
      <c r="V37" s="130">
        <v>42250</v>
      </c>
      <c r="W37" s="134">
        <v>28.8</v>
      </c>
      <c r="X37" s="134">
        <v>29.42</v>
      </c>
      <c r="Y37" s="134">
        <v>28.69</v>
      </c>
      <c r="Z37" s="134">
        <v>29.08</v>
      </c>
      <c r="AA37" s="132">
        <v>38312900</v>
      </c>
      <c r="AB37" s="131">
        <v>29.08</v>
      </c>
      <c r="AC37" s="2">
        <f t="shared" si="2"/>
        <v>0.73000000000000043</v>
      </c>
      <c r="AD37" s="181">
        <f t="shared" si="3"/>
        <v>1.6783216783216703E-2</v>
      </c>
    </row>
    <row r="38" spans="15:30" x14ac:dyDescent="0.25">
      <c r="V38" s="130">
        <v>42249</v>
      </c>
      <c r="W38" s="134">
        <v>28.35</v>
      </c>
      <c r="X38" s="134">
        <v>28.6</v>
      </c>
      <c r="Y38" s="134">
        <v>28.14</v>
      </c>
      <c r="Z38" s="134">
        <v>28.6</v>
      </c>
      <c r="AA38" s="132">
        <v>34239300</v>
      </c>
      <c r="AB38" s="131">
        <v>28.6</v>
      </c>
      <c r="AC38" s="2">
        <f t="shared" si="2"/>
        <v>0.46000000000000085</v>
      </c>
      <c r="AD38" s="181">
        <f t="shared" si="3"/>
        <v>2.8037383177570208E-2</v>
      </c>
    </row>
    <row r="39" spans="15:30" x14ac:dyDescent="0.25">
      <c r="V39" s="130">
        <v>42248</v>
      </c>
      <c r="W39" s="134">
        <v>27.91</v>
      </c>
      <c r="X39" s="134">
        <v>28.17</v>
      </c>
      <c r="Y39" s="134">
        <v>27.66</v>
      </c>
      <c r="Z39" s="134">
        <v>27.82</v>
      </c>
      <c r="AA39" s="132">
        <v>43630100</v>
      </c>
      <c r="AB39" s="131">
        <v>27.82</v>
      </c>
      <c r="AC39" s="2">
        <f t="shared" si="2"/>
        <v>0.51000000000000156</v>
      </c>
      <c r="AD39" s="181">
        <f t="shared" si="3"/>
        <v>-2.522775052557813E-2</v>
      </c>
    </row>
    <row r="40" spans="15:30" ht="20.25" thickBot="1" x14ac:dyDescent="0.35">
      <c r="O40" s="303" t="s">
        <v>82</v>
      </c>
      <c r="P40" s="303"/>
      <c r="S40" s="122" t="s">
        <v>139</v>
      </c>
      <c r="V40" s="130">
        <v>42247</v>
      </c>
      <c r="W40" s="134">
        <v>28.33</v>
      </c>
      <c r="X40" s="134">
        <v>29.13</v>
      </c>
      <c r="Y40" s="134">
        <v>28.16</v>
      </c>
      <c r="Z40" s="134">
        <v>28.54</v>
      </c>
      <c r="AA40" s="132">
        <v>42197500</v>
      </c>
      <c r="AB40" s="131">
        <v>28.54</v>
      </c>
      <c r="AC40" s="2">
        <f t="shared" si="2"/>
        <v>0.96999999999999886</v>
      </c>
      <c r="AD40" s="181">
        <f t="shared" si="3"/>
        <v>4.2223786066148961E-3</v>
      </c>
    </row>
    <row r="41" spans="15:30" ht="15.75" thickTop="1" x14ac:dyDescent="0.25">
      <c r="O41" s="114">
        <v>1.1000000000000001</v>
      </c>
      <c r="P41" s="114">
        <f>O41*$Q$4</f>
        <v>38.39</v>
      </c>
      <c r="Q41" s="2"/>
      <c r="S41" s="128" t="s">
        <v>123</v>
      </c>
      <c r="T41" s="129">
        <v>34.4</v>
      </c>
      <c r="V41" s="130">
        <v>42244</v>
      </c>
      <c r="W41" s="134">
        <v>27.67</v>
      </c>
      <c r="X41" s="134">
        <v>28.61</v>
      </c>
      <c r="Y41" s="134">
        <v>27.45</v>
      </c>
      <c r="Z41" s="134">
        <v>28.42</v>
      </c>
      <c r="AA41" s="132">
        <v>43004100</v>
      </c>
      <c r="AB41" s="131">
        <v>28.42</v>
      </c>
      <c r="AC41" s="2">
        <f t="shared" si="2"/>
        <v>1.1600000000000001</v>
      </c>
      <c r="AD41" s="181">
        <f t="shared" si="3"/>
        <v>2.5252525252525304E-2</v>
      </c>
    </row>
    <row r="42" spans="15:30" x14ac:dyDescent="0.25">
      <c r="O42" s="114">
        <v>1.0900000000000001</v>
      </c>
      <c r="P42" s="114">
        <f t="shared" ref="P42:P61" si="4">O42*$Q$4</f>
        <v>38.041000000000004</v>
      </c>
      <c r="Q42" s="2"/>
      <c r="S42" s="118" t="s">
        <v>124</v>
      </c>
      <c r="T42" s="119">
        <v>34.54</v>
      </c>
      <c r="V42" s="130">
        <v>42243</v>
      </c>
      <c r="W42" s="134">
        <v>27.72</v>
      </c>
      <c r="X42" s="134">
        <v>27.91</v>
      </c>
      <c r="Y42" s="134">
        <v>27.01</v>
      </c>
      <c r="Z42" s="134">
        <v>27.72</v>
      </c>
      <c r="AA42" s="132">
        <v>38254400</v>
      </c>
      <c r="AB42" s="131">
        <v>27.72</v>
      </c>
      <c r="AC42" s="2">
        <f t="shared" si="2"/>
        <v>0.89999999999999858</v>
      </c>
      <c r="AD42" s="181">
        <f t="shared" si="3"/>
        <v>1.538461538461533E-2</v>
      </c>
    </row>
    <row r="43" spans="15:30" x14ac:dyDescent="0.25">
      <c r="O43" s="114">
        <v>1.08</v>
      </c>
      <c r="P43" s="114">
        <f t="shared" si="4"/>
        <v>37.692</v>
      </c>
      <c r="Q43" s="2"/>
      <c r="S43" s="118" t="s">
        <v>125</v>
      </c>
      <c r="T43" s="119" t="s">
        <v>362</v>
      </c>
      <c r="V43" s="130">
        <v>42242</v>
      </c>
      <c r="W43" s="134">
        <v>26.51</v>
      </c>
      <c r="X43" s="134">
        <v>27.34</v>
      </c>
      <c r="Y43" s="134">
        <v>26.08</v>
      </c>
      <c r="Z43" s="134">
        <v>27.3</v>
      </c>
      <c r="AA43" s="132">
        <v>46911700</v>
      </c>
      <c r="AB43" s="131">
        <v>27.3</v>
      </c>
      <c r="AC43" s="2">
        <f t="shared" si="2"/>
        <v>1.2600000000000016</v>
      </c>
      <c r="AD43" s="181">
        <f t="shared" si="3"/>
        <v>5.5276381909547645E-2</v>
      </c>
    </row>
    <row r="44" spans="15:30" x14ac:dyDescent="0.25">
      <c r="O44" s="114">
        <v>1.07</v>
      </c>
      <c r="P44" s="114">
        <f t="shared" si="4"/>
        <v>37.343000000000004</v>
      </c>
      <c r="Q44" s="2"/>
      <c r="S44" s="118" t="s">
        <v>126</v>
      </c>
      <c r="T44" s="119" t="s">
        <v>363</v>
      </c>
      <c r="V44" s="130">
        <v>42241</v>
      </c>
      <c r="W44" s="134">
        <v>27.04</v>
      </c>
      <c r="X44" s="134">
        <v>27.15</v>
      </c>
      <c r="Y44" s="134">
        <v>25.87</v>
      </c>
      <c r="Z44" s="134">
        <v>25.87</v>
      </c>
      <c r="AA44" s="132">
        <v>58673100</v>
      </c>
      <c r="AB44" s="131">
        <v>25.87</v>
      </c>
      <c r="AC44" s="2">
        <f t="shared" si="2"/>
        <v>1.2799999999999976</v>
      </c>
      <c r="AD44" s="181">
        <f t="shared" si="3"/>
        <v>-1.447619047619042E-2</v>
      </c>
    </row>
    <row r="45" spans="15:30" x14ac:dyDescent="0.25">
      <c r="O45" s="114">
        <v>1.06</v>
      </c>
      <c r="P45" s="114">
        <f t="shared" si="4"/>
        <v>36.994</v>
      </c>
      <c r="Q45" s="2"/>
      <c r="S45" s="118" t="s">
        <v>127</v>
      </c>
      <c r="T45" s="119">
        <v>34.9</v>
      </c>
      <c r="V45" s="130">
        <v>42240</v>
      </c>
      <c r="W45" s="134">
        <v>25.2</v>
      </c>
      <c r="X45" s="134">
        <v>27.63</v>
      </c>
      <c r="Y45" s="134">
        <v>24.87</v>
      </c>
      <c r="Z45" s="134">
        <v>26.25</v>
      </c>
      <c r="AA45" s="132">
        <v>82795500</v>
      </c>
      <c r="AB45" s="131">
        <v>26.25</v>
      </c>
      <c r="AC45" s="2">
        <f t="shared" si="2"/>
        <v>2.759999999999998</v>
      </c>
      <c r="AD45" s="181">
        <f t="shared" si="3"/>
        <v>-1.167168674698793E-2</v>
      </c>
    </row>
    <row r="46" spans="15:30" x14ac:dyDescent="0.25">
      <c r="O46" s="114">
        <v>1.05</v>
      </c>
      <c r="P46" s="114">
        <f t="shared" si="4"/>
        <v>36.645000000000003</v>
      </c>
      <c r="Q46" s="2"/>
      <c r="S46" s="118" t="s">
        <v>128</v>
      </c>
      <c r="T46" s="119">
        <v>0.80881499999999995</v>
      </c>
      <c r="V46" s="130">
        <v>42237</v>
      </c>
      <c r="W46" s="134">
        <v>27.33</v>
      </c>
      <c r="X46" s="134">
        <v>27.63</v>
      </c>
      <c r="Y46" s="134">
        <v>26.56</v>
      </c>
      <c r="Z46" s="134">
        <v>26.56</v>
      </c>
      <c r="AA46" s="132">
        <v>51667600</v>
      </c>
      <c r="AB46" s="131">
        <v>26.56</v>
      </c>
      <c r="AC46" s="2">
        <f t="shared" si="2"/>
        <v>1.0700000000000003</v>
      </c>
      <c r="AD46" s="181">
        <f t="shared" si="3"/>
        <v>-3.5234289865601287E-2</v>
      </c>
    </row>
    <row r="47" spans="15:30" x14ac:dyDescent="0.25">
      <c r="O47" s="114">
        <v>1.04</v>
      </c>
      <c r="P47" s="114">
        <f t="shared" si="4"/>
        <v>36.295999999999999</v>
      </c>
      <c r="Q47" s="2"/>
      <c r="S47" s="118" t="s">
        <v>151</v>
      </c>
      <c r="T47" s="120" t="s">
        <v>273</v>
      </c>
      <c r="V47" s="130">
        <v>42236</v>
      </c>
      <c r="W47" s="134">
        <v>28.03</v>
      </c>
      <c r="X47" s="134">
        <v>28.24</v>
      </c>
      <c r="Y47" s="134">
        <v>27.53</v>
      </c>
      <c r="Z47" s="134">
        <v>27.53</v>
      </c>
      <c r="AA47" s="132">
        <v>31492000</v>
      </c>
      <c r="AB47" s="131">
        <v>27.53</v>
      </c>
      <c r="AC47" s="2">
        <f t="shared" si="2"/>
        <v>0.7099999999999973</v>
      </c>
      <c r="AD47" s="181">
        <f t="shared" si="3"/>
        <v>-2.9266572637517529E-2</v>
      </c>
    </row>
    <row r="48" spans="15:30" x14ac:dyDescent="0.25">
      <c r="O48" s="114">
        <v>1.03</v>
      </c>
      <c r="P48" s="114">
        <f t="shared" si="4"/>
        <v>35.947000000000003</v>
      </c>
      <c r="Q48" s="2"/>
      <c r="S48" s="118"/>
      <c r="T48" s="119"/>
      <c r="V48" s="130">
        <v>42235</v>
      </c>
      <c r="W48" s="134">
        <v>28.65</v>
      </c>
      <c r="X48" s="134">
        <v>28.8</v>
      </c>
      <c r="Y48" s="134">
        <v>28.28</v>
      </c>
      <c r="Z48" s="134">
        <v>28.36</v>
      </c>
      <c r="AA48" s="132">
        <v>30450600</v>
      </c>
      <c r="AB48" s="131">
        <v>28.36</v>
      </c>
      <c r="AC48" s="2">
        <f t="shared" si="2"/>
        <v>0.51999999999999957</v>
      </c>
      <c r="AD48" s="181">
        <f t="shared" si="3"/>
        <v>-1.9024558976132866E-2</v>
      </c>
    </row>
    <row r="49" spans="15:30" x14ac:dyDescent="0.25">
      <c r="O49" s="114">
        <v>1.02</v>
      </c>
      <c r="P49" s="114">
        <f t="shared" si="4"/>
        <v>35.597999999999999</v>
      </c>
      <c r="Q49" s="2"/>
      <c r="S49" s="118" t="s">
        <v>130</v>
      </c>
      <c r="T49" s="119" t="s">
        <v>297</v>
      </c>
      <c r="V49" s="130">
        <v>42234</v>
      </c>
      <c r="W49" s="134">
        <v>28.95</v>
      </c>
      <c r="X49" s="134">
        <v>29.05</v>
      </c>
      <c r="Y49" s="134">
        <v>28.8</v>
      </c>
      <c r="Z49" s="134">
        <v>28.91</v>
      </c>
      <c r="AA49" s="132">
        <v>19097400</v>
      </c>
      <c r="AB49" s="131">
        <v>28.91</v>
      </c>
      <c r="AC49" s="2">
        <f t="shared" si="2"/>
        <v>0.25</v>
      </c>
      <c r="AD49" s="181">
        <f t="shared" si="3"/>
        <v>-5.8459422283355655E-3</v>
      </c>
    </row>
    <row r="50" spans="15:30" x14ac:dyDescent="0.25">
      <c r="O50" s="114">
        <v>1.01</v>
      </c>
      <c r="P50" s="114">
        <f t="shared" si="4"/>
        <v>35.249000000000002</v>
      </c>
      <c r="Q50" s="2"/>
      <c r="S50" s="118" t="s">
        <v>131</v>
      </c>
      <c r="T50" s="119" t="s">
        <v>149</v>
      </c>
      <c r="V50" s="130">
        <v>42233</v>
      </c>
      <c r="W50" s="134">
        <v>28.83</v>
      </c>
      <c r="X50" s="134">
        <v>29.2</v>
      </c>
      <c r="Y50" s="134">
        <v>28.71</v>
      </c>
      <c r="Z50" s="134">
        <v>29.08</v>
      </c>
      <c r="AA50" s="132">
        <v>15506500</v>
      </c>
      <c r="AB50" s="131">
        <v>29.08</v>
      </c>
      <c r="AC50" s="2">
        <f t="shared" si="2"/>
        <v>0.48999999999999844</v>
      </c>
      <c r="AD50" s="181">
        <f t="shared" si="3"/>
        <v>2.0675396278428959E-3</v>
      </c>
    </row>
    <row r="51" spans="15:30" x14ac:dyDescent="0.25">
      <c r="O51" s="114">
        <v>1</v>
      </c>
      <c r="P51" s="114">
        <f t="shared" si="4"/>
        <v>34.9</v>
      </c>
      <c r="Q51" s="2"/>
      <c r="S51" s="118" t="s">
        <v>132</v>
      </c>
      <c r="T51" s="121">
        <v>42796629</v>
      </c>
      <c r="V51" s="130">
        <v>42230</v>
      </c>
      <c r="W51" s="134">
        <v>28.92</v>
      </c>
      <c r="X51" s="134">
        <v>29.04</v>
      </c>
      <c r="Y51" s="134">
        <v>28.82</v>
      </c>
      <c r="Z51" s="134">
        <v>29.02</v>
      </c>
      <c r="AA51" s="132">
        <v>14279000</v>
      </c>
      <c r="AB51" s="131">
        <v>29.02</v>
      </c>
      <c r="AC51" s="2">
        <f t="shared" si="2"/>
        <v>0.21999999999999886</v>
      </c>
      <c r="AD51" s="181">
        <f t="shared" si="3"/>
        <v>5.195704883962593E-3</v>
      </c>
    </row>
    <row r="52" spans="15:30" x14ac:dyDescent="0.25">
      <c r="O52" s="114">
        <v>0.99</v>
      </c>
      <c r="P52" s="114">
        <f t="shared" si="4"/>
        <v>34.550999999999995</v>
      </c>
      <c r="Q52" s="2"/>
      <c r="S52" s="118" t="s">
        <v>136</v>
      </c>
      <c r="T52" s="121">
        <v>33279300</v>
      </c>
      <c r="V52" s="130">
        <v>42229</v>
      </c>
      <c r="W52" s="134">
        <v>29.4</v>
      </c>
      <c r="X52" s="134">
        <v>29.45</v>
      </c>
      <c r="Y52" s="134">
        <v>28.87</v>
      </c>
      <c r="Z52" s="134">
        <v>28.87</v>
      </c>
      <c r="AA52" s="132">
        <v>18781000</v>
      </c>
      <c r="AB52" s="131">
        <v>28.87</v>
      </c>
      <c r="AC52" s="2">
        <f t="shared" si="2"/>
        <v>0.57999999999999829</v>
      </c>
      <c r="AD52" s="181">
        <f t="shared" si="3"/>
        <v>-2.0027155465037305E-2</v>
      </c>
    </row>
    <row r="53" spans="15:30" x14ac:dyDescent="0.25">
      <c r="O53" s="114">
        <v>0.98</v>
      </c>
      <c r="P53" s="114">
        <f t="shared" si="4"/>
        <v>34.201999999999998</v>
      </c>
      <c r="Q53" s="2"/>
      <c r="S53" s="118" t="s">
        <v>133</v>
      </c>
      <c r="T53" s="119" t="s">
        <v>298</v>
      </c>
      <c r="V53" s="130">
        <v>42228</v>
      </c>
      <c r="W53" s="134">
        <v>28.66</v>
      </c>
      <c r="X53" s="134">
        <v>29.57</v>
      </c>
      <c r="Y53" s="134">
        <v>28.66</v>
      </c>
      <c r="Z53" s="134">
        <v>29.46</v>
      </c>
      <c r="AA53" s="132">
        <v>33589100</v>
      </c>
      <c r="AB53" s="131">
        <v>29.46</v>
      </c>
      <c r="AC53" s="2">
        <f t="shared" si="2"/>
        <v>0.91000000000000014</v>
      </c>
      <c r="AD53" s="181">
        <f t="shared" si="3"/>
        <v>1.6914049016223842E-2</v>
      </c>
    </row>
    <row r="54" spans="15:30" x14ac:dyDescent="0.25">
      <c r="O54" s="114">
        <v>0.97</v>
      </c>
      <c r="P54" s="114">
        <f t="shared" si="4"/>
        <v>33.852999999999994</v>
      </c>
      <c r="S54" s="118" t="s">
        <v>137</v>
      </c>
      <c r="T54" s="119">
        <v>15</v>
      </c>
      <c r="V54" s="130">
        <v>42227</v>
      </c>
      <c r="W54" s="134">
        <v>29.47</v>
      </c>
      <c r="X54" s="134">
        <v>29.48</v>
      </c>
      <c r="Y54" s="134">
        <v>28.96</v>
      </c>
      <c r="Z54" s="134">
        <v>28.97</v>
      </c>
      <c r="AA54" s="132">
        <v>23434700</v>
      </c>
      <c r="AB54" s="131">
        <v>28.97</v>
      </c>
      <c r="AC54" s="2">
        <f t="shared" si="2"/>
        <v>0.51999999999999957</v>
      </c>
      <c r="AD54" s="181">
        <f t="shared" si="3"/>
        <v>-2.2604588394062097E-2</v>
      </c>
    </row>
    <row r="55" spans="15:30" x14ac:dyDescent="0.25">
      <c r="O55" s="114">
        <v>0.96</v>
      </c>
      <c r="P55" s="114">
        <f t="shared" si="4"/>
        <v>33.503999999999998</v>
      </c>
      <c r="S55" s="118" t="s">
        <v>138</v>
      </c>
      <c r="T55" s="119">
        <v>2.33</v>
      </c>
      <c r="V55" s="130">
        <v>42226</v>
      </c>
      <c r="W55" s="134">
        <v>29.07</v>
      </c>
      <c r="X55" s="134">
        <v>29.68</v>
      </c>
      <c r="Y55" s="134">
        <v>29.06</v>
      </c>
      <c r="Z55" s="134">
        <v>29.64</v>
      </c>
      <c r="AA55" s="132">
        <v>22643700</v>
      </c>
      <c r="AB55" s="131">
        <v>29.64</v>
      </c>
      <c r="AC55" s="2">
        <f t="shared" si="2"/>
        <v>0.62000000000000099</v>
      </c>
      <c r="AD55" s="181">
        <f t="shared" si="3"/>
        <v>2.6315789473684292E-2</v>
      </c>
    </row>
    <row r="56" spans="15:30" x14ac:dyDescent="0.25">
      <c r="O56" s="114">
        <v>0.95</v>
      </c>
      <c r="P56" s="114">
        <f t="shared" si="4"/>
        <v>33.154999999999994</v>
      </c>
      <c r="S56" s="118" t="s">
        <v>134</v>
      </c>
      <c r="T56" s="119" t="s">
        <v>262</v>
      </c>
      <c r="V56" s="130">
        <v>42223</v>
      </c>
      <c r="W56" s="134">
        <v>28.8</v>
      </c>
      <c r="X56" s="134">
        <v>28.96</v>
      </c>
      <c r="Y56" s="134">
        <v>28.69</v>
      </c>
      <c r="Z56" s="134">
        <v>28.88</v>
      </c>
      <c r="AA56" s="132">
        <v>25587000</v>
      </c>
      <c r="AB56" s="131">
        <v>28.88</v>
      </c>
      <c r="AC56" s="2">
        <f t="shared" si="2"/>
        <v>0.26999999999999957</v>
      </c>
      <c r="AD56" s="181">
        <f t="shared" si="3"/>
        <v>-4.4812133746984228E-3</v>
      </c>
    </row>
    <row r="57" spans="15:30" x14ac:dyDescent="0.25">
      <c r="O57" s="114">
        <v>0.94</v>
      </c>
      <c r="P57" s="114">
        <f t="shared" si="4"/>
        <v>32.805999999999997</v>
      </c>
      <c r="V57" s="130">
        <v>42222</v>
      </c>
      <c r="W57" s="134">
        <v>29.16</v>
      </c>
      <c r="X57" s="134">
        <v>29.23</v>
      </c>
      <c r="Y57" s="134">
        <v>28.85</v>
      </c>
      <c r="Z57" s="134">
        <v>29.01</v>
      </c>
      <c r="AA57" s="132">
        <v>27958200</v>
      </c>
      <c r="AB57" s="131">
        <v>29.01</v>
      </c>
      <c r="AC57" s="2">
        <f t="shared" si="2"/>
        <v>0.37999999999999901</v>
      </c>
      <c r="AD57" s="181">
        <f t="shared" si="3"/>
        <v>-3.7774725274725141E-3</v>
      </c>
    </row>
    <row r="58" spans="15:30" x14ac:dyDescent="0.25">
      <c r="O58" s="114">
        <v>0.93</v>
      </c>
      <c r="P58" s="114">
        <f t="shared" si="4"/>
        <v>32.457000000000001</v>
      </c>
      <c r="V58" s="130">
        <v>42221</v>
      </c>
      <c r="W58" s="134">
        <v>29.19</v>
      </c>
      <c r="X58" s="134">
        <v>29.39</v>
      </c>
      <c r="Y58" s="134">
        <v>29.02</v>
      </c>
      <c r="Z58" s="134">
        <v>29.12</v>
      </c>
      <c r="AA58" s="132">
        <v>23622700</v>
      </c>
      <c r="AB58" s="131">
        <v>29.12</v>
      </c>
      <c r="AC58" s="2">
        <f t="shared" si="2"/>
        <v>0.37000000000000099</v>
      </c>
      <c r="AD58" s="181" t="e">
        <f t="shared" si="3"/>
        <v>#DIV/0!</v>
      </c>
    </row>
    <row r="59" spans="15:30" x14ac:dyDescent="0.25">
      <c r="O59" s="114">
        <v>0.92</v>
      </c>
      <c r="P59" s="114">
        <f t="shared" si="4"/>
        <v>32.107999999999997</v>
      </c>
      <c r="V59" s="130">
        <v>42221</v>
      </c>
      <c r="W59" s="134" t="s">
        <v>150</v>
      </c>
      <c r="X59" s="134"/>
      <c r="Y59" s="134"/>
      <c r="Z59" s="134"/>
      <c r="AA59" s="132"/>
      <c r="AB59" s="131"/>
      <c r="AC59" s="2">
        <f t="shared" si="2"/>
        <v>0</v>
      </c>
      <c r="AD59" s="181">
        <f t="shared" si="3"/>
        <v>-1</v>
      </c>
    </row>
    <row r="60" spans="15:30" x14ac:dyDescent="0.25">
      <c r="O60" s="114">
        <v>0.91</v>
      </c>
      <c r="P60" s="114">
        <f t="shared" si="4"/>
        <v>31.759</v>
      </c>
      <c r="V60" s="130">
        <v>42220</v>
      </c>
      <c r="W60" s="134">
        <v>28.98</v>
      </c>
      <c r="X60" s="134">
        <v>29.15</v>
      </c>
      <c r="Y60" s="134">
        <v>28.86</v>
      </c>
      <c r="Z60" s="134">
        <v>29.13</v>
      </c>
      <c r="AA60" s="132">
        <v>25741700</v>
      </c>
      <c r="AB60" s="131">
        <v>28.89</v>
      </c>
      <c r="AC60" s="2">
        <f t="shared" si="2"/>
        <v>0.28999999999999915</v>
      </c>
      <c r="AD60" s="181">
        <f t="shared" si="3"/>
        <v>2.7768136063868187E-3</v>
      </c>
    </row>
    <row r="61" spans="15:30" x14ac:dyDescent="0.25">
      <c r="O61" s="114">
        <v>0.9</v>
      </c>
      <c r="P61" s="114">
        <f t="shared" si="4"/>
        <v>31.41</v>
      </c>
      <c r="V61" s="130">
        <v>42219</v>
      </c>
      <c r="W61" s="134">
        <v>29</v>
      </c>
      <c r="X61" s="134">
        <v>29.35</v>
      </c>
      <c r="Y61" s="134">
        <v>28.9</v>
      </c>
      <c r="Z61" s="134">
        <v>29.05</v>
      </c>
      <c r="AA61" s="132">
        <v>26213600</v>
      </c>
      <c r="AB61" s="131">
        <v>28.81</v>
      </c>
      <c r="AC61" s="2">
        <f t="shared" si="2"/>
        <v>0.45000000000000284</v>
      </c>
      <c r="AD61" s="181">
        <f t="shared" si="3"/>
        <v>3.4831069313827623E-3</v>
      </c>
    </row>
    <row r="62" spans="15:30" x14ac:dyDescent="0.25">
      <c r="V62" s="130">
        <v>42216</v>
      </c>
      <c r="W62" s="134">
        <v>29.12</v>
      </c>
      <c r="X62" s="134">
        <v>29.12</v>
      </c>
      <c r="Y62" s="134">
        <v>28.77</v>
      </c>
      <c r="Z62" s="134">
        <v>28.95</v>
      </c>
      <c r="AA62" s="132">
        <v>27158800</v>
      </c>
      <c r="AB62" s="131">
        <v>28.71</v>
      </c>
      <c r="AC62" s="2">
        <f t="shared" si="2"/>
        <v>0.35000000000000142</v>
      </c>
      <c r="AD62" s="181">
        <f t="shared" si="3"/>
        <v>1.3951866062085205E-3</v>
      </c>
    </row>
    <row r="63" spans="15:30" x14ac:dyDescent="0.25">
      <c r="V63" s="130">
        <v>42215</v>
      </c>
      <c r="W63" s="134">
        <v>29.1</v>
      </c>
      <c r="X63" s="134">
        <v>29.45</v>
      </c>
      <c r="Y63" s="134">
        <v>28.85</v>
      </c>
      <c r="Z63" s="134">
        <v>28.91</v>
      </c>
      <c r="AA63" s="132">
        <v>26582400</v>
      </c>
      <c r="AB63" s="131">
        <v>28.67</v>
      </c>
      <c r="AC63" s="2">
        <f t="shared" si="2"/>
        <v>0.59999999999999787</v>
      </c>
      <c r="AD63" s="181">
        <f t="shared" si="3"/>
        <v>-3.4758428919011708E-3</v>
      </c>
    </row>
    <row r="64" spans="15:30" x14ac:dyDescent="0.25">
      <c r="V64" s="130">
        <v>42214</v>
      </c>
      <c r="W64" s="134">
        <v>28.95</v>
      </c>
      <c r="X64" s="134">
        <v>29.13</v>
      </c>
      <c r="Y64" s="134">
        <v>28.79</v>
      </c>
      <c r="Z64" s="134">
        <v>29.01</v>
      </c>
      <c r="AA64" s="132">
        <v>26470200</v>
      </c>
      <c r="AB64" s="131">
        <v>28.77</v>
      </c>
      <c r="AC64" s="2">
        <f t="shared" si="2"/>
        <v>0.33999999999999986</v>
      </c>
      <c r="AD64" s="181">
        <f t="shared" si="3"/>
        <v>1.7409470752089984E-3</v>
      </c>
    </row>
    <row r="65" spans="22:30" x14ac:dyDescent="0.25">
      <c r="V65" s="130">
        <v>42213</v>
      </c>
      <c r="W65" s="134">
        <v>28.51</v>
      </c>
      <c r="X65" s="134">
        <v>29.18</v>
      </c>
      <c r="Y65" s="134">
        <v>28.44</v>
      </c>
      <c r="Z65" s="134">
        <v>28.96</v>
      </c>
      <c r="AA65" s="132">
        <v>33182400</v>
      </c>
      <c r="AB65" s="131">
        <v>28.72</v>
      </c>
      <c r="AC65" s="2">
        <f t="shared" si="2"/>
        <v>0.73999999999999844</v>
      </c>
      <c r="AD65" s="181">
        <f t="shared" si="3"/>
        <v>2.1337126600284417E-2</v>
      </c>
    </row>
    <row r="66" spans="22:30" x14ac:dyDescent="0.25">
      <c r="V66" s="130">
        <v>42212</v>
      </c>
      <c r="W66" s="134">
        <v>28.07</v>
      </c>
      <c r="X66" s="134">
        <v>28.42</v>
      </c>
      <c r="Y66" s="134">
        <v>27.62</v>
      </c>
      <c r="Z66" s="134">
        <v>28.35</v>
      </c>
      <c r="AA66" s="132">
        <v>42161100</v>
      </c>
      <c r="AB66" s="131">
        <v>28.12</v>
      </c>
      <c r="AC66" s="2">
        <f t="shared" si="2"/>
        <v>0.80000000000000071</v>
      </c>
      <c r="AD66" s="181">
        <f t="shared" si="3"/>
        <v>1.0420409629895877E-2</v>
      </c>
    </row>
    <row r="67" spans="22:30" x14ac:dyDescent="0.25">
      <c r="V67" s="130">
        <v>42209</v>
      </c>
      <c r="W67" s="134">
        <v>28.53</v>
      </c>
      <c r="X67" s="134">
        <v>28.64</v>
      </c>
      <c r="Y67" s="134">
        <v>28.06</v>
      </c>
      <c r="Z67" s="134">
        <v>28.06</v>
      </c>
      <c r="AA67" s="132">
        <v>31621000</v>
      </c>
      <c r="AB67" s="131">
        <v>27.83</v>
      </c>
      <c r="AC67" s="2">
        <f>X67-Y67</f>
        <v>0.58000000000000185</v>
      </c>
      <c r="AD67" s="181">
        <f>AB67/AB68-1</f>
        <v>-1.8688293370945019E-2</v>
      </c>
    </row>
    <row r="68" spans="22:30" x14ac:dyDescent="0.25">
      <c r="V68" s="130">
        <v>42208</v>
      </c>
      <c r="W68" s="134">
        <v>28.66</v>
      </c>
      <c r="X68" s="134">
        <v>28.97</v>
      </c>
      <c r="Y68" s="134">
        <v>28.43</v>
      </c>
      <c r="Z68" s="134">
        <v>28.6</v>
      </c>
      <c r="AA68" s="132">
        <v>33775200</v>
      </c>
      <c r="AB68" s="131">
        <v>28.36</v>
      </c>
      <c r="AC68" s="2">
        <f>X68-Y68</f>
        <v>0.53999999999999915</v>
      </c>
      <c r="AD68" s="181" t="e">
        <f>AB68/AB69-1</f>
        <v>#DIV/0!</v>
      </c>
    </row>
    <row r="69" spans="22:30" x14ac:dyDescent="0.25">
      <c r="V69" s="131" t="s">
        <v>148</v>
      </c>
      <c r="W69" s="134"/>
      <c r="X69" s="134"/>
      <c r="Y69" s="134"/>
      <c r="Z69" s="134"/>
      <c r="AA69" s="131"/>
      <c r="AB69" s="131"/>
      <c r="AC69" s="2">
        <f>X69-Y69</f>
        <v>0</v>
      </c>
      <c r="AD69" s="181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8"/>
    <col min="3" max="3" width="11.5703125" customWidth="1"/>
    <col min="4" max="5" width="9.140625" style="2"/>
    <col min="6" max="6" width="12.140625" style="2" bestFit="1" customWidth="1"/>
    <col min="8" max="8" width="9.140625" style="95"/>
    <col min="9" max="11" width="9.140625" style="2"/>
    <col min="18" max="18" width="14.7109375" customWidth="1"/>
    <col min="19" max="19" width="7" customWidth="1"/>
    <col min="20" max="20" width="18.5703125" style="48" customWidth="1"/>
    <col min="21" max="21" width="35.2851562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3" customFormat="1" x14ac:dyDescent="0.25">
      <c r="A1" s="63" t="s">
        <v>1</v>
      </c>
      <c r="B1" s="152" t="s">
        <v>2</v>
      </c>
      <c r="C1" s="63" t="s">
        <v>4</v>
      </c>
      <c r="D1" s="64" t="s">
        <v>5</v>
      </c>
      <c r="E1" s="64" t="s">
        <v>106</v>
      </c>
      <c r="F1" s="64" t="s">
        <v>60</v>
      </c>
      <c r="G1" s="63" t="s">
        <v>3</v>
      </c>
      <c r="H1" s="93" t="s">
        <v>6</v>
      </c>
      <c r="I1" s="64" t="s">
        <v>7</v>
      </c>
      <c r="J1" s="64" t="s">
        <v>105</v>
      </c>
      <c r="K1" s="64" t="s">
        <v>61</v>
      </c>
      <c r="L1" s="63" t="s">
        <v>43</v>
      </c>
      <c r="M1" s="63" t="s">
        <v>38</v>
      </c>
      <c r="T1" s="152" t="s">
        <v>72</v>
      </c>
      <c r="W1" s="168" t="s">
        <v>140</v>
      </c>
      <c r="X1" s="169" t="s">
        <v>141</v>
      </c>
      <c r="Y1" s="169" t="s">
        <v>142</v>
      </c>
      <c r="Z1" s="169" t="s">
        <v>143</v>
      </c>
      <c r="AA1" s="169" t="s">
        <v>144</v>
      </c>
      <c r="AB1" s="168" t="s">
        <v>145</v>
      </c>
      <c r="AC1" s="169" t="s">
        <v>146</v>
      </c>
      <c r="AD1" s="63" t="s">
        <v>171</v>
      </c>
      <c r="AE1" s="63" t="s">
        <v>172</v>
      </c>
    </row>
    <row r="2" spans="1:31" x14ac:dyDescent="0.25">
      <c r="A2" s="6" t="s">
        <v>22</v>
      </c>
      <c r="B2" s="153">
        <v>42153</v>
      </c>
      <c r="C2" s="7">
        <v>20</v>
      </c>
      <c r="D2" s="58">
        <v>67.3</v>
      </c>
      <c r="E2" s="58">
        <v>0</v>
      </c>
      <c r="F2" s="58">
        <f t="shared" ref="F2:F24" si="0">D2*C2+E2</f>
        <v>1346</v>
      </c>
      <c r="G2" s="98">
        <v>42219</v>
      </c>
      <c r="H2" s="94">
        <v>25</v>
      </c>
      <c r="I2" s="62">
        <v>60.05</v>
      </c>
      <c r="J2" s="62">
        <v>0.03</v>
      </c>
      <c r="K2" s="62">
        <f t="shared" ref="K2:K11" si="1">H2*I2-J2</f>
        <v>1501.22</v>
      </c>
      <c r="L2" s="1">
        <v>42185</v>
      </c>
      <c r="M2" s="2">
        <v>5</v>
      </c>
      <c r="O2" s="14" t="s">
        <v>57</v>
      </c>
      <c r="Q2">
        <f>C26-H26</f>
        <v>5</v>
      </c>
      <c r="W2" s="141">
        <v>42300</v>
      </c>
      <c r="X2" s="55">
        <v>60.71</v>
      </c>
      <c r="Y2" s="55">
        <v>61.8</v>
      </c>
      <c r="Z2" s="55">
        <v>60.01</v>
      </c>
      <c r="AA2" s="55">
        <v>60.87</v>
      </c>
      <c r="AB2" s="135">
        <v>2159900</v>
      </c>
      <c r="AC2" s="55">
        <v>60.87</v>
      </c>
      <c r="AD2" s="2">
        <f>Y2-Z2</f>
        <v>1.7899999999999991</v>
      </c>
      <c r="AE2" s="181">
        <f>AC2/AC3-1</f>
        <v>-4.2532308195649682E-3</v>
      </c>
    </row>
    <row r="3" spans="1:31" x14ac:dyDescent="0.25">
      <c r="A3" s="27" t="s">
        <v>75</v>
      </c>
      <c r="B3" s="153">
        <v>42205</v>
      </c>
      <c r="C3" s="7">
        <v>20</v>
      </c>
      <c r="D3" s="58">
        <v>63.4</v>
      </c>
      <c r="E3" s="58">
        <v>0</v>
      </c>
      <c r="F3" s="58">
        <f t="shared" si="0"/>
        <v>1268</v>
      </c>
      <c r="G3" s="98">
        <v>42219</v>
      </c>
      <c r="H3" s="94">
        <v>55</v>
      </c>
      <c r="I3" s="62">
        <v>59.75</v>
      </c>
      <c r="J3" s="62">
        <v>0.06</v>
      </c>
      <c r="K3" s="62">
        <f t="shared" si="1"/>
        <v>3286.19</v>
      </c>
      <c r="L3" s="1">
        <v>42277</v>
      </c>
      <c r="M3" s="2">
        <v>37.5</v>
      </c>
      <c r="O3" s="14" t="s">
        <v>58</v>
      </c>
      <c r="Q3" s="2">
        <f>(F26-K26-M26)/Q2</f>
        <v>-47.95</v>
      </c>
      <c r="W3" s="141">
        <v>42299</v>
      </c>
      <c r="X3" s="55">
        <v>59.75</v>
      </c>
      <c r="Y3" s="55">
        <v>61.18</v>
      </c>
      <c r="Z3" s="55">
        <v>59.59</v>
      </c>
      <c r="AA3" s="55">
        <v>61.13</v>
      </c>
      <c r="AB3" s="135">
        <v>2711200</v>
      </c>
      <c r="AC3" s="55">
        <v>61.13</v>
      </c>
      <c r="AD3" s="2">
        <f t="shared" ref="AD3:AD66" si="2">Y3-Z3</f>
        <v>1.5899999999999963</v>
      </c>
      <c r="AE3" s="181">
        <f t="shared" ref="AE3:AE66" si="3">AC3/AC4-1</f>
        <v>3.4698713608666276E-2</v>
      </c>
    </row>
    <row r="4" spans="1:31" x14ac:dyDescent="0.25">
      <c r="B4" s="153">
        <v>42205</v>
      </c>
      <c r="C4" s="7">
        <v>20</v>
      </c>
      <c r="D4" s="58">
        <v>63.15</v>
      </c>
      <c r="E4" s="58">
        <v>0</v>
      </c>
      <c r="F4" s="58">
        <f t="shared" si="0"/>
        <v>1263</v>
      </c>
      <c r="G4" s="98">
        <v>42250</v>
      </c>
      <c r="H4" s="111">
        <v>100</v>
      </c>
      <c r="I4" s="58">
        <v>59.4</v>
      </c>
      <c r="J4" s="58">
        <v>0.11</v>
      </c>
      <c r="K4" s="62">
        <f t="shared" si="1"/>
        <v>5939.89</v>
      </c>
      <c r="M4" s="2"/>
      <c r="O4" s="14" t="s">
        <v>66</v>
      </c>
      <c r="Q4" s="72">
        <v>60.87</v>
      </c>
      <c r="T4" s="167"/>
      <c r="U4" s="44"/>
      <c r="V4" s="49"/>
      <c r="W4" s="141">
        <v>42298</v>
      </c>
      <c r="X4" s="55">
        <v>60.05</v>
      </c>
      <c r="Y4" s="55">
        <v>60.37</v>
      </c>
      <c r="Z4" s="55">
        <v>58.97</v>
      </c>
      <c r="AA4" s="55">
        <v>59.08</v>
      </c>
      <c r="AB4" s="135">
        <v>1738500</v>
      </c>
      <c r="AC4" s="55">
        <v>59.08</v>
      </c>
      <c r="AD4" s="2">
        <f t="shared" si="2"/>
        <v>1.3999999999999986</v>
      </c>
      <c r="AE4" s="181">
        <f t="shared" si="3"/>
        <v>-2.1043910521955311E-2</v>
      </c>
    </row>
    <row r="5" spans="1:31" x14ac:dyDescent="0.25">
      <c r="B5" s="153">
        <v>42207</v>
      </c>
      <c r="C5" s="7">
        <v>10</v>
      </c>
      <c r="D5" s="58">
        <v>62</v>
      </c>
      <c r="E5" s="58">
        <v>0</v>
      </c>
      <c r="F5" s="58">
        <f t="shared" si="0"/>
        <v>620</v>
      </c>
      <c r="G5" s="98">
        <v>42258</v>
      </c>
      <c r="H5" s="111">
        <v>80</v>
      </c>
      <c r="I5" s="58">
        <v>56.47</v>
      </c>
      <c r="J5" s="58">
        <v>0.08</v>
      </c>
      <c r="K5" s="62">
        <f t="shared" si="1"/>
        <v>4517.5200000000004</v>
      </c>
      <c r="M5" s="2"/>
      <c r="O5" s="14" t="s">
        <v>67</v>
      </c>
      <c r="Q5" s="3">
        <f>Q4*Q2</f>
        <v>304.34999999999997</v>
      </c>
      <c r="U5" t="s">
        <v>161</v>
      </c>
      <c r="W5" s="141">
        <v>42297</v>
      </c>
      <c r="X5" s="55">
        <v>59.36</v>
      </c>
      <c r="Y5" s="55">
        <v>60.64</v>
      </c>
      <c r="Z5" s="55">
        <v>59.13</v>
      </c>
      <c r="AA5" s="55">
        <v>60.35</v>
      </c>
      <c r="AB5" s="135">
        <v>3060600</v>
      </c>
      <c r="AC5" s="55">
        <v>60.35</v>
      </c>
      <c r="AD5" s="2">
        <f t="shared" si="2"/>
        <v>1.509999999999998</v>
      </c>
      <c r="AE5" s="181">
        <f t="shared" si="3"/>
        <v>8.8599130725510733E-3</v>
      </c>
    </row>
    <row r="6" spans="1:31" x14ac:dyDescent="0.25">
      <c r="B6" s="153">
        <v>42207</v>
      </c>
      <c r="C6" s="7">
        <v>5</v>
      </c>
      <c r="D6" s="58">
        <v>61.6</v>
      </c>
      <c r="E6" s="58">
        <v>0</v>
      </c>
      <c r="F6" s="58">
        <f t="shared" si="0"/>
        <v>308</v>
      </c>
      <c r="G6" s="1">
        <v>42263</v>
      </c>
      <c r="H6" s="111">
        <v>80</v>
      </c>
      <c r="I6" s="58">
        <v>52.55</v>
      </c>
      <c r="J6" s="58">
        <v>0.08</v>
      </c>
      <c r="K6" s="62">
        <f t="shared" si="1"/>
        <v>4203.92</v>
      </c>
      <c r="M6" s="2"/>
      <c r="O6" s="14" t="s">
        <v>64</v>
      </c>
      <c r="Q6" s="2">
        <f>Q3*Q2</f>
        <v>-239.75</v>
      </c>
      <c r="W6" s="141">
        <v>42296</v>
      </c>
      <c r="X6" s="55">
        <v>60.23</v>
      </c>
      <c r="Y6" s="55">
        <v>60.49</v>
      </c>
      <c r="Z6" s="55">
        <v>59.23</v>
      </c>
      <c r="AA6" s="55">
        <v>59.82</v>
      </c>
      <c r="AB6" s="135">
        <v>2380100</v>
      </c>
      <c r="AC6" s="55">
        <v>59.82</v>
      </c>
      <c r="AD6" s="2">
        <f t="shared" si="2"/>
        <v>1.2600000000000051</v>
      </c>
      <c r="AE6" s="181">
        <f t="shared" si="3"/>
        <v>-1.9826314927085087E-2</v>
      </c>
    </row>
    <row r="7" spans="1:31" ht="15.75" x14ac:dyDescent="0.25">
      <c r="B7" s="153">
        <v>42207</v>
      </c>
      <c r="C7" s="7">
        <v>20</v>
      </c>
      <c r="D7" s="58">
        <v>59.85</v>
      </c>
      <c r="E7" s="58">
        <v>0</v>
      </c>
      <c r="F7" s="58">
        <f t="shared" si="0"/>
        <v>1197</v>
      </c>
      <c r="G7" s="1">
        <v>42284</v>
      </c>
      <c r="H7" s="111">
        <v>50</v>
      </c>
      <c r="I7" s="58">
        <v>52.85</v>
      </c>
      <c r="J7" s="58">
        <v>0.05</v>
      </c>
      <c r="K7" s="62">
        <f t="shared" si="1"/>
        <v>2642.45</v>
      </c>
      <c r="M7" s="2"/>
      <c r="O7" s="14" t="s">
        <v>65</v>
      </c>
      <c r="Q7" s="2">
        <f>Q5-Q6</f>
        <v>544.09999999999991</v>
      </c>
      <c r="R7" s="283"/>
      <c r="W7" s="141">
        <v>42293</v>
      </c>
      <c r="X7" s="55">
        <v>61.74</v>
      </c>
      <c r="Y7" s="55">
        <v>62.32</v>
      </c>
      <c r="Z7" s="55">
        <v>60.21</v>
      </c>
      <c r="AA7" s="55">
        <v>61.03</v>
      </c>
      <c r="AB7" s="135">
        <v>2151900</v>
      </c>
      <c r="AC7" s="55">
        <v>61.03</v>
      </c>
      <c r="AD7" s="2">
        <f t="shared" si="2"/>
        <v>2.1099999999999994</v>
      </c>
      <c r="AE7" s="181">
        <f t="shared" si="3"/>
        <v>-6.3497232171930706E-3</v>
      </c>
    </row>
    <row r="8" spans="1:31" x14ac:dyDescent="0.25">
      <c r="B8" s="153">
        <v>42208</v>
      </c>
      <c r="C8" s="7">
        <v>5</v>
      </c>
      <c r="D8" s="58">
        <v>61.3</v>
      </c>
      <c r="E8" s="58">
        <v>0</v>
      </c>
      <c r="F8" s="58">
        <f t="shared" si="0"/>
        <v>306.5</v>
      </c>
      <c r="G8" s="1">
        <v>42284</v>
      </c>
      <c r="H8" s="111">
        <v>30</v>
      </c>
      <c r="I8" s="58">
        <v>53.05</v>
      </c>
      <c r="J8" s="58">
        <v>0.03</v>
      </c>
      <c r="K8" s="62">
        <f t="shared" si="1"/>
        <v>1591.47</v>
      </c>
      <c r="M8" s="2"/>
      <c r="W8" s="141">
        <v>42292</v>
      </c>
      <c r="X8" s="55">
        <v>60.15</v>
      </c>
      <c r="Y8" s="55">
        <v>61.55</v>
      </c>
      <c r="Z8" s="55">
        <v>59.6</v>
      </c>
      <c r="AA8" s="55">
        <v>61.42</v>
      </c>
      <c r="AB8" s="135">
        <v>1659400</v>
      </c>
      <c r="AC8" s="55">
        <v>61.42</v>
      </c>
      <c r="AD8" s="2">
        <f t="shared" si="2"/>
        <v>1.9499999999999957</v>
      </c>
      <c r="AE8" s="181">
        <f t="shared" si="3"/>
        <v>2.0096329513369815E-2</v>
      </c>
    </row>
    <row r="9" spans="1:31" x14ac:dyDescent="0.25">
      <c r="B9" s="153">
        <v>42219</v>
      </c>
      <c r="C9" s="10">
        <v>25</v>
      </c>
      <c r="D9" s="58">
        <v>59.4</v>
      </c>
      <c r="E9" s="58">
        <v>0</v>
      </c>
      <c r="F9" s="58">
        <f t="shared" si="0"/>
        <v>1485</v>
      </c>
      <c r="G9" s="1">
        <v>42291</v>
      </c>
      <c r="H9" s="111">
        <v>80</v>
      </c>
      <c r="I9" s="58">
        <v>61.6</v>
      </c>
      <c r="J9" s="58">
        <v>0.09</v>
      </c>
      <c r="K9" s="62">
        <f t="shared" si="1"/>
        <v>4927.91</v>
      </c>
      <c r="M9" s="2"/>
      <c r="W9" s="141">
        <v>42291</v>
      </c>
      <c r="X9" s="55">
        <v>59.97</v>
      </c>
      <c r="Y9" s="55">
        <v>60.59</v>
      </c>
      <c r="Z9" s="55">
        <v>59.5</v>
      </c>
      <c r="AA9" s="55">
        <v>60.21</v>
      </c>
      <c r="AB9" s="135">
        <v>1993500</v>
      </c>
      <c r="AC9" s="55">
        <v>60.21</v>
      </c>
      <c r="AD9" s="2">
        <f t="shared" si="2"/>
        <v>1.0900000000000034</v>
      </c>
      <c r="AE9" s="181">
        <f t="shared" si="3"/>
        <v>-1.1612475116125065E-3</v>
      </c>
    </row>
    <row r="10" spans="1:31" x14ac:dyDescent="0.25">
      <c r="B10" s="153">
        <v>42219</v>
      </c>
      <c r="C10" s="10">
        <v>50</v>
      </c>
      <c r="D10" s="58">
        <v>59.2</v>
      </c>
      <c r="E10" s="58">
        <v>0</v>
      </c>
      <c r="F10" s="58">
        <f t="shared" si="0"/>
        <v>2960</v>
      </c>
      <c r="G10" s="1">
        <v>42297</v>
      </c>
      <c r="H10" s="111">
        <v>115</v>
      </c>
      <c r="I10" s="58">
        <v>61.23</v>
      </c>
      <c r="J10" s="58">
        <v>0.13</v>
      </c>
      <c r="K10" s="62">
        <f t="shared" si="1"/>
        <v>7041.32</v>
      </c>
      <c r="M10" s="2"/>
      <c r="W10" s="141">
        <v>42290</v>
      </c>
      <c r="X10" s="55">
        <v>59.53</v>
      </c>
      <c r="Y10" s="55">
        <v>60.85</v>
      </c>
      <c r="Z10" s="55">
        <v>58.92</v>
      </c>
      <c r="AA10" s="55">
        <v>60.28</v>
      </c>
      <c r="AB10" s="135">
        <v>3312500</v>
      </c>
      <c r="AC10" s="55">
        <v>60.28</v>
      </c>
      <c r="AD10" s="2">
        <f t="shared" si="2"/>
        <v>1.9299999999999997</v>
      </c>
      <c r="AE10" s="181">
        <f t="shared" si="3"/>
        <v>2.494595044071124E-3</v>
      </c>
    </row>
    <row r="11" spans="1:31" x14ac:dyDescent="0.25">
      <c r="B11" s="153">
        <v>42226</v>
      </c>
      <c r="C11" s="21">
        <v>5</v>
      </c>
      <c r="D11" s="3">
        <v>56.2</v>
      </c>
      <c r="E11" s="3">
        <v>0</v>
      </c>
      <c r="F11" s="3">
        <f t="shared" si="0"/>
        <v>281</v>
      </c>
      <c r="G11" s="1">
        <v>42294</v>
      </c>
      <c r="H11" s="111">
        <v>80</v>
      </c>
      <c r="I11" s="58">
        <v>59.76</v>
      </c>
      <c r="J11" s="58">
        <v>0.09</v>
      </c>
      <c r="K11" s="62">
        <f t="shared" si="1"/>
        <v>4780.71</v>
      </c>
      <c r="M11" s="2"/>
      <c r="T11" s="23">
        <v>42305</v>
      </c>
      <c r="U11" t="s">
        <v>232</v>
      </c>
      <c r="W11" s="141">
        <v>42289</v>
      </c>
      <c r="X11" s="55">
        <v>61.91</v>
      </c>
      <c r="Y11" s="55">
        <v>62.13</v>
      </c>
      <c r="Z11" s="55">
        <v>59.59</v>
      </c>
      <c r="AA11" s="55">
        <v>60.13</v>
      </c>
      <c r="AB11" s="135">
        <v>2539600</v>
      </c>
      <c r="AC11" s="55">
        <v>60.13</v>
      </c>
      <c r="AD11" s="2">
        <f t="shared" si="2"/>
        <v>2.5399999999999991</v>
      </c>
      <c r="AE11" s="181">
        <f t="shared" si="3"/>
        <v>-2.8751413341947862E-2</v>
      </c>
    </row>
    <row r="12" spans="1:31" x14ac:dyDescent="0.25">
      <c r="B12" s="153">
        <v>42226</v>
      </c>
      <c r="C12" s="7">
        <v>15</v>
      </c>
      <c r="D12" s="58">
        <v>56.5</v>
      </c>
      <c r="E12" s="58">
        <v>0</v>
      </c>
      <c r="F12" s="58">
        <f t="shared" si="0"/>
        <v>847.5</v>
      </c>
      <c r="M12" s="2"/>
      <c r="W12" s="141">
        <v>42286</v>
      </c>
      <c r="X12" s="55">
        <v>62.51</v>
      </c>
      <c r="Y12" s="55">
        <v>63.21</v>
      </c>
      <c r="Z12" s="55">
        <v>61.03</v>
      </c>
      <c r="AA12" s="55">
        <v>61.91</v>
      </c>
      <c r="AB12" s="135">
        <v>3051600</v>
      </c>
      <c r="AC12" s="55">
        <v>61.91</v>
      </c>
      <c r="AD12" s="2">
        <f t="shared" si="2"/>
        <v>2.1799999999999997</v>
      </c>
      <c r="AE12" s="181">
        <f t="shared" si="3"/>
        <v>-1.0548186031644646E-2</v>
      </c>
    </row>
    <row r="13" spans="1:31" x14ac:dyDescent="0.25">
      <c r="B13" s="153">
        <v>42240</v>
      </c>
      <c r="C13" s="10">
        <v>15</v>
      </c>
      <c r="D13" s="58">
        <v>57.19</v>
      </c>
      <c r="E13" s="58">
        <v>0</v>
      </c>
      <c r="F13" s="58">
        <f t="shared" si="0"/>
        <v>857.84999999999991</v>
      </c>
      <c r="M13" s="2"/>
      <c r="W13" s="141">
        <v>42285</v>
      </c>
      <c r="X13" s="55">
        <v>59.95</v>
      </c>
      <c r="Y13" s="55">
        <v>63.16</v>
      </c>
      <c r="Z13" s="55">
        <v>59.84</v>
      </c>
      <c r="AA13" s="55">
        <v>62.57</v>
      </c>
      <c r="AB13" s="135">
        <v>5267300</v>
      </c>
      <c r="AC13" s="55">
        <v>62.57</v>
      </c>
      <c r="AD13" s="2">
        <f t="shared" si="2"/>
        <v>3.3199999999999932</v>
      </c>
      <c r="AE13" s="181">
        <f t="shared" si="3"/>
        <v>4.3181060353451262E-2</v>
      </c>
    </row>
    <row r="14" spans="1:31" x14ac:dyDescent="0.25">
      <c r="B14" s="153">
        <v>42240</v>
      </c>
      <c r="C14" s="7">
        <v>20</v>
      </c>
      <c r="D14" s="58">
        <v>56.6</v>
      </c>
      <c r="E14" s="58">
        <v>0</v>
      </c>
      <c r="F14" s="58">
        <f t="shared" si="0"/>
        <v>1132</v>
      </c>
      <c r="M14" s="2"/>
      <c r="W14" s="141">
        <v>42284</v>
      </c>
      <c r="X14" s="55">
        <v>60.23</v>
      </c>
      <c r="Y14" s="55">
        <v>61.31</v>
      </c>
      <c r="Z14" s="55">
        <v>57.95</v>
      </c>
      <c r="AA14" s="55">
        <v>59.98</v>
      </c>
      <c r="AB14" s="135">
        <v>4463900</v>
      </c>
      <c r="AC14" s="55">
        <v>59.98</v>
      </c>
      <c r="AD14" s="2">
        <f t="shared" si="2"/>
        <v>3.3599999999999994</v>
      </c>
      <c r="AE14" s="181">
        <f t="shared" si="3"/>
        <v>2.0415107179312608E-2</v>
      </c>
    </row>
    <row r="15" spans="1:31" x14ac:dyDescent="0.25">
      <c r="B15" s="153">
        <v>42240</v>
      </c>
      <c r="C15" s="7">
        <v>30</v>
      </c>
      <c r="D15" s="58">
        <v>56.5</v>
      </c>
      <c r="E15" s="58">
        <v>0</v>
      </c>
      <c r="F15" s="58">
        <f t="shared" si="0"/>
        <v>1695</v>
      </c>
      <c r="M15" s="2"/>
      <c r="W15" s="141">
        <v>42283</v>
      </c>
      <c r="X15" s="55">
        <v>55.91</v>
      </c>
      <c r="Y15" s="55">
        <v>59.19</v>
      </c>
      <c r="Z15" s="55">
        <v>55.7</v>
      </c>
      <c r="AA15" s="55">
        <v>58.78</v>
      </c>
      <c r="AB15" s="135">
        <v>4361500</v>
      </c>
      <c r="AC15" s="55">
        <v>58.78</v>
      </c>
      <c r="AD15" s="2">
        <f t="shared" si="2"/>
        <v>3.4899999999999949</v>
      </c>
      <c r="AE15" s="181">
        <f t="shared" si="3"/>
        <v>5.1896921975662202E-2</v>
      </c>
    </row>
    <row r="16" spans="1:31" x14ac:dyDescent="0.25">
      <c r="B16" s="306">
        <v>42258</v>
      </c>
      <c r="C16" s="7">
        <v>80</v>
      </c>
      <c r="D16" s="58">
        <v>55.45</v>
      </c>
      <c r="E16" s="58">
        <v>0</v>
      </c>
      <c r="F16" s="58">
        <f t="shared" si="0"/>
        <v>4436</v>
      </c>
      <c r="M16" s="2"/>
      <c r="W16" s="141">
        <v>42282</v>
      </c>
      <c r="X16" s="55">
        <v>53.95</v>
      </c>
      <c r="Y16" s="55">
        <v>56.29</v>
      </c>
      <c r="Z16" s="55">
        <v>53.95</v>
      </c>
      <c r="AA16" s="55">
        <v>55.88</v>
      </c>
      <c r="AB16" s="135">
        <v>4755800</v>
      </c>
      <c r="AC16" s="55">
        <v>55.88</v>
      </c>
      <c r="AD16" s="2">
        <f t="shared" si="2"/>
        <v>2.3399999999999963</v>
      </c>
      <c r="AE16" s="181">
        <f t="shared" si="3"/>
        <v>4.0789718755820603E-2</v>
      </c>
    </row>
    <row r="17" spans="1:31" x14ac:dyDescent="0.25">
      <c r="B17" s="306"/>
      <c r="C17" s="7">
        <v>20</v>
      </c>
      <c r="D17" s="58">
        <v>55.45</v>
      </c>
      <c r="E17" s="58">
        <v>0</v>
      </c>
      <c r="F17" s="58">
        <f t="shared" si="0"/>
        <v>1109</v>
      </c>
      <c r="M17" s="2"/>
      <c r="W17" s="141">
        <v>42279</v>
      </c>
      <c r="X17" s="55">
        <v>49.64</v>
      </c>
      <c r="Y17" s="55">
        <v>53.92</v>
      </c>
      <c r="Z17" s="55">
        <v>49.64</v>
      </c>
      <c r="AA17" s="55">
        <v>53.69</v>
      </c>
      <c r="AB17" s="135">
        <v>3098100</v>
      </c>
      <c r="AC17" s="55">
        <v>53.69</v>
      </c>
      <c r="AD17" s="2">
        <f t="shared" si="2"/>
        <v>4.2800000000000011</v>
      </c>
      <c r="AE17" s="181">
        <f t="shared" si="3"/>
        <v>5.7931034482758603E-2</v>
      </c>
    </row>
    <row r="18" spans="1:31" x14ac:dyDescent="0.25">
      <c r="B18" s="304">
        <v>42263</v>
      </c>
      <c r="C18" s="7">
        <v>50</v>
      </c>
      <c r="D18" s="58">
        <v>52.7</v>
      </c>
      <c r="E18" s="58">
        <v>0</v>
      </c>
      <c r="F18" s="58">
        <f t="shared" si="0"/>
        <v>2635</v>
      </c>
      <c r="G18" s="2"/>
      <c r="W18" s="141">
        <v>42278</v>
      </c>
      <c r="X18" s="55">
        <v>50.81</v>
      </c>
      <c r="Y18" s="55">
        <v>51.56</v>
      </c>
      <c r="Z18" s="55">
        <v>50.02</v>
      </c>
      <c r="AA18" s="55">
        <v>50.75</v>
      </c>
      <c r="AB18" s="135">
        <v>3373900</v>
      </c>
      <c r="AC18" s="55">
        <v>50.75</v>
      </c>
      <c r="AD18" s="2">
        <f t="shared" si="2"/>
        <v>1.5399999999999991</v>
      </c>
      <c r="AE18" s="181">
        <f t="shared" si="3"/>
        <v>1.3783459848182078E-2</v>
      </c>
    </row>
    <row r="19" spans="1:31" x14ac:dyDescent="0.25">
      <c r="B19" s="304"/>
      <c r="C19" s="7">
        <v>30</v>
      </c>
      <c r="D19" s="58">
        <v>52.7</v>
      </c>
      <c r="E19" s="58">
        <v>0</v>
      </c>
      <c r="F19" s="58">
        <f t="shared" si="0"/>
        <v>1581</v>
      </c>
      <c r="W19" s="141">
        <v>42277</v>
      </c>
      <c r="X19" s="55">
        <v>48.64</v>
      </c>
      <c r="Y19" s="55">
        <v>50.15</v>
      </c>
      <c r="Z19" s="55">
        <v>48.45</v>
      </c>
      <c r="AA19" s="55">
        <v>50.06</v>
      </c>
      <c r="AB19" s="135">
        <v>3301600</v>
      </c>
      <c r="AC19" s="55">
        <v>50.06</v>
      </c>
      <c r="AD19" s="2">
        <f t="shared" si="2"/>
        <v>1.6999999999999957</v>
      </c>
      <c r="AE19" s="181">
        <f t="shared" si="3"/>
        <v>3.6868268434134155E-2</v>
      </c>
    </row>
    <row r="20" spans="1:31" x14ac:dyDescent="0.25">
      <c r="B20" s="23">
        <v>42263</v>
      </c>
      <c r="C20" s="7">
        <v>50</v>
      </c>
      <c r="D20" s="58">
        <v>52.05</v>
      </c>
      <c r="E20" s="58">
        <v>0</v>
      </c>
      <c r="F20" s="58">
        <f t="shared" si="0"/>
        <v>2602.5</v>
      </c>
      <c r="W20" s="141">
        <v>42276</v>
      </c>
      <c r="X20" s="55">
        <v>48.47</v>
      </c>
      <c r="Y20" s="55">
        <v>48.89</v>
      </c>
      <c r="Z20" s="55">
        <v>47.84</v>
      </c>
      <c r="AA20" s="55">
        <v>48.28</v>
      </c>
      <c r="AB20" s="135">
        <v>2216800</v>
      </c>
      <c r="AC20" s="55">
        <v>48.28</v>
      </c>
      <c r="AD20" s="2">
        <f t="shared" si="2"/>
        <v>1.0499999999999972</v>
      </c>
      <c r="AE20" s="181">
        <f t="shared" si="3"/>
        <v>4.1442188147544634E-4</v>
      </c>
    </row>
    <row r="21" spans="1:31" x14ac:dyDescent="0.25">
      <c r="B21" s="304">
        <v>42270</v>
      </c>
      <c r="C21" s="7">
        <v>30</v>
      </c>
      <c r="D21" s="58">
        <v>52.5</v>
      </c>
      <c r="E21" s="58">
        <v>0</v>
      </c>
      <c r="F21" s="58">
        <f t="shared" si="0"/>
        <v>1575</v>
      </c>
      <c r="W21" s="141">
        <v>42275</v>
      </c>
      <c r="X21" s="55">
        <v>49.41</v>
      </c>
      <c r="Y21" s="55">
        <v>49.89</v>
      </c>
      <c r="Z21" s="55">
        <v>48.23</v>
      </c>
      <c r="AA21" s="55">
        <v>48.26</v>
      </c>
      <c r="AB21" s="135">
        <v>2607500</v>
      </c>
      <c r="AC21" s="55">
        <v>48.26</v>
      </c>
      <c r="AD21" s="2">
        <f t="shared" si="2"/>
        <v>1.6600000000000037</v>
      </c>
      <c r="AE21" s="181">
        <f t="shared" si="3"/>
        <v>-3.9984085935946045E-2</v>
      </c>
    </row>
    <row r="22" spans="1:31" x14ac:dyDescent="0.25">
      <c r="B22" s="304"/>
      <c r="C22" s="7">
        <v>20</v>
      </c>
      <c r="D22" s="58">
        <v>52.5</v>
      </c>
      <c r="E22" s="58">
        <v>0</v>
      </c>
      <c r="F22" s="58">
        <f t="shared" si="0"/>
        <v>1050</v>
      </c>
      <c r="U22" s="2"/>
      <c r="W22" s="141">
        <v>42272</v>
      </c>
      <c r="X22" s="55">
        <v>50.53</v>
      </c>
      <c r="Y22" s="55">
        <v>50.81</v>
      </c>
      <c r="Z22" s="55">
        <v>49.71</v>
      </c>
      <c r="AA22" s="55">
        <v>50.27</v>
      </c>
      <c r="AB22" s="135">
        <v>2767400</v>
      </c>
      <c r="AC22" s="55">
        <v>50.27</v>
      </c>
      <c r="AD22" s="2">
        <f t="shared" si="2"/>
        <v>1.1000000000000014</v>
      </c>
      <c r="AE22" s="181">
        <f t="shared" si="3"/>
        <v>4.395604395604602E-3</v>
      </c>
    </row>
    <row r="23" spans="1:31" x14ac:dyDescent="0.25">
      <c r="B23" s="23">
        <v>42292</v>
      </c>
      <c r="C23" s="7">
        <v>80</v>
      </c>
      <c r="D23" s="58">
        <v>61.25</v>
      </c>
      <c r="E23" s="58">
        <v>0</v>
      </c>
      <c r="F23" s="58">
        <f t="shared" si="0"/>
        <v>4900</v>
      </c>
      <c r="W23" s="141">
        <v>42271</v>
      </c>
      <c r="X23" s="55">
        <v>49.86</v>
      </c>
      <c r="Y23" s="55">
        <v>50.4</v>
      </c>
      <c r="Z23" s="55">
        <v>49.31</v>
      </c>
      <c r="AA23" s="55">
        <v>50.05</v>
      </c>
      <c r="AB23" s="135">
        <v>3662400</v>
      </c>
      <c r="AC23" s="55">
        <v>50.05</v>
      </c>
      <c r="AD23" s="2">
        <f t="shared" si="2"/>
        <v>1.0899999999999963</v>
      </c>
      <c r="AE23" s="181">
        <f t="shared" si="3"/>
        <v>-3.9944078290399254E-4</v>
      </c>
    </row>
    <row r="24" spans="1:31" x14ac:dyDescent="0.25">
      <c r="B24" s="23">
        <v>42292</v>
      </c>
      <c r="C24" s="7">
        <v>80</v>
      </c>
      <c r="D24" s="58">
        <v>59.75</v>
      </c>
      <c r="E24" s="58">
        <v>0</v>
      </c>
      <c r="F24" s="58">
        <f t="shared" si="0"/>
        <v>4780</v>
      </c>
      <c r="G24" s="2"/>
      <c r="W24" s="141">
        <v>42270</v>
      </c>
      <c r="X24" s="55">
        <v>51.46</v>
      </c>
      <c r="Y24" s="55">
        <v>51.73</v>
      </c>
      <c r="Z24" s="55">
        <v>49.91</v>
      </c>
      <c r="AA24" s="55">
        <v>50.07</v>
      </c>
      <c r="AB24" s="135">
        <v>1853100</v>
      </c>
      <c r="AC24" s="55">
        <v>50.07</v>
      </c>
      <c r="AD24" s="2">
        <f t="shared" si="2"/>
        <v>1.8200000000000003</v>
      </c>
      <c r="AE24" s="181">
        <f t="shared" si="3"/>
        <v>-2.1114369501466279E-2</v>
      </c>
    </row>
    <row r="25" spans="1:31" x14ac:dyDescent="0.25">
      <c r="W25" s="141">
        <v>42269</v>
      </c>
      <c r="X25" s="55">
        <v>51.36</v>
      </c>
      <c r="Y25" s="55">
        <v>52.65</v>
      </c>
      <c r="Z25" s="55">
        <v>50.71</v>
      </c>
      <c r="AA25" s="55">
        <v>51.15</v>
      </c>
      <c r="AB25" s="135">
        <v>2705300</v>
      </c>
      <c r="AC25" s="55">
        <v>51.15</v>
      </c>
      <c r="AD25" s="2">
        <f t="shared" si="2"/>
        <v>1.9399999999999977</v>
      </c>
      <c r="AE25" s="181">
        <f t="shared" si="3"/>
        <v>-2.1988527724665419E-2</v>
      </c>
    </row>
    <row r="26" spans="1:31" x14ac:dyDescent="0.25">
      <c r="A26" s="46" t="s">
        <v>86</v>
      </c>
      <c r="B26" s="154"/>
      <c r="C26" s="17">
        <f>SUM(C2:C25)</f>
        <v>700</v>
      </c>
      <c r="D26" s="17"/>
      <c r="E26" s="17"/>
      <c r="F26" s="22">
        <f>SUM(F2:F25)</f>
        <v>40235.35</v>
      </c>
      <c r="G26" s="17"/>
      <c r="H26" s="96">
        <f>SUM(H2:H25)</f>
        <v>695</v>
      </c>
      <c r="I26" s="17"/>
      <c r="J26" s="17"/>
      <c r="K26" s="22">
        <f>SUM(K2:K25)</f>
        <v>40432.6</v>
      </c>
      <c r="L26" s="17"/>
      <c r="M26" s="22">
        <f>SUM(M2:M25)</f>
        <v>42.5</v>
      </c>
      <c r="W26" s="141">
        <v>42268</v>
      </c>
      <c r="X26" s="55">
        <v>52.96</v>
      </c>
      <c r="Y26" s="55">
        <v>53.15</v>
      </c>
      <c r="Z26" s="55">
        <v>52.07</v>
      </c>
      <c r="AA26" s="55">
        <v>52.3</v>
      </c>
      <c r="AB26" s="135">
        <v>4019900</v>
      </c>
      <c r="AC26" s="55">
        <v>52.3</v>
      </c>
      <c r="AD26" s="2">
        <f t="shared" si="2"/>
        <v>1.0799999999999983</v>
      </c>
      <c r="AE26" s="181">
        <f t="shared" si="3"/>
        <v>-2.4794964714858203E-3</v>
      </c>
    </row>
    <row r="27" spans="1:31" x14ac:dyDescent="0.25">
      <c r="W27" s="141">
        <v>42265</v>
      </c>
      <c r="X27" s="55">
        <v>53.6</v>
      </c>
      <c r="Y27" s="55">
        <v>53.98</v>
      </c>
      <c r="Z27" s="55">
        <v>52.07</v>
      </c>
      <c r="AA27" s="55">
        <v>52.43</v>
      </c>
      <c r="AB27" s="135">
        <v>3553600</v>
      </c>
      <c r="AC27" s="55">
        <v>52.43</v>
      </c>
      <c r="AD27" s="2">
        <f t="shared" si="2"/>
        <v>1.9099999999999966</v>
      </c>
      <c r="AE27" s="181">
        <f t="shared" si="3"/>
        <v>-3.9743589743589824E-2</v>
      </c>
    </row>
    <row r="28" spans="1:31" x14ac:dyDescent="0.25">
      <c r="J28" s="2" t="s">
        <v>157</v>
      </c>
      <c r="W28" s="141">
        <v>42264</v>
      </c>
      <c r="X28" s="55">
        <v>54.49</v>
      </c>
      <c r="Y28" s="55">
        <v>56.04</v>
      </c>
      <c r="Z28" s="55">
        <v>53.81</v>
      </c>
      <c r="AA28" s="55">
        <v>54.6</v>
      </c>
      <c r="AB28" s="135">
        <v>2818600</v>
      </c>
      <c r="AC28" s="55">
        <v>54.6</v>
      </c>
      <c r="AD28" s="2">
        <f t="shared" si="2"/>
        <v>2.2299999999999969</v>
      </c>
      <c r="AE28" s="181" t="e">
        <f t="shared" si="3"/>
        <v>#DIV/0!</v>
      </c>
    </row>
    <row r="29" spans="1:31" x14ac:dyDescent="0.25">
      <c r="W29" s="141">
        <v>42264</v>
      </c>
      <c r="X29" s="55" t="s">
        <v>162</v>
      </c>
      <c r="Y29" s="55"/>
      <c r="Z29" s="55"/>
      <c r="AA29" s="55"/>
      <c r="AB29" s="135"/>
      <c r="AC29" s="55"/>
      <c r="AD29" s="2">
        <f t="shared" si="2"/>
        <v>0</v>
      </c>
      <c r="AE29" s="181">
        <f t="shared" si="3"/>
        <v>-1</v>
      </c>
    </row>
    <row r="30" spans="1:31" x14ac:dyDescent="0.25">
      <c r="W30" s="141">
        <v>42263</v>
      </c>
      <c r="X30" s="55">
        <v>53.49</v>
      </c>
      <c r="Y30" s="55">
        <v>54.84</v>
      </c>
      <c r="Z30" s="55">
        <v>53.32</v>
      </c>
      <c r="AA30" s="55">
        <v>54.69</v>
      </c>
      <c r="AB30" s="135">
        <v>2531700</v>
      </c>
      <c r="AC30" s="55">
        <v>54.44</v>
      </c>
      <c r="AD30" s="2">
        <f t="shared" si="2"/>
        <v>1.5200000000000031</v>
      </c>
      <c r="AE30" s="181">
        <f t="shared" si="3"/>
        <v>3.5965746907707041E-2</v>
      </c>
    </row>
    <row r="31" spans="1:31" x14ac:dyDescent="0.25">
      <c r="W31" s="141">
        <v>42262</v>
      </c>
      <c r="X31" s="55">
        <v>52.3</v>
      </c>
      <c r="Y31" s="55">
        <v>53.58</v>
      </c>
      <c r="Z31" s="55">
        <v>52.17</v>
      </c>
      <c r="AA31" s="55">
        <v>52.79</v>
      </c>
      <c r="AB31" s="135">
        <v>2975400</v>
      </c>
      <c r="AC31" s="55">
        <v>52.55</v>
      </c>
      <c r="AD31" s="2">
        <f t="shared" si="2"/>
        <v>1.4099999999999966</v>
      </c>
      <c r="AE31" s="181">
        <f t="shared" si="3"/>
        <v>1.5655199072284409E-2</v>
      </c>
    </row>
    <row r="32" spans="1:31" x14ac:dyDescent="0.25">
      <c r="W32" s="141">
        <v>42261</v>
      </c>
      <c r="X32" s="55">
        <v>52.36</v>
      </c>
      <c r="Y32" s="55">
        <v>52.4</v>
      </c>
      <c r="Z32" s="55">
        <v>51.09</v>
      </c>
      <c r="AA32" s="55">
        <v>51.98</v>
      </c>
      <c r="AB32" s="135">
        <v>3609000</v>
      </c>
      <c r="AC32" s="55">
        <v>51.74</v>
      </c>
      <c r="AD32" s="2">
        <f t="shared" si="2"/>
        <v>1.3099999999999952</v>
      </c>
      <c r="AE32" s="181">
        <f t="shared" si="3"/>
        <v>-9.9502487562188602E-3</v>
      </c>
    </row>
    <row r="33" spans="15:31" x14ac:dyDescent="0.25">
      <c r="W33" s="141">
        <v>42258</v>
      </c>
      <c r="X33" s="55">
        <v>53.08</v>
      </c>
      <c r="Y33" s="55">
        <v>53.17</v>
      </c>
      <c r="Z33" s="55">
        <v>51.41</v>
      </c>
      <c r="AA33" s="55">
        <v>52.5</v>
      </c>
      <c r="AB33" s="135">
        <v>3932700</v>
      </c>
      <c r="AC33" s="55">
        <v>52.26</v>
      </c>
      <c r="AD33" s="2">
        <f t="shared" si="2"/>
        <v>1.7600000000000051</v>
      </c>
      <c r="AE33" s="181">
        <f t="shared" si="3"/>
        <v>-2.952646239554324E-2</v>
      </c>
    </row>
    <row r="34" spans="15:31" x14ac:dyDescent="0.25">
      <c r="W34" s="141">
        <v>42257</v>
      </c>
      <c r="X34" s="55">
        <v>55.14</v>
      </c>
      <c r="Y34" s="55">
        <v>55.6</v>
      </c>
      <c r="Z34" s="55">
        <v>53.64</v>
      </c>
      <c r="AA34" s="55">
        <v>54.1</v>
      </c>
      <c r="AB34" s="135">
        <v>3943400</v>
      </c>
      <c r="AC34" s="55">
        <v>53.85</v>
      </c>
      <c r="AD34" s="2">
        <f t="shared" si="2"/>
        <v>1.9600000000000009</v>
      </c>
      <c r="AE34" s="181">
        <f t="shared" si="3"/>
        <v>-1.499908542162065E-2</v>
      </c>
    </row>
    <row r="35" spans="15:31" x14ac:dyDescent="0.25">
      <c r="W35" s="141">
        <v>42256</v>
      </c>
      <c r="X35" s="55">
        <v>56.99</v>
      </c>
      <c r="Y35" s="55">
        <v>58.24</v>
      </c>
      <c r="Z35" s="55">
        <v>54.8</v>
      </c>
      <c r="AA35" s="55">
        <v>54.92</v>
      </c>
      <c r="AB35" s="135">
        <v>2710400</v>
      </c>
      <c r="AC35" s="55">
        <v>54.67</v>
      </c>
      <c r="AD35" s="2">
        <f t="shared" si="2"/>
        <v>3.4400000000000048</v>
      </c>
      <c r="AE35" s="181">
        <f t="shared" si="3"/>
        <v>-2.8434334458859123E-2</v>
      </c>
    </row>
    <row r="36" spans="15:31" x14ac:dyDescent="0.25">
      <c r="W36" s="141">
        <v>42255</v>
      </c>
      <c r="X36" s="55">
        <v>56.91</v>
      </c>
      <c r="Y36" s="55">
        <v>57.1</v>
      </c>
      <c r="Z36" s="55">
        <v>55.19</v>
      </c>
      <c r="AA36" s="55">
        <v>56.53</v>
      </c>
      <c r="AB36" s="135">
        <v>2957200</v>
      </c>
      <c r="AC36" s="55">
        <v>56.27</v>
      </c>
      <c r="AD36" s="2">
        <f t="shared" si="2"/>
        <v>1.9100000000000037</v>
      </c>
      <c r="AE36" s="181">
        <f t="shared" si="3"/>
        <v>3.2091281868424915E-3</v>
      </c>
    </row>
    <row r="37" spans="15:31" x14ac:dyDescent="0.25">
      <c r="W37" s="141">
        <v>42251</v>
      </c>
      <c r="X37" s="55">
        <v>56.41</v>
      </c>
      <c r="Y37" s="55">
        <v>57</v>
      </c>
      <c r="Z37" s="55">
        <v>55.85</v>
      </c>
      <c r="AA37" s="55">
        <v>56.35</v>
      </c>
      <c r="AB37" s="135">
        <v>2173300</v>
      </c>
      <c r="AC37" s="55">
        <v>56.09</v>
      </c>
      <c r="AD37" s="2">
        <f t="shared" si="2"/>
        <v>1.1499999999999986</v>
      </c>
      <c r="AE37" s="181">
        <f t="shared" si="3"/>
        <v>-1.8375918795939694E-2</v>
      </c>
    </row>
    <row r="38" spans="15:31" x14ac:dyDescent="0.25">
      <c r="W38" s="141">
        <v>42250</v>
      </c>
      <c r="X38" s="55">
        <v>58</v>
      </c>
      <c r="Y38" s="55">
        <v>59.28</v>
      </c>
      <c r="Z38" s="55">
        <v>56.63</v>
      </c>
      <c r="AA38" s="55">
        <v>57.4</v>
      </c>
      <c r="AB38" s="135">
        <v>3289500</v>
      </c>
      <c r="AC38" s="55">
        <v>57.14</v>
      </c>
      <c r="AD38" s="2">
        <f t="shared" si="2"/>
        <v>2.6499999999999986</v>
      </c>
      <c r="AE38" s="181">
        <f t="shared" si="3"/>
        <v>-1.9213973799127038E-3</v>
      </c>
    </row>
    <row r="39" spans="15:31" x14ac:dyDescent="0.25">
      <c r="W39" s="141">
        <v>42249</v>
      </c>
      <c r="X39" s="55">
        <v>57.82</v>
      </c>
      <c r="Y39" s="55">
        <v>57.86</v>
      </c>
      <c r="Z39" s="55">
        <v>55.35</v>
      </c>
      <c r="AA39" s="55">
        <v>57.51</v>
      </c>
      <c r="AB39" s="135">
        <v>3555000</v>
      </c>
      <c r="AC39" s="55">
        <v>57.25</v>
      </c>
      <c r="AD39" s="2">
        <f t="shared" si="2"/>
        <v>2.509999999999998</v>
      </c>
      <c r="AE39" s="181">
        <f t="shared" si="3"/>
        <v>7.7451152966026005E-3</v>
      </c>
    </row>
    <row r="40" spans="15:31" x14ac:dyDescent="0.25">
      <c r="W40" s="141">
        <v>42248</v>
      </c>
      <c r="X40" s="55">
        <v>57.27</v>
      </c>
      <c r="Y40" s="55">
        <v>58.61</v>
      </c>
      <c r="Z40" s="55">
        <v>56.53</v>
      </c>
      <c r="AA40" s="55">
        <v>57.07</v>
      </c>
      <c r="AB40" s="135">
        <v>3903200</v>
      </c>
      <c r="AC40" s="55">
        <v>56.81</v>
      </c>
      <c r="AD40" s="2">
        <f t="shared" si="2"/>
        <v>2.0799999999999983</v>
      </c>
      <c r="AE40" s="181">
        <f t="shared" si="3"/>
        <v>-4.0047313281514008E-2</v>
      </c>
    </row>
    <row r="41" spans="15:31" x14ac:dyDescent="0.25">
      <c r="W41" s="141">
        <v>42247</v>
      </c>
      <c r="X41" s="55">
        <v>56.11</v>
      </c>
      <c r="Y41" s="55">
        <v>59.8</v>
      </c>
      <c r="Z41" s="55">
        <v>55.33</v>
      </c>
      <c r="AA41" s="55">
        <v>59.45</v>
      </c>
      <c r="AB41" s="135">
        <v>4186300</v>
      </c>
      <c r="AC41" s="55">
        <v>59.18</v>
      </c>
      <c r="AD41" s="2">
        <f t="shared" si="2"/>
        <v>4.4699999999999989</v>
      </c>
      <c r="AE41" s="181">
        <f t="shared" si="3"/>
        <v>3.4615384615384492E-2</v>
      </c>
    </row>
    <row r="42" spans="15:31" x14ac:dyDescent="0.25">
      <c r="W42" s="141">
        <v>42244</v>
      </c>
      <c r="X42" s="55">
        <v>55.51</v>
      </c>
      <c r="Y42" s="55">
        <v>58.6</v>
      </c>
      <c r="Z42" s="55">
        <v>54.5</v>
      </c>
      <c r="AA42" s="55">
        <v>57.46</v>
      </c>
      <c r="AB42" s="135">
        <v>3963100</v>
      </c>
      <c r="AC42" s="55">
        <v>57.2</v>
      </c>
      <c r="AD42" s="2">
        <f t="shared" si="2"/>
        <v>4.1000000000000014</v>
      </c>
      <c r="AE42" s="181">
        <f t="shared" si="3"/>
        <v>3.0444964871194413E-2</v>
      </c>
    </row>
    <row r="43" spans="15:31" x14ac:dyDescent="0.25">
      <c r="W43" s="141">
        <v>42243</v>
      </c>
      <c r="X43" s="55">
        <v>52.57</v>
      </c>
      <c r="Y43" s="55">
        <v>56.06</v>
      </c>
      <c r="Z43" s="55">
        <v>52.36</v>
      </c>
      <c r="AA43" s="55">
        <v>55.76</v>
      </c>
      <c r="AB43" s="135">
        <v>5105000</v>
      </c>
      <c r="AC43" s="55">
        <v>55.51</v>
      </c>
      <c r="AD43" s="2">
        <f t="shared" si="2"/>
        <v>3.7000000000000028</v>
      </c>
      <c r="AE43" s="181">
        <f t="shared" si="3"/>
        <v>8.8644832320062594E-2</v>
      </c>
    </row>
    <row r="44" spans="15:31" ht="20.25" thickBot="1" x14ac:dyDescent="0.35">
      <c r="O44" s="303" t="s">
        <v>82</v>
      </c>
      <c r="P44" s="303"/>
      <c r="T44" s="136" t="s">
        <v>108</v>
      </c>
      <c r="U44" s="48"/>
      <c r="W44" s="141">
        <v>42242</v>
      </c>
      <c r="X44" s="55">
        <v>51.23</v>
      </c>
      <c r="Y44" s="55">
        <v>51.58</v>
      </c>
      <c r="Z44" s="55">
        <v>49.86</v>
      </c>
      <c r="AA44" s="55">
        <v>51.22</v>
      </c>
      <c r="AB44" s="135">
        <v>4019300</v>
      </c>
      <c r="AC44" s="55">
        <v>50.99</v>
      </c>
      <c r="AD44" s="2">
        <f t="shared" si="2"/>
        <v>1.7199999999999989</v>
      </c>
      <c r="AE44" s="181">
        <f t="shared" si="3"/>
        <v>2.5749346208006507E-2</v>
      </c>
    </row>
    <row r="45" spans="15:31" ht="15.75" thickTop="1" x14ac:dyDescent="0.25">
      <c r="O45" s="114">
        <v>1.1000000000000001</v>
      </c>
      <c r="P45" s="114">
        <f>O45*$Q$4</f>
        <v>66.957000000000008</v>
      </c>
      <c r="R45" s="48"/>
      <c r="T45" s="139" t="s">
        <v>123</v>
      </c>
      <c r="U45" s="137">
        <v>61.13</v>
      </c>
      <c r="W45" s="141">
        <v>42241</v>
      </c>
      <c r="X45" s="55">
        <v>53.01</v>
      </c>
      <c r="Y45" s="55">
        <v>53.84</v>
      </c>
      <c r="Z45" s="55">
        <v>49.9</v>
      </c>
      <c r="AA45" s="55">
        <v>49.94</v>
      </c>
      <c r="AB45" s="135">
        <v>3798500</v>
      </c>
      <c r="AC45" s="55">
        <v>49.71</v>
      </c>
      <c r="AD45" s="2">
        <f t="shared" si="2"/>
        <v>3.9400000000000048</v>
      </c>
      <c r="AE45" s="181">
        <f t="shared" si="3"/>
        <v>-2.0492610837438363E-2</v>
      </c>
    </row>
    <row r="46" spans="15:31" x14ac:dyDescent="0.25">
      <c r="O46" s="114">
        <v>1.0900000000000001</v>
      </c>
      <c r="P46" s="114">
        <f t="shared" ref="P46:P65" si="4">O46*$Q$4</f>
        <v>66.348300000000009</v>
      </c>
      <c r="Q46" s="2"/>
      <c r="R46" s="48"/>
      <c r="T46" s="139" t="s">
        <v>124</v>
      </c>
      <c r="U46" s="137">
        <v>60.71</v>
      </c>
      <c r="W46" s="141">
        <v>42240</v>
      </c>
      <c r="X46" s="55">
        <v>51.78</v>
      </c>
      <c r="Y46" s="55">
        <v>54</v>
      </c>
      <c r="Z46" s="55">
        <v>50.38</v>
      </c>
      <c r="AA46" s="55">
        <v>50.98</v>
      </c>
      <c r="AB46" s="135">
        <v>5732100</v>
      </c>
      <c r="AC46" s="55">
        <v>50.75</v>
      </c>
      <c r="AD46" s="2">
        <f t="shared" si="2"/>
        <v>3.6199999999999974</v>
      </c>
      <c r="AE46" s="181">
        <f t="shared" si="3"/>
        <v>-7.2890025575447659E-2</v>
      </c>
    </row>
    <row r="47" spans="15:31" x14ac:dyDescent="0.25">
      <c r="O47" s="114">
        <v>1.08</v>
      </c>
      <c r="P47" s="114">
        <f t="shared" si="4"/>
        <v>65.739599999999996</v>
      </c>
      <c r="Q47" s="2"/>
      <c r="R47" s="48"/>
      <c r="T47" s="139" t="s">
        <v>125</v>
      </c>
      <c r="U47" s="137" t="s">
        <v>299</v>
      </c>
      <c r="W47" s="141">
        <v>42237</v>
      </c>
      <c r="X47" s="55">
        <v>55.31</v>
      </c>
      <c r="Y47" s="55">
        <v>56.16</v>
      </c>
      <c r="Z47" s="55">
        <v>54.81</v>
      </c>
      <c r="AA47" s="55">
        <v>54.99</v>
      </c>
      <c r="AB47" s="135">
        <v>3426800</v>
      </c>
      <c r="AC47" s="55">
        <v>54.74</v>
      </c>
      <c r="AD47" s="2">
        <f t="shared" si="2"/>
        <v>1.3499999999999943</v>
      </c>
      <c r="AE47" s="181">
        <f t="shared" si="3"/>
        <v>-1.351594881960716E-2</v>
      </c>
    </row>
    <row r="48" spans="15:31" x14ac:dyDescent="0.25">
      <c r="O48" s="114">
        <v>1.07</v>
      </c>
      <c r="P48" s="114">
        <f t="shared" si="4"/>
        <v>65.130899999999997</v>
      </c>
      <c r="Q48" s="2"/>
      <c r="R48" s="48"/>
      <c r="T48" s="139" t="s">
        <v>126</v>
      </c>
      <c r="U48" s="137" t="s">
        <v>300</v>
      </c>
      <c r="W48" s="141">
        <v>42236</v>
      </c>
      <c r="X48" s="55">
        <v>56.53</v>
      </c>
      <c r="Y48" s="55">
        <v>57.24</v>
      </c>
      <c r="Z48" s="55">
        <v>55.7</v>
      </c>
      <c r="AA48" s="55">
        <v>55.74</v>
      </c>
      <c r="AB48" s="135">
        <v>2640300</v>
      </c>
      <c r="AC48" s="55">
        <v>55.49</v>
      </c>
      <c r="AD48" s="2">
        <f t="shared" si="2"/>
        <v>1.5399999999999991</v>
      </c>
      <c r="AE48" s="181">
        <f t="shared" si="3"/>
        <v>-1.7354347441119078E-2</v>
      </c>
    </row>
    <row r="49" spans="15:31" x14ac:dyDescent="0.25">
      <c r="O49" s="114">
        <v>1.06</v>
      </c>
      <c r="P49" s="114">
        <f t="shared" si="4"/>
        <v>64.522199999999998</v>
      </c>
      <c r="Q49" s="2"/>
      <c r="R49" s="48"/>
      <c r="T49" s="139" t="s">
        <v>127</v>
      </c>
      <c r="U49" s="137">
        <v>70.02</v>
      </c>
      <c r="W49" s="141">
        <v>42235</v>
      </c>
      <c r="X49" s="55">
        <v>58.75</v>
      </c>
      <c r="Y49" s="55">
        <v>59.18</v>
      </c>
      <c r="Z49" s="55">
        <v>56.31</v>
      </c>
      <c r="AA49" s="55">
        <v>56.73</v>
      </c>
      <c r="AB49" s="135">
        <v>2471700</v>
      </c>
      <c r="AC49" s="55">
        <v>56.47</v>
      </c>
      <c r="AD49" s="2">
        <f t="shared" si="2"/>
        <v>2.8699999999999974</v>
      </c>
      <c r="AE49" s="181">
        <f t="shared" si="3"/>
        <v>-4.1907024092297185E-2</v>
      </c>
    </row>
    <row r="50" spans="15:31" x14ac:dyDescent="0.25">
      <c r="O50" s="114">
        <v>1.05</v>
      </c>
      <c r="P50" s="114">
        <f t="shared" si="4"/>
        <v>63.913499999999999</v>
      </c>
      <c r="Q50" s="2"/>
      <c r="R50" s="48"/>
      <c r="T50" s="139" t="s">
        <v>128</v>
      </c>
      <c r="U50" s="137">
        <v>1.5036499999999999</v>
      </c>
      <c r="W50" s="141">
        <v>42234</v>
      </c>
      <c r="X50" s="55">
        <v>59.51</v>
      </c>
      <c r="Y50" s="55">
        <v>59.8</v>
      </c>
      <c r="Z50" s="55">
        <v>58.44</v>
      </c>
      <c r="AA50" s="55">
        <v>59.21</v>
      </c>
      <c r="AB50" s="135">
        <v>1773600</v>
      </c>
      <c r="AC50" s="55">
        <v>58.94</v>
      </c>
      <c r="AD50" s="2">
        <f t="shared" si="2"/>
        <v>1.3599999999999994</v>
      </c>
      <c r="AE50" s="181">
        <f t="shared" si="3"/>
        <v>7.3491710818662792E-3</v>
      </c>
    </row>
    <row r="51" spans="15:31" x14ac:dyDescent="0.25">
      <c r="O51" s="114">
        <v>1.04</v>
      </c>
      <c r="P51" s="114">
        <f t="shared" si="4"/>
        <v>63.3048</v>
      </c>
      <c r="Q51" s="2"/>
      <c r="R51" s="48"/>
      <c r="T51" s="139" t="s">
        <v>129</v>
      </c>
      <c r="U51" s="137" t="s">
        <v>241</v>
      </c>
      <c r="W51" s="141">
        <v>42233</v>
      </c>
      <c r="X51" s="55">
        <v>58.62</v>
      </c>
      <c r="Y51" s="55">
        <v>59.62</v>
      </c>
      <c r="Z51" s="55">
        <v>58.38</v>
      </c>
      <c r="AA51" s="55">
        <v>58.78</v>
      </c>
      <c r="AB51" s="135">
        <v>1776300</v>
      </c>
      <c r="AC51" s="55">
        <v>58.51</v>
      </c>
      <c r="AD51" s="2">
        <f t="shared" si="2"/>
        <v>1.2399999999999949</v>
      </c>
      <c r="AE51" s="181">
        <f t="shared" si="3"/>
        <v>-5.101173269852155E-3</v>
      </c>
    </row>
    <row r="52" spans="15:31" x14ac:dyDescent="0.25">
      <c r="O52" s="114">
        <v>1.03</v>
      </c>
      <c r="P52" s="114">
        <f t="shared" si="4"/>
        <v>62.696100000000001</v>
      </c>
      <c r="Q52" s="2"/>
      <c r="R52" s="48"/>
      <c r="T52" s="139"/>
      <c r="U52" s="137"/>
      <c r="W52" s="141">
        <v>42230</v>
      </c>
      <c r="X52" s="55">
        <v>58.73</v>
      </c>
      <c r="Y52" s="55">
        <v>60</v>
      </c>
      <c r="Z52" s="55">
        <v>58.7</v>
      </c>
      <c r="AA52" s="55">
        <v>59.08</v>
      </c>
      <c r="AB52" s="135">
        <v>2663200</v>
      </c>
      <c r="AC52" s="55">
        <v>58.81</v>
      </c>
      <c r="AD52" s="2">
        <f t="shared" si="2"/>
        <v>1.2999999999999972</v>
      </c>
      <c r="AE52" s="181">
        <f t="shared" si="3"/>
        <v>4.9555707450443798E-3</v>
      </c>
    </row>
    <row r="53" spans="15:31" x14ac:dyDescent="0.25">
      <c r="O53" s="114">
        <v>1.02</v>
      </c>
      <c r="P53" s="114">
        <f t="shared" si="4"/>
        <v>62.087399999999995</v>
      </c>
      <c r="Q53" s="2"/>
      <c r="R53" s="48"/>
      <c r="T53" s="139" t="s">
        <v>130</v>
      </c>
      <c r="U53" s="137" t="s">
        <v>301</v>
      </c>
      <c r="W53" s="141">
        <v>42229</v>
      </c>
      <c r="X53" s="55">
        <v>59.11</v>
      </c>
      <c r="Y53" s="55">
        <v>59.55</v>
      </c>
      <c r="Z53" s="55">
        <v>58.45</v>
      </c>
      <c r="AA53" s="55">
        <v>58.79</v>
      </c>
      <c r="AB53" s="135">
        <v>3258400</v>
      </c>
      <c r="AC53" s="55">
        <v>58.52</v>
      </c>
      <c r="AD53" s="2">
        <f t="shared" si="2"/>
        <v>1.0999999999999943</v>
      </c>
      <c r="AE53" s="181">
        <f t="shared" si="3"/>
        <v>-1.0650887573964374E-2</v>
      </c>
    </row>
    <row r="54" spans="15:31" x14ac:dyDescent="0.25">
      <c r="O54" s="114">
        <v>1.01</v>
      </c>
      <c r="P54" s="114">
        <f t="shared" si="4"/>
        <v>61.478699999999996</v>
      </c>
      <c r="Q54" s="2"/>
      <c r="R54" s="48"/>
      <c r="T54" s="139" t="s">
        <v>131</v>
      </c>
      <c r="U54" s="137" t="s">
        <v>242</v>
      </c>
      <c r="W54" s="141">
        <v>42228</v>
      </c>
      <c r="X54" s="55">
        <v>57.42</v>
      </c>
      <c r="Y54" s="55">
        <v>59.49</v>
      </c>
      <c r="Z54" s="55">
        <v>57.07</v>
      </c>
      <c r="AA54" s="55">
        <v>59.42</v>
      </c>
      <c r="AB54" s="135">
        <v>4753900</v>
      </c>
      <c r="AC54" s="55">
        <v>59.15</v>
      </c>
      <c r="AD54" s="2">
        <f t="shared" si="2"/>
        <v>2.4200000000000017</v>
      </c>
      <c r="AE54" s="181">
        <f t="shared" si="3"/>
        <v>2.6375151830643651E-2</v>
      </c>
    </row>
    <row r="55" spans="15:31" x14ac:dyDescent="0.25">
      <c r="O55" s="114">
        <v>1</v>
      </c>
      <c r="P55" s="114">
        <f t="shared" si="4"/>
        <v>60.87</v>
      </c>
      <c r="Q55" s="2"/>
      <c r="R55" s="48"/>
      <c r="T55" s="139" t="s">
        <v>132</v>
      </c>
      <c r="U55" s="138">
        <v>2160135</v>
      </c>
      <c r="W55" s="141">
        <v>42227</v>
      </c>
      <c r="X55" s="55">
        <v>57.22</v>
      </c>
      <c r="Y55" s="55">
        <v>57.99</v>
      </c>
      <c r="Z55" s="55">
        <v>56.6</v>
      </c>
      <c r="AA55" s="55">
        <v>57.89</v>
      </c>
      <c r="AB55" s="135">
        <v>2393600</v>
      </c>
      <c r="AC55" s="55">
        <v>57.63</v>
      </c>
      <c r="AD55" s="2">
        <f t="shared" si="2"/>
        <v>1.3900000000000006</v>
      </c>
      <c r="AE55" s="181">
        <f t="shared" si="3"/>
        <v>-9.2831356369262874E-3</v>
      </c>
    </row>
    <row r="56" spans="15:31" x14ac:dyDescent="0.25">
      <c r="O56" s="114">
        <v>0.99</v>
      </c>
      <c r="P56" s="114">
        <f t="shared" si="4"/>
        <v>60.261299999999999</v>
      </c>
      <c r="Q56" s="2"/>
      <c r="R56" s="48"/>
      <c r="T56" s="139" t="s">
        <v>136</v>
      </c>
      <c r="U56" s="138">
        <v>3276240</v>
      </c>
      <c r="W56" s="141">
        <v>42226</v>
      </c>
      <c r="X56" s="55">
        <v>56.12</v>
      </c>
      <c r="Y56" s="55">
        <v>58.5</v>
      </c>
      <c r="Z56" s="55">
        <v>56.09</v>
      </c>
      <c r="AA56" s="55">
        <v>58.44</v>
      </c>
      <c r="AB56" s="135">
        <v>2678300</v>
      </c>
      <c r="AC56" s="55">
        <v>58.17</v>
      </c>
      <c r="AD56" s="2">
        <f t="shared" si="2"/>
        <v>2.4099999999999966</v>
      </c>
      <c r="AE56" s="181">
        <f t="shared" si="3"/>
        <v>4.5095220984549211E-2</v>
      </c>
    </row>
    <row r="57" spans="15:31" x14ac:dyDescent="0.25">
      <c r="O57" s="114">
        <v>0.98</v>
      </c>
      <c r="P57" s="114">
        <f t="shared" si="4"/>
        <v>59.6526</v>
      </c>
      <c r="Q57" s="2"/>
      <c r="R57" s="48"/>
      <c r="T57" s="139" t="s">
        <v>133</v>
      </c>
      <c r="U57" s="137" t="s">
        <v>302</v>
      </c>
      <c r="W57" s="141">
        <v>42223</v>
      </c>
      <c r="X57" s="55">
        <v>56.6</v>
      </c>
      <c r="Y57" s="55">
        <v>57.74</v>
      </c>
      <c r="Z57" s="55">
        <v>55.69</v>
      </c>
      <c r="AA57" s="55">
        <v>55.92</v>
      </c>
      <c r="AB57" s="135">
        <v>3174800</v>
      </c>
      <c r="AC57" s="55">
        <v>55.66</v>
      </c>
      <c r="AD57" s="2">
        <f t="shared" si="2"/>
        <v>2.0500000000000043</v>
      </c>
      <c r="AE57" s="181">
        <f t="shared" si="3"/>
        <v>-1.5738284703802008E-2</v>
      </c>
    </row>
    <row r="58" spans="15:31" x14ac:dyDescent="0.25">
      <c r="O58" s="114">
        <v>0.97</v>
      </c>
      <c r="P58" s="114">
        <f t="shared" si="4"/>
        <v>59.043899999999994</v>
      </c>
      <c r="Q58" s="2"/>
      <c r="R58" s="48"/>
      <c r="T58" s="139" t="s">
        <v>137</v>
      </c>
      <c r="U58" s="137">
        <v>400.46</v>
      </c>
      <c r="W58" s="141">
        <v>42222</v>
      </c>
      <c r="X58" s="55">
        <v>55.58</v>
      </c>
      <c r="Y58" s="55">
        <v>56.9</v>
      </c>
      <c r="Z58" s="55">
        <v>54.65</v>
      </c>
      <c r="AA58" s="55">
        <v>56.81</v>
      </c>
      <c r="AB58" s="135">
        <v>3819200</v>
      </c>
      <c r="AC58" s="55">
        <v>56.55</v>
      </c>
      <c r="AD58" s="2">
        <f t="shared" si="2"/>
        <v>2.25</v>
      </c>
      <c r="AE58" s="181">
        <f t="shared" si="3"/>
        <v>1.5989938914840129E-2</v>
      </c>
    </row>
    <row r="59" spans="15:31" x14ac:dyDescent="0.25">
      <c r="O59" s="114">
        <v>0.96</v>
      </c>
      <c r="P59" s="114">
        <f t="shared" si="4"/>
        <v>58.435199999999995</v>
      </c>
      <c r="T59" s="139" t="s">
        <v>138</v>
      </c>
      <c r="U59" s="137">
        <v>0.15</v>
      </c>
      <c r="W59" s="141">
        <v>42221</v>
      </c>
      <c r="X59" s="55">
        <v>58.46</v>
      </c>
      <c r="Y59" s="55">
        <v>58.95</v>
      </c>
      <c r="Z59" s="55">
        <v>55.92</v>
      </c>
      <c r="AA59" s="55">
        <v>55.92</v>
      </c>
      <c r="AB59" s="135">
        <v>3877900</v>
      </c>
      <c r="AC59" s="55">
        <v>55.66</v>
      </c>
      <c r="AD59" s="2">
        <f t="shared" si="2"/>
        <v>3.0300000000000011</v>
      </c>
      <c r="AE59" s="181">
        <f t="shared" si="3"/>
        <v>-2.8451736777797221E-2</v>
      </c>
    </row>
    <row r="60" spans="15:31" x14ac:dyDescent="0.25">
      <c r="O60" s="114">
        <v>0.95</v>
      </c>
      <c r="P60" s="114">
        <f t="shared" si="4"/>
        <v>57.826499999999996</v>
      </c>
      <c r="T60" s="139" t="s">
        <v>134</v>
      </c>
      <c r="U60" s="137" t="s">
        <v>263</v>
      </c>
      <c r="W60" s="141">
        <v>42220</v>
      </c>
      <c r="X60" s="55">
        <v>58.07</v>
      </c>
      <c r="Y60" s="55">
        <v>58.99</v>
      </c>
      <c r="Z60" s="55">
        <v>57.31</v>
      </c>
      <c r="AA60" s="55">
        <v>57.55</v>
      </c>
      <c r="AB60" s="135">
        <v>2991200</v>
      </c>
      <c r="AC60" s="55">
        <v>57.29</v>
      </c>
      <c r="AD60" s="2">
        <f t="shared" si="2"/>
        <v>1.6799999999999997</v>
      </c>
      <c r="AE60" s="181">
        <f t="shared" si="3"/>
        <v>-2.6114206128133866E-3</v>
      </c>
    </row>
    <row r="61" spans="15:31" x14ac:dyDescent="0.25">
      <c r="O61" s="114">
        <v>0.94</v>
      </c>
      <c r="P61" s="114">
        <f t="shared" si="4"/>
        <v>57.217799999999997</v>
      </c>
      <c r="W61" s="141">
        <v>42219</v>
      </c>
      <c r="X61" s="55">
        <v>58.21</v>
      </c>
      <c r="Y61" s="55">
        <v>58.89</v>
      </c>
      <c r="Z61" s="55">
        <v>57.32</v>
      </c>
      <c r="AA61" s="55">
        <v>57.7</v>
      </c>
      <c r="AB61" s="135">
        <v>3295800</v>
      </c>
      <c r="AC61" s="55">
        <v>57.44</v>
      </c>
      <c r="AD61" s="2">
        <f t="shared" si="2"/>
        <v>1.5700000000000003</v>
      </c>
      <c r="AE61" s="181">
        <f t="shared" si="3"/>
        <v>-2.2131426625808692E-2</v>
      </c>
    </row>
    <row r="62" spans="15:31" x14ac:dyDescent="0.25">
      <c r="O62" s="114">
        <v>0.93</v>
      </c>
      <c r="P62" s="114">
        <f t="shared" si="4"/>
        <v>56.609099999999998</v>
      </c>
      <c r="W62" s="141">
        <v>42216</v>
      </c>
      <c r="X62" s="55">
        <v>59.72</v>
      </c>
      <c r="Y62" s="55">
        <v>60.3</v>
      </c>
      <c r="Z62" s="55">
        <v>58.81</v>
      </c>
      <c r="AA62" s="55">
        <v>59.01</v>
      </c>
      <c r="AB62" s="135">
        <v>3033100</v>
      </c>
      <c r="AC62" s="55">
        <v>58.74</v>
      </c>
      <c r="AD62" s="2">
        <f t="shared" si="2"/>
        <v>1.4899999999999949</v>
      </c>
      <c r="AE62" s="181">
        <f t="shared" si="3"/>
        <v>-2.1815154038301365E-2</v>
      </c>
    </row>
    <row r="63" spans="15:31" x14ac:dyDescent="0.25">
      <c r="O63" s="114">
        <v>0.92</v>
      </c>
      <c r="P63" s="114">
        <f t="shared" si="4"/>
        <v>56.000399999999999</v>
      </c>
      <c r="W63" s="141">
        <v>42215</v>
      </c>
      <c r="X63" s="55">
        <v>60.04</v>
      </c>
      <c r="Y63" s="55">
        <v>60.78</v>
      </c>
      <c r="Z63" s="55">
        <v>59.68</v>
      </c>
      <c r="AA63" s="55">
        <v>60.33</v>
      </c>
      <c r="AB63" s="135">
        <v>2984100</v>
      </c>
      <c r="AC63" s="55">
        <v>60.05</v>
      </c>
      <c r="AD63" s="2">
        <f t="shared" si="2"/>
        <v>1.1000000000000014</v>
      </c>
      <c r="AE63" s="181">
        <f t="shared" si="3"/>
        <v>4.6846243935083631E-3</v>
      </c>
    </row>
    <row r="64" spans="15:31" x14ac:dyDescent="0.25">
      <c r="O64" s="114">
        <v>0.91</v>
      </c>
      <c r="P64" s="114">
        <f t="shared" si="4"/>
        <v>55.3917</v>
      </c>
      <c r="W64" s="141">
        <v>42214</v>
      </c>
      <c r="X64" s="55">
        <v>59.95</v>
      </c>
      <c r="Y64" s="55">
        <v>61.88</v>
      </c>
      <c r="Z64" s="55">
        <v>59.2</v>
      </c>
      <c r="AA64" s="55">
        <v>60.04</v>
      </c>
      <c r="AB64" s="135">
        <v>6091700</v>
      </c>
      <c r="AC64" s="55">
        <v>59.77</v>
      </c>
      <c r="AD64" s="2">
        <f t="shared" si="2"/>
        <v>2.6799999999999997</v>
      </c>
      <c r="AE64" s="181">
        <f t="shared" si="3"/>
        <v>6.567867969013097E-3</v>
      </c>
    </row>
    <row r="65" spans="15:31" x14ac:dyDescent="0.25">
      <c r="O65" s="114">
        <v>0.9</v>
      </c>
      <c r="P65" s="114">
        <f t="shared" si="4"/>
        <v>54.783000000000001</v>
      </c>
      <c r="W65" s="141">
        <v>42213</v>
      </c>
      <c r="X65" s="55">
        <v>57.98</v>
      </c>
      <c r="Y65" s="55">
        <v>59.88</v>
      </c>
      <c r="Z65" s="55">
        <v>57.58</v>
      </c>
      <c r="AA65" s="55">
        <v>59.65</v>
      </c>
      <c r="AB65" s="135">
        <v>3838200</v>
      </c>
      <c r="AC65" s="55">
        <v>59.38</v>
      </c>
      <c r="AD65" s="2">
        <f t="shared" si="2"/>
        <v>2.3000000000000043</v>
      </c>
      <c r="AE65" s="181">
        <f t="shared" si="3"/>
        <v>3.4134447927551381E-2</v>
      </c>
    </row>
    <row r="66" spans="15:31" x14ac:dyDescent="0.25">
      <c r="W66" s="141">
        <v>42212</v>
      </c>
      <c r="X66" s="55">
        <v>57.65</v>
      </c>
      <c r="Y66" s="55">
        <v>58.55</v>
      </c>
      <c r="Z66" s="55">
        <v>57.18</v>
      </c>
      <c r="AA66" s="55">
        <v>57.68</v>
      </c>
      <c r="AB66" s="135">
        <v>3321700</v>
      </c>
      <c r="AC66" s="55">
        <v>57.42</v>
      </c>
      <c r="AD66" s="2">
        <f t="shared" si="2"/>
        <v>1.3699999999999974</v>
      </c>
      <c r="AE66" s="181">
        <f t="shared" si="3"/>
        <v>-1.3740982480247244E-2</v>
      </c>
    </row>
    <row r="67" spans="15:31" x14ac:dyDescent="0.25">
      <c r="W67" s="141">
        <v>42209</v>
      </c>
      <c r="X67" s="55">
        <v>59.39</v>
      </c>
      <c r="Y67" s="55">
        <v>59.39</v>
      </c>
      <c r="Z67" s="55">
        <v>57.7</v>
      </c>
      <c r="AA67" s="55">
        <v>58.49</v>
      </c>
      <c r="AB67" s="135">
        <v>4584500</v>
      </c>
      <c r="AC67" s="55">
        <v>58.22</v>
      </c>
      <c r="AD67" s="2">
        <f>Y67-Z67</f>
        <v>1.6899999999999977</v>
      </c>
      <c r="AE67" s="181">
        <f>AC67/AC68-1</f>
        <v>-1.3387561430266093E-2</v>
      </c>
    </row>
    <row r="68" spans="15:31" x14ac:dyDescent="0.25">
      <c r="W68" s="141">
        <v>42208</v>
      </c>
      <c r="X68" s="55">
        <v>58.96</v>
      </c>
      <c r="Y68" s="55">
        <v>59.49</v>
      </c>
      <c r="Z68" s="55">
        <v>58.35</v>
      </c>
      <c r="AA68" s="55">
        <v>59.28</v>
      </c>
      <c r="AB68" s="135">
        <v>2333100</v>
      </c>
      <c r="AC68" s="55">
        <v>59.01</v>
      </c>
      <c r="AD68" s="2">
        <f>Y68-Z68</f>
        <v>1.1400000000000006</v>
      </c>
      <c r="AE68" s="181" t="e">
        <f>AC68/AC69-1</f>
        <v>#DIV/0!</v>
      </c>
    </row>
    <row r="69" spans="15:31" x14ac:dyDescent="0.25">
      <c r="W69" s="12" t="s">
        <v>148</v>
      </c>
      <c r="X69" s="55"/>
      <c r="Y69" s="55"/>
      <c r="Z69" s="55"/>
      <c r="AA69" s="55"/>
      <c r="AB69" s="12"/>
      <c r="AC69" s="55"/>
      <c r="AD69" s="2">
        <f>Y69-Z69</f>
        <v>0</v>
      </c>
      <c r="AE69" s="181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8" customWidth="1"/>
    <col min="20" max="20" width="18.5703125" style="56" customWidth="1"/>
    <col min="21" max="21" width="35.5703125" style="48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R1" s="47"/>
      <c r="T1" s="57"/>
      <c r="U1" s="47"/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42</v>
      </c>
      <c r="B2" s="1">
        <v>42184</v>
      </c>
      <c r="C2" s="7">
        <v>10</v>
      </c>
      <c r="D2" s="58">
        <v>99.05</v>
      </c>
      <c r="E2" s="58"/>
      <c r="F2" s="58">
        <f>C2*D2</f>
        <v>990.5</v>
      </c>
      <c r="G2" s="1">
        <v>42216</v>
      </c>
      <c r="H2" s="7">
        <v>40</v>
      </c>
      <c r="I2" s="58">
        <v>95.1</v>
      </c>
      <c r="J2" s="58">
        <v>7.0000000000000007E-2</v>
      </c>
      <c r="K2" s="58">
        <f>H2*I2-J2</f>
        <v>3803.93</v>
      </c>
      <c r="L2" s="1">
        <v>42277</v>
      </c>
      <c r="M2" s="3">
        <v>33</v>
      </c>
      <c r="O2" s="14" t="s">
        <v>57</v>
      </c>
      <c r="Q2">
        <f>C15-H15</f>
        <v>0</v>
      </c>
      <c r="T2" s="57" t="s">
        <v>99</v>
      </c>
      <c r="W2" s="176">
        <v>42300</v>
      </c>
      <c r="X2" s="13">
        <v>97.42</v>
      </c>
      <c r="Y2" s="13">
        <v>98.26</v>
      </c>
      <c r="Z2" s="13">
        <v>96.16</v>
      </c>
      <c r="AA2" s="13">
        <v>96.92</v>
      </c>
      <c r="AB2" s="126">
        <v>4868500</v>
      </c>
      <c r="AC2" s="13">
        <v>96.92</v>
      </c>
      <c r="AD2" s="2">
        <f>Y2-Z2</f>
        <v>2.1000000000000085</v>
      </c>
      <c r="AE2" s="181">
        <f>AC2/AC3-1</f>
        <v>-9.2773940830848112E-4</v>
      </c>
    </row>
    <row r="3" spans="1:31" x14ac:dyDescent="0.25">
      <c r="A3" s="27" t="s">
        <v>75</v>
      </c>
      <c r="B3" s="1">
        <v>42184</v>
      </c>
      <c r="C3" s="7">
        <v>20</v>
      </c>
      <c r="D3" s="58">
        <v>99.5</v>
      </c>
      <c r="E3" s="58"/>
      <c r="F3" s="58">
        <f t="shared" ref="F3:F9" si="0">C3*D3</f>
        <v>1990</v>
      </c>
      <c r="G3" s="1">
        <v>42216</v>
      </c>
      <c r="H3" s="7">
        <v>20</v>
      </c>
      <c r="I3" s="58">
        <v>95.6</v>
      </c>
      <c r="J3" s="58">
        <v>0.04</v>
      </c>
      <c r="K3" s="58">
        <f>H3*I3-J3</f>
        <v>1911.96</v>
      </c>
      <c r="O3" s="14" t="s">
        <v>58</v>
      </c>
      <c r="Q3" s="2">
        <f>IF(Q2=0, Q4,(F15-K15-M15)/Q2)</f>
        <v>96.92</v>
      </c>
      <c r="T3" s="56">
        <v>42229</v>
      </c>
      <c r="U3" s="48" t="s">
        <v>168</v>
      </c>
      <c r="W3" s="176">
        <v>42299</v>
      </c>
      <c r="X3" s="13">
        <v>96.51</v>
      </c>
      <c r="Y3" s="13">
        <v>97.57</v>
      </c>
      <c r="Z3" s="13">
        <v>95.54</v>
      </c>
      <c r="AA3" s="13">
        <v>97.01</v>
      </c>
      <c r="AB3" s="126">
        <v>6934800</v>
      </c>
      <c r="AC3" s="13">
        <v>97.01</v>
      </c>
      <c r="AD3" s="2">
        <f t="shared" ref="AD3:AD66" si="1">Y3-Z3</f>
        <v>2.0299999999999869</v>
      </c>
      <c r="AE3" s="181">
        <f t="shared" ref="AE3:AE66" si="2">AC3/AC4-1</f>
        <v>3.8539770902473069E-2</v>
      </c>
    </row>
    <row r="4" spans="1:31" x14ac:dyDescent="0.25">
      <c r="B4" s="1">
        <v>42184</v>
      </c>
      <c r="C4" s="7">
        <v>10</v>
      </c>
      <c r="D4" s="58">
        <v>98.35</v>
      </c>
      <c r="E4" s="58"/>
      <c r="F4" s="58">
        <f t="shared" si="0"/>
        <v>983.5</v>
      </c>
      <c r="G4" s="1">
        <v>42304</v>
      </c>
      <c r="H4" s="7">
        <v>60</v>
      </c>
      <c r="I4" s="58">
        <v>97.2</v>
      </c>
      <c r="J4" s="58">
        <v>0.11</v>
      </c>
      <c r="K4" s="58">
        <f>H4*I4-J4</f>
        <v>5831.89</v>
      </c>
      <c r="O4" s="14" t="s">
        <v>66</v>
      </c>
      <c r="Q4" s="72">
        <v>96.92</v>
      </c>
      <c r="W4" s="176">
        <v>42298</v>
      </c>
      <c r="X4" s="13">
        <v>94.3</v>
      </c>
      <c r="Y4" s="13">
        <v>94.88</v>
      </c>
      <c r="Z4" s="13">
        <v>93.19</v>
      </c>
      <c r="AA4" s="13">
        <v>93.41</v>
      </c>
      <c r="AB4" s="126">
        <v>4248400</v>
      </c>
      <c r="AC4" s="13">
        <v>93.41</v>
      </c>
      <c r="AD4" s="2">
        <f t="shared" si="1"/>
        <v>1.6899999999999977</v>
      </c>
      <c r="AE4" s="181">
        <f t="shared" si="2"/>
        <v>-3.5203755067206854E-3</v>
      </c>
    </row>
    <row r="5" spans="1:31" x14ac:dyDescent="0.25">
      <c r="B5" s="1">
        <v>42184</v>
      </c>
      <c r="C5" s="7">
        <v>20</v>
      </c>
      <c r="D5" s="58">
        <v>98.1</v>
      </c>
      <c r="E5" s="58"/>
      <c r="F5" s="58">
        <f t="shared" si="0"/>
        <v>1962</v>
      </c>
      <c r="O5" s="14" t="s">
        <v>67</v>
      </c>
      <c r="Q5" s="3">
        <f>Q4*Q2</f>
        <v>0</v>
      </c>
      <c r="V5" s="2"/>
      <c r="W5" s="176">
        <v>42297</v>
      </c>
      <c r="X5" s="13">
        <v>92.71</v>
      </c>
      <c r="Y5" s="13">
        <v>94.23</v>
      </c>
      <c r="Z5" s="13">
        <v>92.14</v>
      </c>
      <c r="AA5" s="13">
        <v>93.74</v>
      </c>
      <c r="AB5" s="126">
        <v>3290400</v>
      </c>
      <c r="AC5" s="13">
        <v>93.74</v>
      </c>
      <c r="AD5" s="2">
        <f t="shared" si="1"/>
        <v>2.0900000000000034</v>
      </c>
      <c r="AE5" s="181">
        <f t="shared" si="2"/>
        <v>1.1109912630784091E-2</v>
      </c>
    </row>
    <row r="6" spans="1:31" x14ac:dyDescent="0.25">
      <c r="B6" s="1">
        <v>42213</v>
      </c>
      <c r="C6" s="7">
        <v>10</v>
      </c>
      <c r="D6" s="58">
        <v>92.5</v>
      </c>
      <c r="E6" s="58"/>
      <c r="F6" s="58">
        <f t="shared" si="0"/>
        <v>925</v>
      </c>
      <c r="O6" s="14" t="s">
        <v>64</v>
      </c>
      <c r="Q6" s="2">
        <f>Q3*Q2</f>
        <v>0</v>
      </c>
      <c r="W6" s="176">
        <v>42296</v>
      </c>
      <c r="X6" s="13">
        <v>92.56</v>
      </c>
      <c r="Y6" s="13">
        <v>92.79</v>
      </c>
      <c r="Z6" s="13">
        <v>91.55</v>
      </c>
      <c r="AA6" s="13">
        <v>92.71</v>
      </c>
      <c r="AB6" s="126">
        <v>3991800</v>
      </c>
      <c r="AC6" s="13">
        <v>92.71</v>
      </c>
      <c r="AD6" s="2">
        <f t="shared" si="1"/>
        <v>1.2400000000000091</v>
      </c>
      <c r="AE6" s="181">
        <f t="shared" si="2"/>
        <v>-2.4747148698085475E-3</v>
      </c>
    </row>
    <row r="7" spans="1:31" ht="15.75" x14ac:dyDescent="0.25">
      <c r="B7" s="1">
        <v>42213</v>
      </c>
      <c r="C7" s="7">
        <v>10</v>
      </c>
      <c r="D7" s="58">
        <v>91.65</v>
      </c>
      <c r="E7" s="58"/>
      <c r="F7" s="58">
        <f t="shared" si="0"/>
        <v>916.5</v>
      </c>
      <c r="O7" s="14" t="s">
        <v>65</v>
      </c>
      <c r="Q7" s="2">
        <f>IF(Q2=0, K15+M15-F15,Q5-Q6)</f>
        <v>62.1299999999992</v>
      </c>
      <c r="R7" s="229"/>
      <c r="W7" s="176">
        <v>42293</v>
      </c>
      <c r="X7" s="13">
        <v>94.63</v>
      </c>
      <c r="Y7" s="13">
        <v>94.73</v>
      </c>
      <c r="Z7" s="13">
        <v>92.55</v>
      </c>
      <c r="AA7" s="13">
        <v>92.94</v>
      </c>
      <c r="AB7" s="126">
        <v>4580800</v>
      </c>
      <c r="AC7" s="13">
        <v>92.94</v>
      </c>
      <c r="AD7" s="2">
        <f t="shared" si="1"/>
        <v>2.1800000000000068</v>
      </c>
      <c r="AE7" s="181">
        <f t="shared" si="2"/>
        <v>-1.4003819223424641E-2</v>
      </c>
    </row>
    <row r="8" spans="1:31" x14ac:dyDescent="0.25">
      <c r="B8" s="1">
        <v>42213</v>
      </c>
      <c r="C8" s="7">
        <v>15</v>
      </c>
      <c r="D8" s="58">
        <v>94</v>
      </c>
      <c r="E8" s="58"/>
      <c r="F8" s="58">
        <f t="shared" si="0"/>
        <v>1410</v>
      </c>
      <c r="W8" s="176">
        <v>42292</v>
      </c>
      <c r="X8" s="13">
        <v>93.67</v>
      </c>
      <c r="Y8" s="13">
        <v>94.53</v>
      </c>
      <c r="Z8" s="13">
        <v>93</v>
      </c>
      <c r="AA8" s="13">
        <v>94.26</v>
      </c>
      <c r="AB8" s="126">
        <v>3267000</v>
      </c>
      <c r="AC8" s="13">
        <v>94.26</v>
      </c>
      <c r="AD8" s="2">
        <f t="shared" si="1"/>
        <v>1.5300000000000011</v>
      </c>
      <c r="AE8" s="181">
        <f t="shared" si="2"/>
        <v>1.4530190506942375E-2</v>
      </c>
    </row>
    <row r="9" spans="1:31" x14ac:dyDescent="0.25">
      <c r="B9" s="1">
        <v>42213</v>
      </c>
      <c r="C9" s="7">
        <v>15</v>
      </c>
      <c r="D9" s="58">
        <v>92.75</v>
      </c>
      <c r="E9" s="58"/>
      <c r="F9" s="58">
        <f t="shared" si="0"/>
        <v>1391.25</v>
      </c>
      <c r="W9" s="176">
        <v>42291</v>
      </c>
      <c r="X9" s="13">
        <v>93.44</v>
      </c>
      <c r="Y9" s="13">
        <v>93.75</v>
      </c>
      <c r="Z9" s="13">
        <v>92.6</v>
      </c>
      <c r="AA9" s="13">
        <v>92.91</v>
      </c>
      <c r="AB9" s="126">
        <v>5321800</v>
      </c>
      <c r="AC9" s="13">
        <v>92.91</v>
      </c>
      <c r="AD9" s="2">
        <f t="shared" si="1"/>
        <v>1.1500000000000057</v>
      </c>
      <c r="AE9" s="181">
        <f t="shared" si="2"/>
        <v>-9.4882729211087646E-3</v>
      </c>
    </row>
    <row r="10" spans="1:31" x14ac:dyDescent="0.25">
      <c r="B10" s="1">
        <v>42226</v>
      </c>
      <c r="C10" s="7">
        <v>10</v>
      </c>
      <c r="D10" s="58">
        <v>94.99</v>
      </c>
      <c r="E10" s="58"/>
      <c r="F10" s="58">
        <f>C10*D10</f>
        <v>949.9</v>
      </c>
      <c r="W10" s="176">
        <v>42290</v>
      </c>
      <c r="X10" s="13">
        <v>94.44</v>
      </c>
      <c r="Y10" s="13">
        <v>95.25</v>
      </c>
      <c r="Z10" s="13">
        <v>93.75</v>
      </c>
      <c r="AA10" s="13">
        <v>93.8</v>
      </c>
      <c r="AB10" s="126">
        <v>3537900</v>
      </c>
      <c r="AC10" s="13">
        <v>93.8</v>
      </c>
      <c r="AD10" s="2">
        <f t="shared" si="1"/>
        <v>1.5</v>
      </c>
      <c r="AE10" s="181">
        <f t="shared" si="2"/>
        <v>-1.532647491077066E-2</v>
      </c>
    </row>
    <row r="11" spans="1:31" x14ac:dyDescent="0.25">
      <c r="T11" s="57" t="s">
        <v>96</v>
      </c>
      <c r="U11" s="47"/>
      <c r="V11" s="14"/>
      <c r="W11" s="130">
        <v>42289</v>
      </c>
      <c r="X11" s="13">
        <v>96.76</v>
      </c>
      <c r="Y11" s="13">
        <v>97</v>
      </c>
      <c r="Z11" s="13">
        <v>94.2</v>
      </c>
      <c r="AA11" s="13">
        <v>95.26</v>
      </c>
      <c r="AB11" s="126">
        <v>5471700</v>
      </c>
      <c r="AC11" s="13">
        <v>95.26</v>
      </c>
      <c r="AD11" s="2">
        <f t="shared" si="1"/>
        <v>2.7999999999999972</v>
      </c>
      <c r="AE11" s="181">
        <f t="shared" si="2"/>
        <v>-1.8342951360263871E-2</v>
      </c>
    </row>
    <row r="12" spans="1:31" x14ac:dyDescent="0.25">
      <c r="T12" s="56">
        <v>42338</v>
      </c>
      <c r="U12" s="180" t="s">
        <v>98</v>
      </c>
      <c r="W12" s="176">
        <v>42286</v>
      </c>
      <c r="X12" s="13">
        <v>97.75</v>
      </c>
      <c r="Y12" s="13">
        <v>98.28</v>
      </c>
      <c r="Z12" s="13">
        <v>96.17</v>
      </c>
      <c r="AA12" s="13">
        <v>97.04</v>
      </c>
      <c r="AB12" s="126">
        <v>4431600</v>
      </c>
      <c r="AC12" s="13">
        <v>97.04</v>
      </c>
      <c r="AD12" s="2">
        <f t="shared" si="1"/>
        <v>2.1099999999999994</v>
      </c>
      <c r="AE12" s="181">
        <f t="shared" si="2"/>
        <v>-1.0303967027291971E-4</v>
      </c>
    </row>
    <row r="13" spans="1:31" x14ac:dyDescent="0.25">
      <c r="T13" s="89">
        <v>42299</v>
      </c>
      <c r="U13" s="48" t="s">
        <v>225</v>
      </c>
      <c r="W13" s="176">
        <v>42285</v>
      </c>
      <c r="X13" s="13">
        <v>94.57</v>
      </c>
      <c r="Y13" s="13">
        <v>97.29</v>
      </c>
      <c r="Z13" s="13">
        <v>94.49</v>
      </c>
      <c r="AA13" s="13">
        <v>97.05</v>
      </c>
      <c r="AB13" s="126">
        <v>4137700</v>
      </c>
      <c r="AC13" s="13">
        <v>97.05</v>
      </c>
      <c r="AD13" s="2">
        <f t="shared" si="1"/>
        <v>2.8000000000000114</v>
      </c>
      <c r="AE13" s="181">
        <f t="shared" si="2"/>
        <v>2.0397434549469073E-2</v>
      </c>
    </row>
    <row r="14" spans="1:31" x14ac:dyDescent="0.25">
      <c r="T14" s="56">
        <v>42370</v>
      </c>
      <c r="U14" s="48" t="s">
        <v>100</v>
      </c>
      <c r="W14" s="176">
        <v>42284</v>
      </c>
      <c r="X14" s="13">
        <v>94.21</v>
      </c>
      <c r="Y14" s="13">
        <v>96.25</v>
      </c>
      <c r="Z14" s="13">
        <v>93.75</v>
      </c>
      <c r="AA14" s="13">
        <v>95.11</v>
      </c>
      <c r="AB14" s="126">
        <v>4270600</v>
      </c>
      <c r="AC14" s="13">
        <v>95.11</v>
      </c>
      <c r="AD14" s="2">
        <f t="shared" si="1"/>
        <v>2.5</v>
      </c>
      <c r="AE14" s="181">
        <f t="shared" si="2"/>
        <v>1.8417389442124454E-2</v>
      </c>
    </row>
    <row r="15" spans="1:31" x14ac:dyDescent="0.25">
      <c r="A15" s="26" t="s">
        <v>86</v>
      </c>
      <c r="B15" s="15"/>
      <c r="C15" s="15">
        <f>SUM(C2:C10)</f>
        <v>120</v>
      </c>
      <c r="D15" s="16"/>
      <c r="E15" s="16"/>
      <c r="F15" s="16">
        <f>SUM(F2:F10)</f>
        <v>11518.65</v>
      </c>
      <c r="G15" s="15"/>
      <c r="H15" s="15">
        <f>SUM(H2:H7)</f>
        <v>120</v>
      </c>
      <c r="I15" s="16"/>
      <c r="J15" s="16"/>
      <c r="K15" s="16">
        <f>SUM(K2:K7)</f>
        <v>11547.779999999999</v>
      </c>
      <c r="L15" s="16"/>
      <c r="M15" s="16">
        <f t="shared" ref="M15" si="3">SUM(M2:M7)</f>
        <v>33</v>
      </c>
      <c r="W15" s="176">
        <v>42283</v>
      </c>
      <c r="X15" s="13">
        <v>93.81</v>
      </c>
      <c r="Y15" s="13">
        <v>94.09</v>
      </c>
      <c r="Z15" s="13">
        <v>93.16</v>
      </c>
      <c r="AA15" s="13">
        <v>93.39</v>
      </c>
      <c r="AB15" s="126">
        <v>3796000</v>
      </c>
      <c r="AC15" s="13">
        <v>93.39</v>
      </c>
      <c r="AD15" s="2">
        <f t="shared" si="1"/>
        <v>0.93000000000000682</v>
      </c>
      <c r="AE15" s="181">
        <f t="shared" si="2"/>
        <v>-3.4147903105323785E-3</v>
      </c>
    </row>
    <row r="16" spans="1:31" x14ac:dyDescent="0.25">
      <c r="W16" s="176">
        <v>42282</v>
      </c>
      <c r="X16" s="13">
        <v>91.73</v>
      </c>
      <c r="Y16" s="13">
        <v>94.09</v>
      </c>
      <c r="Z16" s="13">
        <v>91.62</v>
      </c>
      <c r="AA16" s="13">
        <v>93.71</v>
      </c>
      <c r="AB16" s="126">
        <v>5263000</v>
      </c>
      <c r="AC16" s="13">
        <v>93.71</v>
      </c>
      <c r="AD16" s="2">
        <f t="shared" si="1"/>
        <v>2.4699999999999989</v>
      </c>
      <c r="AE16" s="181">
        <f t="shared" si="2"/>
        <v>1.9695321001087951E-2</v>
      </c>
    </row>
    <row r="17" spans="23:31" x14ac:dyDescent="0.25">
      <c r="W17" s="176">
        <v>42279</v>
      </c>
      <c r="X17" s="13">
        <v>88.75</v>
      </c>
      <c r="Y17" s="13">
        <v>91.93</v>
      </c>
      <c r="Z17" s="13">
        <v>88.56</v>
      </c>
      <c r="AA17" s="13">
        <v>91.9</v>
      </c>
      <c r="AB17" s="126">
        <v>5332000</v>
      </c>
      <c r="AC17" s="13">
        <v>91.9</v>
      </c>
      <c r="AD17" s="2">
        <f t="shared" si="1"/>
        <v>3.3700000000000045</v>
      </c>
      <c r="AE17" s="181">
        <f t="shared" si="2"/>
        <v>1.6592920353982299E-2</v>
      </c>
    </row>
    <row r="18" spans="23:31" x14ac:dyDescent="0.25">
      <c r="W18" s="176">
        <v>42278</v>
      </c>
      <c r="X18" s="13">
        <v>89.24</v>
      </c>
      <c r="Y18" s="13">
        <v>90.64</v>
      </c>
      <c r="Z18" s="13">
        <v>89.11</v>
      </c>
      <c r="AA18" s="13">
        <v>90.4</v>
      </c>
      <c r="AB18" s="126">
        <v>6912600</v>
      </c>
      <c r="AC18" s="13">
        <v>90.4</v>
      </c>
      <c r="AD18" s="2">
        <f t="shared" si="1"/>
        <v>1.5300000000000011</v>
      </c>
      <c r="AE18" s="181">
        <f t="shared" si="2"/>
        <v>2.2508765976699596E-2</v>
      </c>
    </row>
    <row r="19" spans="23:31" x14ac:dyDescent="0.25">
      <c r="W19" s="176">
        <v>42277</v>
      </c>
      <c r="X19" s="13">
        <v>87.9</v>
      </c>
      <c r="Y19" s="13">
        <v>88.53</v>
      </c>
      <c r="Z19" s="13">
        <v>86.99</v>
      </c>
      <c r="AA19" s="13">
        <v>88.41</v>
      </c>
      <c r="AB19" s="126">
        <v>5187900</v>
      </c>
      <c r="AC19" s="13">
        <v>88.41</v>
      </c>
      <c r="AD19" s="2">
        <f t="shared" si="1"/>
        <v>1.5400000000000063</v>
      </c>
      <c r="AE19" s="181">
        <f t="shared" si="2"/>
        <v>2.1490467937608226E-2</v>
      </c>
    </row>
    <row r="20" spans="23:31" x14ac:dyDescent="0.25">
      <c r="W20" s="176">
        <v>42276</v>
      </c>
      <c r="X20" s="13">
        <v>85.24</v>
      </c>
      <c r="Y20" s="13">
        <v>86.65</v>
      </c>
      <c r="Z20" s="13">
        <v>84.94</v>
      </c>
      <c r="AA20" s="13">
        <v>86.55</v>
      </c>
      <c r="AB20" s="126">
        <v>4936600</v>
      </c>
      <c r="AC20" s="13">
        <v>86.55</v>
      </c>
      <c r="AD20" s="2">
        <f t="shared" si="1"/>
        <v>1.710000000000008</v>
      </c>
      <c r="AE20" s="181">
        <f t="shared" si="2"/>
        <v>1.8594798164057957E-2</v>
      </c>
    </row>
    <row r="21" spans="23:31" x14ac:dyDescent="0.25">
      <c r="W21" s="54">
        <v>42275</v>
      </c>
      <c r="X21" s="13">
        <v>85.68</v>
      </c>
      <c r="Y21" s="13">
        <v>86.66</v>
      </c>
      <c r="Z21" s="13">
        <v>84.85</v>
      </c>
      <c r="AA21" s="13">
        <v>84.97</v>
      </c>
      <c r="AB21" s="126">
        <v>5428100</v>
      </c>
      <c r="AC21" s="13">
        <v>84.97</v>
      </c>
      <c r="AD21" s="2">
        <f t="shared" si="1"/>
        <v>1.8100000000000023</v>
      </c>
      <c r="AE21" s="181">
        <f t="shared" si="2"/>
        <v>-1.8708857835777803E-2</v>
      </c>
    </row>
    <row r="22" spans="23:31" x14ac:dyDescent="0.25">
      <c r="W22" s="176">
        <v>42272</v>
      </c>
      <c r="X22" s="13">
        <v>86.25</v>
      </c>
      <c r="Y22" s="13">
        <v>87.32</v>
      </c>
      <c r="Z22" s="13">
        <v>85.58</v>
      </c>
      <c r="AA22" s="13">
        <v>86.59</v>
      </c>
      <c r="AB22" s="126">
        <v>5349000</v>
      </c>
      <c r="AC22" s="13">
        <v>86.59</v>
      </c>
      <c r="AD22" s="2">
        <f t="shared" si="1"/>
        <v>1.7399999999999949</v>
      </c>
      <c r="AE22" s="181">
        <f t="shared" si="2"/>
        <v>2.0747377107155573E-2</v>
      </c>
    </row>
    <row r="23" spans="23:31" x14ac:dyDescent="0.25">
      <c r="W23" s="176">
        <v>42271</v>
      </c>
      <c r="X23" s="13">
        <v>84.77</v>
      </c>
      <c r="Y23" s="13">
        <v>85.21</v>
      </c>
      <c r="Z23" s="13">
        <v>83.87</v>
      </c>
      <c r="AA23" s="13">
        <v>84.83</v>
      </c>
      <c r="AB23" s="126">
        <v>5498600</v>
      </c>
      <c r="AC23" s="13">
        <v>84.83</v>
      </c>
      <c r="AD23" s="2">
        <f t="shared" si="1"/>
        <v>1.3399999999999892</v>
      </c>
      <c r="AE23" s="181">
        <f t="shared" si="2"/>
        <v>-9.9206349206349964E-3</v>
      </c>
    </row>
    <row r="24" spans="23:31" x14ac:dyDescent="0.25">
      <c r="W24" s="176">
        <v>42270</v>
      </c>
      <c r="X24" s="13">
        <v>86.4</v>
      </c>
      <c r="Y24" s="13">
        <v>87.04</v>
      </c>
      <c r="Z24" s="13">
        <v>85.49</v>
      </c>
      <c r="AA24" s="13">
        <v>85.68</v>
      </c>
      <c r="AB24" s="126">
        <v>3441500</v>
      </c>
      <c r="AC24" s="13">
        <v>85.68</v>
      </c>
      <c r="AD24" s="2">
        <f t="shared" si="1"/>
        <v>1.5500000000000114</v>
      </c>
      <c r="AE24" s="181">
        <f t="shared" si="2"/>
        <v>-1.1422637590861817E-2</v>
      </c>
    </row>
    <row r="25" spans="23:31" x14ac:dyDescent="0.25">
      <c r="W25" s="176">
        <v>42269</v>
      </c>
      <c r="X25" s="13">
        <v>86.97</v>
      </c>
      <c r="Y25" s="13">
        <v>87.06</v>
      </c>
      <c r="Z25" s="13">
        <v>85.64</v>
      </c>
      <c r="AA25" s="13">
        <v>86.67</v>
      </c>
      <c r="AB25" s="126">
        <v>4763600</v>
      </c>
      <c r="AC25" s="13">
        <v>86.67</v>
      </c>
      <c r="AD25" s="2">
        <f t="shared" si="1"/>
        <v>1.4200000000000017</v>
      </c>
      <c r="AE25" s="181">
        <f t="shared" si="2"/>
        <v>-1.7903682719546676E-2</v>
      </c>
    </row>
    <row r="26" spans="23:31" x14ac:dyDescent="0.25">
      <c r="W26" s="176">
        <v>42268</v>
      </c>
      <c r="X26" s="13">
        <v>87.97</v>
      </c>
      <c r="Y26" s="13">
        <v>89.34</v>
      </c>
      <c r="Z26" s="13">
        <v>87.66</v>
      </c>
      <c r="AA26" s="13">
        <v>88.25</v>
      </c>
      <c r="AB26" s="126">
        <v>4682100</v>
      </c>
      <c r="AC26" s="13">
        <v>88.25</v>
      </c>
      <c r="AD26" s="2">
        <f t="shared" si="1"/>
        <v>1.6800000000000068</v>
      </c>
      <c r="AE26" s="181">
        <f t="shared" si="2"/>
        <v>5.3542948279790004E-3</v>
      </c>
    </row>
    <row r="27" spans="23:31" x14ac:dyDescent="0.25">
      <c r="W27" s="176">
        <v>42265</v>
      </c>
      <c r="X27" s="13">
        <v>88.6</v>
      </c>
      <c r="Y27" s="13">
        <v>89.06</v>
      </c>
      <c r="Z27" s="13">
        <v>87.58</v>
      </c>
      <c r="AA27" s="13">
        <v>87.78</v>
      </c>
      <c r="AB27" s="126">
        <v>7337800</v>
      </c>
      <c r="AC27" s="13">
        <v>87.78</v>
      </c>
      <c r="AD27" s="2">
        <f t="shared" si="1"/>
        <v>1.480000000000004</v>
      </c>
      <c r="AE27" s="181">
        <f t="shared" si="2"/>
        <v>-2.1622826571555898E-2</v>
      </c>
    </row>
    <row r="28" spans="23:31" x14ac:dyDescent="0.25">
      <c r="W28" s="176">
        <v>42264</v>
      </c>
      <c r="X28" s="13">
        <v>89.33</v>
      </c>
      <c r="Y28" s="13">
        <v>91.16</v>
      </c>
      <c r="Z28" s="13">
        <v>89.31</v>
      </c>
      <c r="AA28" s="13">
        <v>89.72</v>
      </c>
      <c r="AB28" s="126">
        <v>4457300</v>
      </c>
      <c r="AC28" s="13">
        <v>89.72</v>
      </c>
      <c r="AD28" s="2">
        <f t="shared" si="1"/>
        <v>1.8499999999999943</v>
      </c>
      <c r="AE28" s="181">
        <f t="shared" si="2"/>
        <v>-7.7959683706430027E-4</v>
      </c>
    </row>
    <row r="29" spans="23:31" x14ac:dyDescent="0.25">
      <c r="W29" s="176">
        <v>42263</v>
      </c>
      <c r="X29" s="13">
        <v>87.92</v>
      </c>
      <c r="Y29" s="13">
        <v>90.16</v>
      </c>
      <c r="Z29" s="13">
        <v>87.9</v>
      </c>
      <c r="AA29" s="13">
        <v>89.79</v>
      </c>
      <c r="AB29" s="126">
        <v>5988000</v>
      </c>
      <c r="AC29" s="13">
        <v>89.79</v>
      </c>
      <c r="AD29" s="2">
        <f t="shared" si="1"/>
        <v>2.2599999999999909</v>
      </c>
      <c r="AE29" s="181">
        <f t="shared" si="2"/>
        <v>2.0572857467606287E-2</v>
      </c>
    </row>
    <row r="30" spans="23:31" x14ac:dyDescent="0.25">
      <c r="W30" s="176">
        <v>42262</v>
      </c>
      <c r="X30" s="13">
        <v>86.18</v>
      </c>
      <c r="Y30" s="13">
        <v>88.19</v>
      </c>
      <c r="Z30" s="13">
        <v>85.94</v>
      </c>
      <c r="AA30" s="13">
        <v>87.98</v>
      </c>
      <c r="AB30" s="126">
        <v>5066400</v>
      </c>
      <c r="AC30" s="13">
        <v>87.98</v>
      </c>
      <c r="AD30" s="2">
        <f t="shared" si="1"/>
        <v>2.25</v>
      </c>
      <c r="AE30" s="181">
        <f t="shared" si="2"/>
        <v>2.6245188382129969E-2</v>
      </c>
    </row>
    <row r="31" spans="23:31" x14ac:dyDescent="0.25">
      <c r="W31" s="176">
        <v>42261</v>
      </c>
      <c r="X31" s="13">
        <v>86.52</v>
      </c>
      <c r="Y31" s="13">
        <v>86.52</v>
      </c>
      <c r="Z31" s="13">
        <v>85.53</v>
      </c>
      <c r="AA31" s="13">
        <v>85.73</v>
      </c>
      <c r="AB31" s="126">
        <v>4430500</v>
      </c>
      <c r="AC31" s="13">
        <v>85.73</v>
      </c>
      <c r="AD31" s="2">
        <f t="shared" si="1"/>
        <v>0.98999999999999488</v>
      </c>
      <c r="AE31" s="181">
        <f t="shared" si="2"/>
        <v>-4.5285647933116513E-3</v>
      </c>
    </row>
    <row r="32" spans="23:31" x14ac:dyDescent="0.25">
      <c r="W32" s="176">
        <v>42258</v>
      </c>
      <c r="X32" s="13">
        <v>87.08</v>
      </c>
      <c r="Y32" s="13">
        <v>87.08</v>
      </c>
      <c r="Z32" s="13">
        <v>85.74</v>
      </c>
      <c r="AA32" s="13">
        <v>86.12</v>
      </c>
      <c r="AB32" s="126">
        <v>5092700</v>
      </c>
      <c r="AC32" s="13">
        <v>86.12</v>
      </c>
      <c r="AD32" s="2">
        <f t="shared" si="1"/>
        <v>1.3400000000000034</v>
      </c>
      <c r="AE32" s="181">
        <f t="shared" si="2"/>
        <v>-1.1251435132032084E-2</v>
      </c>
    </row>
    <row r="33" spans="4:31" x14ac:dyDescent="0.25">
      <c r="W33" s="176">
        <v>42257</v>
      </c>
      <c r="X33" s="13">
        <v>86.9</v>
      </c>
      <c r="Y33" s="13">
        <v>87.58</v>
      </c>
      <c r="Z33" s="13">
        <v>86.5</v>
      </c>
      <c r="AA33" s="13">
        <v>87.1</v>
      </c>
      <c r="AB33" s="126">
        <v>4138200</v>
      </c>
      <c r="AC33" s="13">
        <v>87.1</v>
      </c>
      <c r="AD33" s="2">
        <f t="shared" si="1"/>
        <v>1.0799999999999983</v>
      </c>
      <c r="AE33" s="181">
        <f t="shared" si="2"/>
        <v>1.7251293847038163E-3</v>
      </c>
    </row>
    <row r="34" spans="4:31" x14ac:dyDescent="0.25">
      <c r="W34" s="176">
        <v>42256</v>
      </c>
      <c r="X34" s="13">
        <v>88.35</v>
      </c>
      <c r="Y34" s="13">
        <v>89.07</v>
      </c>
      <c r="Z34" s="13">
        <v>86.77</v>
      </c>
      <c r="AA34" s="13">
        <v>86.95</v>
      </c>
      <c r="AB34" s="126">
        <v>5125100</v>
      </c>
      <c r="AC34" s="13">
        <v>86.95</v>
      </c>
      <c r="AD34" s="2">
        <f t="shared" si="1"/>
        <v>2.2999999999999972</v>
      </c>
      <c r="AE34" s="181">
        <f t="shared" si="2"/>
        <v>-1.0357386751650322E-2</v>
      </c>
    </row>
    <row r="35" spans="4:31" x14ac:dyDescent="0.25">
      <c r="W35" s="176">
        <v>42255</v>
      </c>
      <c r="X35" s="13">
        <v>87</v>
      </c>
      <c r="Y35" s="13">
        <v>88.03</v>
      </c>
      <c r="Z35" s="13">
        <v>86.5</v>
      </c>
      <c r="AA35" s="13">
        <v>87.86</v>
      </c>
      <c r="AB35" s="126">
        <v>8112500</v>
      </c>
      <c r="AC35" s="13">
        <v>87.86</v>
      </c>
      <c r="AD35" s="2">
        <f t="shared" si="1"/>
        <v>1.5300000000000011</v>
      </c>
      <c r="AE35" s="181">
        <f t="shared" si="2"/>
        <v>3.6329322953526644E-2</v>
      </c>
    </row>
    <row r="36" spans="4:31" x14ac:dyDescent="0.25">
      <c r="W36" s="176">
        <v>42251</v>
      </c>
      <c r="X36" s="13">
        <v>85</v>
      </c>
      <c r="Y36" s="13">
        <v>85.75</v>
      </c>
      <c r="Z36" s="13">
        <v>84.45</v>
      </c>
      <c r="AA36" s="13">
        <v>84.78</v>
      </c>
      <c r="AB36" s="126">
        <v>5643400</v>
      </c>
      <c r="AC36" s="13">
        <v>84.78</v>
      </c>
      <c r="AD36" s="2">
        <f t="shared" si="1"/>
        <v>1.2999999999999972</v>
      </c>
      <c r="AE36" s="181">
        <f t="shared" si="2"/>
        <v>-1.0735122520420082E-2</v>
      </c>
    </row>
    <row r="37" spans="4:31" x14ac:dyDescent="0.25">
      <c r="W37" s="176">
        <v>42250</v>
      </c>
      <c r="X37" s="13">
        <v>85.94</v>
      </c>
      <c r="Y37" s="13">
        <v>86.37</v>
      </c>
      <c r="Z37" s="13">
        <v>85.49</v>
      </c>
      <c r="AA37" s="13">
        <v>85.7</v>
      </c>
      <c r="AB37" s="126">
        <v>6023500</v>
      </c>
      <c r="AC37" s="13">
        <v>85.7</v>
      </c>
      <c r="AD37" s="2">
        <f t="shared" si="1"/>
        <v>0.88000000000000966</v>
      </c>
      <c r="AE37" s="181">
        <f t="shared" si="2"/>
        <v>6.9322053812712614E-3</v>
      </c>
    </row>
    <row r="38" spans="4:31" x14ac:dyDescent="0.25">
      <c r="D38" s="90"/>
      <c r="W38" s="176">
        <v>42249</v>
      </c>
      <c r="X38" s="13">
        <v>84.36</v>
      </c>
      <c r="Y38" s="13">
        <v>85.12</v>
      </c>
      <c r="Z38" s="13">
        <v>83.16</v>
      </c>
      <c r="AA38" s="13">
        <v>85.11</v>
      </c>
      <c r="AB38" s="126">
        <v>6912000</v>
      </c>
      <c r="AC38" s="13">
        <v>85.11</v>
      </c>
      <c r="AD38" s="2">
        <f t="shared" si="1"/>
        <v>1.960000000000008</v>
      </c>
      <c r="AE38" s="181">
        <f t="shared" si="2"/>
        <v>2.0748380906692399E-2</v>
      </c>
    </row>
    <row r="39" spans="4:31" x14ac:dyDescent="0.25">
      <c r="W39" s="176">
        <v>42248</v>
      </c>
      <c r="X39" s="13">
        <v>83.63</v>
      </c>
      <c r="Y39" s="13">
        <v>84.5</v>
      </c>
      <c r="Z39" s="13">
        <v>83</v>
      </c>
      <c r="AA39" s="13">
        <v>83.38</v>
      </c>
      <c r="AB39" s="126">
        <v>5579900</v>
      </c>
      <c r="AC39" s="13">
        <v>83.38</v>
      </c>
      <c r="AD39" s="2">
        <f t="shared" si="1"/>
        <v>1.5</v>
      </c>
      <c r="AE39" s="181">
        <f t="shared" si="2"/>
        <v>-2.7525075810590161E-2</v>
      </c>
    </row>
    <row r="40" spans="4:31" x14ac:dyDescent="0.25">
      <c r="W40" s="176">
        <v>42247</v>
      </c>
      <c r="X40" s="13">
        <v>86.9</v>
      </c>
      <c r="Y40" s="13">
        <v>87.08</v>
      </c>
      <c r="Z40" s="13">
        <v>85.73</v>
      </c>
      <c r="AA40" s="13">
        <v>85.74</v>
      </c>
      <c r="AB40" s="126">
        <v>5335200</v>
      </c>
      <c r="AC40" s="13">
        <v>85.74</v>
      </c>
      <c r="AD40" s="2">
        <f t="shared" si="1"/>
        <v>1.3499999999999943</v>
      </c>
      <c r="AE40" s="181">
        <f t="shared" si="2"/>
        <v>-1.3235124870526027E-2</v>
      </c>
    </row>
    <row r="41" spans="4:31" x14ac:dyDescent="0.25">
      <c r="W41" s="176">
        <v>42244</v>
      </c>
      <c r="X41" s="13">
        <v>86.1</v>
      </c>
      <c r="Y41" s="13">
        <v>87.19</v>
      </c>
      <c r="Z41" s="13">
        <v>86.01</v>
      </c>
      <c r="AA41" s="13">
        <v>86.89</v>
      </c>
      <c r="AB41" s="126">
        <v>5652200</v>
      </c>
      <c r="AC41" s="13">
        <v>86.89</v>
      </c>
      <c r="AD41" s="2">
        <f t="shared" si="1"/>
        <v>1.1799999999999926</v>
      </c>
      <c r="AE41" s="181">
        <f t="shared" si="2"/>
        <v>7.0700046360685498E-3</v>
      </c>
    </row>
    <row r="42" spans="4:31" x14ac:dyDescent="0.25">
      <c r="W42" s="176">
        <v>42243</v>
      </c>
      <c r="X42" s="13">
        <v>84.35</v>
      </c>
      <c r="Y42" s="13">
        <v>86.33</v>
      </c>
      <c r="Z42" s="13">
        <v>84.14</v>
      </c>
      <c r="AA42" s="13">
        <v>86.28</v>
      </c>
      <c r="AB42" s="126">
        <v>10741600</v>
      </c>
      <c r="AC42" s="13">
        <v>86.28</v>
      </c>
      <c r="AD42" s="2">
        <f t="shared" si="1"/>
        <v>2.1899999999999977</v>
      </c>
      <c r="AE42" s="181" t="e">
        <f t="shared" si="2"/>
        <v>#DIV/0!</v>
      </c>
    </row>
    <row r="43" spans="4:31" x14ac:dyDescent="0.25">
      <c r="W43" s="176">
        <v>42243</v>
      </c>
      <c r="X43" s="13" t="s">
        <v>175</v>
      </c>
      <c r="Y43" s="13"/>
      <c r="Z43" s="13"/>
      <c r="AA43" s="13"/>
      <c r="AB43" s="126"/>
      <c r="AC43" s="13"/>
      <c r="AD43" s="2">
        <f t="shared" si="1"/>
        <v>0</v>
      </c>
      <c r="AE43" s="181">
        <f t="shared" si="2"/>
        <v>-1</v>
      </c>
    </row>
    <row r="44" spans="4:31" x14ac:dyDescent="0.25">
      <c r="W44" s="176">
        <v>42242</v>
      </c>
      <c r="X44" s="13">
        <v>82.63</v>
      </c>
      <c r="Y44" s="13">
        <v>84.31</v>
      </c>
      <c r="Z44" s="13">
        <v>81.73</v>
      </c>
      <c r="AA44" s="13">
        <v>83.55</v>
      </c>
      <c r="AB44" s="126">
        <v>12302500</v>
      </c>
      <c r="AC44" s="13">
        <v>83</v>
      </c>
      <c r="AD44" s="2">
        <f t="shared" si="1"/>
        <v>2.5799999999999983</v>
      </c>
      <c r="AE44" s="181">
        <f t="shared" si="2"/>
        <v>3.7111083343746021E-2</v>
      </c>
    </row>
    <row r="45" spans="4:31" x14ac:dyDescent="0.25">
      <c r="W45" s="176">
        <v>42241</v>
      </c>
      <c r="X45" s="13">
        <v>85.2</v>
      </c>
      <c r="Y45" s="13">
        <v>85.25</v>
      </c>
      <c r="Z45" s="13">
        <v>80.510000000000005</v>
      </c>
      <c r="AA45" s="13">
        <v>80.56</v>
      </c>
      <c r="AB45" s="126">
        <v>9192100</v>
      </c>
      <c r="AC45" s="13">
        <v>80.03</v>
      </c>
      <c r="AD45" s="2">
        <f t="shared" si="1"/>
        <v>4.7399999999999949</v>
      </c>
      <c r="AE45" s="181">
        <f t="shared" si="2"/>
        <v>-2.545056015586955E-2</v>
      </c>
    </row>
    <row r="46" spans="4:31" ht="20.25" thickBot="1" x14ac:dyDescent="0.35">
      <c r="O46" s="303" t="s">
        <v>82</v>
      </c>
      <c r="P46" s="303"/>
      <c r="Q46" s="48"/>
      <c r="R46"/>
      <c r="T46" s="122" t="s">
        <v>139</v>
      </c>
      <c r="W46" s="176">
        <v>42240</v>
      </c>
      <c r="X46" s="13">
        <v>81.180000000000007</v>
      </c>
      <c r="Y46" s="13">
        <v>85.19</v>
      </c>
      <c r="Z46" s="13">
        <v>79.31</v>
      </c>
      <c r="AA46" s="13">
        <v>82.66</v>
      </c>
      <c r="AB46" s="126">
        <v>10316400</v>
      </c>
      <c r="AC46" s="13">
        <v>82.12</v>
      </c>
      <c r="AD46" s="2">
        <f t="shared" si="1"/>
        <v>5.8799999999999955</v>
      </c>
      <c r="AE46" s="181">
        <f t="shared" si="2"/>
        <v>-4.3782021425244455E-2</v>
      </c>
    </row>
    <row r="47" spans="4:31" ht="15.75" thickTop="1" x14ac:dyDescent="0.25">
      <c r="O47" s="114">
        <v>1.1000000000000001</v>
      </c>
      <c r="P47" s="114">
        <f>O47*$Q$4</f>
        <v>106.61200000000001</v>
      </c>
      <c r="Q47" s="48"/>
      <c r="R47"/>
      <c r="T47" s="128" t="s">
        <v>123</v>
      </c>
      <c r="U47" s="172">
        <v>80.52</v>
      </c>
      <c r="W47" s="176">
        <v>42237</v>
      </c>
      <c r="X47" s="13">
        <v>88.36</v>
      </c>
      <c r="Y47" s="13">
        <v>88.89</v>
      </c>
      <c r="Z47" s="13">
        <v>86.41</v>
      </c>
      <c r="AA47" s="13">
        <v>86.45</v>
      </c>
      <c r="AB47" s="126">
        <v>9589500</v>
      </c>
      <c r="AC47" s="13">
        <v>85.88</v>
      </c>
      <c r="AD47" s="2">
        <f t="shared" si="1"/>
        <v>2.480000000000004</v>
      </c>
      <c r="AE47" s="181">
        <f t="shared" si="2"/>
        <v>-3.2119914346895206E-2</v>
      </c>
    </row>
    <row r="48" spans="4:31" x14ac:dyDescent="0.25">
      <c r="O48" s="114">
        <v>1.0900000000000001</v>
      </c>
      <c r="P48" s="114">
        <f t="shared" ref="P48:P67" si="4">O48*$Q$4</f>
        <v>105.64280000000001</v>
      </c>
      <c r="Q48" s="48"/>
      <c r="R48"/>
      <c r="T48" s="118" t="s">
        <v>124</v>
      </c>
      <c r="U48" s="173">
        <v>80.94</v>
      </c>
      <c r="W48" s="176">
        <v>42236</v>
      </c>
      <c r="X48" s="13">
        <v>90.62</v>
      </c>
      <c r="Y48" s="13">
        <v>90.85</v>
      </c>
      <c r="Z48" s="13">
        <v>89.32</v>
      </c>
      <c r="AA48" s="13">
        <v>89.32</v>
      </c>
      <c r="AB48" s="126">
        <v>8294300</v>
      </c>
      <c r="AC48" s="13">
        <v>88.73</v>
      </c>
      <c r="AD48" s="2">
        <f t="shared" si="1"/>
        <v>1.5300000000000011</v>
      </c>
      <c r="AE48" s="181">
        <f t="shared" si="2"/>
        <v>-3.0802839978153917E-2</v>
      </c>
    </row>
    <row r="49" spans="15:31" x14ac:dyDescent="0.25">
      <c r="O49" s="114">
        <v>1.08</v>
      </c>
      <c r="P49" s="114">
        <f t="shared" si="4"/>
        <v>104.67360000000001</v>
      </c>
      <c r="Q49" s="48"/>
      <c r="R49"/>
      <c r="T49" s="118" t="s">
        <v>125</v>
      </c>
      <c r="U49" s="173" t="s">
        <v>303</v>
      </c>
      <c r="W49" s="176">
        <v>42235</v>
      </c>
      <c r="X49" s="13">
        <v>92.25</v>
      </c>
      <c r="Y49" s="13">
        <v>93.09</v>
      </c>
      <c r="Z49" s="13">
        <v>91.88</v>
      </c>
      <c r="AA49" s="13">
        <v>92.16</v>
      </c>
      <c r="AB49" s="126">
        <v>3900400</v>
      </c>
      <c r="AC49" s="13">
        <v>91.55</v>
      </c>
      <c r="AD49" s="2">
        <f t="shared" si="1"/>
        <v>1.210000000000008</v>
      </c>
      <c r="AE49" s="181">
        <f t="shared" si="2"/>
        <v>-6.7267006618205727E-3</v>
      </c>
    </row>
    <row r="50" spans="15:31" x14ac:dyDescent="0.25">
      <c r="O50" s="114">
        <v>1.07</v>
      </c>
      <c r="P50" s="114">
        <f t="shared" si="4"/>
        <v>103.70440000000001</v>
      </c>
      <c r="Q50" s="114"/>
      <c r="R50"/>
      <c r="T50" s="118" t="s">
        <v>126</v>
      </c>
      <c r="U50" s="173" t="s">
        <v>304</v>
      </c>
      <c r="W50" s="176">
        <v>42234</v>
      </c>
      <c r="X50" s="13">
        <v>92.66</v>
      </c>
      <c r="Y50" s="13">
        <v>92.89</v>
      </c>
      <c r="Z50" s="13">
        <v>92.38</v>
      </c>
      <c r="AA50" s="13">
        <v>92.78</v>
      </c>
      <c r="AB50" s="126">
        <v>3853400</v>
      </c>
      <c r="AC50" s="13">
        <v>92.17</v>
      </c>
      <c r="AD50" s="2">
        <f t="shared" si="1"/>
        <v>0.51000000000000512</v>
      </c>
      <c r="AE50" s="181">
        <f t="shared" si="2"/>
        <v>4.3416910886806548E-4</v>
      </c>
    </row>
    <row r="51" spans="15:31" x14ac:dyDescent="0.25">
      <c r="O51" s="114">
        <v>1.06</v>
      </c>
      <c r="P51" s="114">
        <f t="shared" si="4"/>
        <v>102.73520000000001</v>
      </c>
      <c r="Q51" s="114"/>
      <c r="R51"/>
      <c r="T51" s="118" t="s">
        <v>127</v>
      </c>
      <c r="U51" s="173">
        <v>87.7</v>
      </c>
      <c r="W51" s="176">
        <v>42233</v>
      </c>
      <c r="X51" s="13">
        <v>92.46</v>
      </c>
      <c r="Y51" s="13">
        <v>92.96</v>
      </c>
      <c r="Z51" s="13">
        <v>92.01</v>
      </c>
      <c r="AA51" s="13">
        <v>92.74</v>
      </c>
      <c r="AB51" s="126">
        <v>2777400</v>
      </c>
      <c r="AC51" s="13">
        <v>92.13</v>
      </c>
      <c r="AD51" s="2">
        <f t="shared" si="1"/>
        <v>0.94999999999998863</v>
      </c>
      <c r="AE51" s="181">
        <f t="shared" si="2"/>
        <v>0</v>
      </c>
    </row>
    <row r="52" spans="15:31" x14ac:dyDescent="0.25">
      <c r="O52" s="114">
        <v>1.05</v>
      </c>
      <c r="P52" s="114">
        <f t="shared" si="4"/>
        <v>101.76600000000001</v>
      </c>
      <c r="Q52" s="114"/>
      <c r="R52"/>
      <c r="T52" s="118" t="s">
        <v>128</v>
      </c>
      <c r="U52" s="173">
        <v>1.2169399999999999</v>
      </c>
      <c r="W52" s="176">
        <v>42230</v>
      </c>
      <c r="X52" s="13">
        <v>92.32</v>
      </c>
      <c r="Y52" s="13">
        <v>93.08</v>
      </c>
      <c r="Z52" s="13">
        <v>92.32</v>
      </c>
      <c r="AA52" s="13">
        <v>92.74</v>
      </c>
      <c r="AB52" s="126">
        <v>2277500</v>
      </c>
      <c r="AC52" s="13">
        <v>92.13</v>
      </c>
      <c r="AD52" s="2">
        <f t="shared" si="1"/>
        <v>0.76000000000000512</v>
      </c>
      <c r="AE52" s="181">
        <f t="shared" si="2"/>
        <v>4.3435769356059417E-4</v>
      </c>
    </row>
    <row r="53" spans="15:31" x14ac:dyDescent="0.25">
      <c r="O53" s="114">
        <v>1.04</v>
      </c>
      <c r="P53" s="114">
        <f t="shared" si="4"/>
        <v>100.7968</v>
      </c>
      <c r="Q53" s="114"/>
      <c r="R53"/>
      <c r="T53" s="118" t="s">
        <v>129</v>
      </c>
      <c r="U53" s="125" t="s">
        <v>169</v>
      </c>
      <c r="W53" s="176">
        <v>42229</v>
      </c>
      <c r="X53" s="13">
        <v>92.64</v>
      </c>
      <c r="Y53" s="13">
        <v>93.03</v>
      </c>
      <c r="Z53" s="13">
        <v>92.12</v>
      </c>
      <c r="AA53" s="13">
        <v>92.7</v>
      </c>
      <c r="AB53" s="126">
        <v>3017300</v>
      </c>
      <c r="AC53" s="13">
        <v>92.09</v>
      </c>
      <c r="AD53" s="2">
        <f t="shared" si="1"/>
        <v>0.90999999999999659</v>
      </c>
      <c r="AE53" s="181">
        <f t="shared" si="2"/>
        <v>-1.3013772909661325E-3</v>
      </c>
    </row>
    <row r="54" spans="15:31" x14ac:dyDescent="0.25">
      <c r="O54" s="114">
        <v>1.03</v>
      </c>
      <c r="P54" s="114">
        <f t="shared" si="4"/>
        <v>99.827600000000004</v>
      </c>
      <c r="Q54" s="114"/>
      <c r="R54"/>
      <c r="T54" s="118"/>
      <c r="U54" s="173"/>
      <c r="W54" s="176">
        <v>42228</v>
      </c>
      <c r="X54" s="13">
        <v>91.61</v>
      </c>
      <c r="Y54" s="13">
        <v>93.08</v>
      </c>
      <c r="Z54" s="13">
        <v>91.26</v>
      </c>
      <c r="AA54" s="13">
        <v>92.82</v>
      </c>
      <c r="AB54" s="126">
        <v>3800200</v>
      </c>
      <c r="AC54" s="13">
        <v>92.21</v>
      </c>
      <c r="AD54" s="2">
        <f t="shared" si="1"/>
        <v>1.8199999999999932</v>
      </c>
      <c r="AE54" s="181">
        <f t="shared" si="2"/>
        <v>5.561613958560363E-3</v>
      </c>
    </row>
    <row r="55" spans="15:31" x14ac:dyDescent="0.25">
      <c r="O55" s="114">
        <v>1.02</v>
      </c>
      <c r="P55" s="114">
        <f t="shared" si="4"/>
        <v>98.858400000000003</v>
      </c>
      <c r="Q55" s="114"/>
      <c r="R55"/>
      <c r="T55" s="118" t="s">
        <v>130</v>
      </c>
      <c r="U55" s="173" t="s">
        <v>305</v>
      </c>
      <c r="W55" s="176">
        <v>42227</v>
      </c>
      <c r="X55" s="13">
        <v>92.75</v>
      </c>
      <c r="Y55" s="13">
        <v>93.17</v>
      </c>
      <c r="Z55" s="13">
        <v>92.01</v>
      </c>
      <c r="AA55" s="13">
        <v>92.31</v>
      </c>
      <c r="AB55" s="126">
        <v>3966000</v>
      </c>
      <c r="AC55" s="13">
        <v>91.7</v>
      </c>
      <c r="AD55" s="2">
        <f t="shared" si="1"/>
        <v>1.1599999999999966</v>
      </c>
      <c r="AE55" s="181">
        <f t="shared" si="2"/>
        <v>-1.2491923325436138E-2</v>
      </c>
    </row>
    <row r="56" spans="15:31" x14ac:dyDescent="0.25">
      <c r="O56" s="114">
        <v>1.01</v>
      </c>
      <c r="P56" s="114">
        <f t="shared" si="4"/>
        <v>97.889200000000002</v>
      </c>
      <c r="Q56" s="114"/>
      <c r="R56"/>
      <c r="T56" s="118" t="s">
        <v>131</v>
      </c>
      <c r="U56" s="173" t="s">
        <v>170</v>
      </c>
      <c r="W56" s="176">
        <v>42226</v>
      </c>
      <c r="X56" s="13">
        <v>93.05</v>
      </c>
      <c r="Y56" s="13">
        <v>93.87</v>
      </c>
      <c r="Z56" s="13">
        <v>93.05</v>
      </c>
      <c r="AA56" s="13">
        <v>93.48</v>
      </c>
      <c r="AB56" s="126">
        <v>4878800</v>
      </c>
      <c r="AC56" s="13">
        <v>92.86</v>
      </c>
      <c r="AD56" s="2">
        <f t="shared" si="1"/>
        <v>0.82000000000000739</v>
      </c>
      <c r="AE56" s="181">
        <f t="shared" si="2"/>
        <v>1.0556099684405185E-2</v>
      </c>
    </row>
    <row r="57" spans="15:31" x14ac:dyDescent="0.25">
      <c r="O57" s="114">
        <v>1</v>
      </c>
      <c r="P57" s="114">
        <f t="shared" si="4"/>
        <v>96.92</v>
      </c>
      <c r="Q57" s="114"/>
      <c r="R57"/>
      <c r="T57" s="118" t="s">
        <v>132</v>
      </c>
      <c r="U57" s="174">
        <v>1539839</v>
      </c>
      <c r="W57" s="176">
        <v>42223</v>
      </c>
      <c r="X57" s="13">
        <v>93.55</v>
      </c>
      <c r="Y57" s="13">
        <v>93.85</v>
      </c>
      <c r="Z57" s="13">
        <v>92.41</v>
      </c>
      <c r="AA57" s="13">
        <v>92.5</v>
      </c>
      <c r="AB57" s="126">
        <v>3542100</v>
      </c>
      <c r="AC57" s="13">
        <v>91.89</v>
      </c>
      <c r="AD57" s="2">
        <f t="shared" si="1"/>
        <v>1.4399999999999977</v>
      </c>
      <c r="AE57" s="181">
        <f t="shared" si="2"/>
        <v>-1.3844172569220881E-2</v>
      </c>
    </row>
    <row r="58" spans="15:31" x14ac:dyDescent="0.25">
      <c r="O58" s="114">
        <v>0.99</v>
      </c>
      <c r="P58" s="114">
        <f t="shared" si="4"/>
        <v>95.950800000000001</v>
      </c>
      <c r="Q58" s="114"/>
      <c r="R58"/>
      <c r="T58" s="118" t="s">
        <v>136</v>
      </c>
      <c r="U58" s="174">
        <v>2183190</v>
      </c>
      <c r="W58" s="176">
        <v>42222</v>
      </c>
      <c r="X58" s="13">
        <v>95.18</v>
      </c>
      <c r="Y58" s="13">
        <v>95.26</v>
      </c>
      <c r="Z58" s="13">
        <v>93.63</v>
      </c>
      <c r="AA58" s="13">
        <v>93.8</v>
      </c>
      <c r="AB58" s="126">
        <v>5661200</v>
      </c>
      <c r="AC58" s="13">
        <v>93.18</v>
      </c>
      <c r="AD58" s="2">
        <f t="shared" si="1"/>
        <v>1.6300000000000097</v>
      </c>
      <c r="AE58" s="181">
        <f t="shared" si="2"/>
        <v>-1.3341804320203154E-2</v>
      </c>
    </row>
    <row r="59" spans="15:31" x14ac:dyDescent="0.25">
      <c r="O59" s="114">
        <v>0.98</v>
      </c>
      <c r="P59" s="114">
        <f t="shared" si="4"/>
        <v>94.9816</v>
      </c>
      <c r="Q59" s="114"/>
      <c r="R59"/>
      <c r="T59" s="118" t="s">
        <v>133</v>
      </c>
      <c r="U59" s="173" t="s">
        <v>306</v>
      </c>
      <c r="W59" s="176">
        <v>42221</v>
      </c>
      <c r="X59" s="13">
        <v>96.4</v>
      </c>
      <c r="Y59" s="13">
        <v>96.98</v>
      </c>
      <c r="Z59" s="13">
        <v>94.98</v>
      </c>
      <c r="AA59" s="13">
        <v>95.07</v>
      </c>
      <c r="AB59" s="126">
        <v>4631000</v>
      </c>
      <c r="AC59" s="13">
        <v>94.44</v>
      </c>
      <c r="AD59" s="2">
        <f t="shared" si="1"/>
        <v>2</v>
      </c>
      <c r="AE59" s="181">
        <f t="shared" si="2"/>
        <v>-6.8356294037228427E-3</v>
      </c>
    </row>
    <row r="60" spans="15:31" x14ac:dyDescent="0.25">
      <c r="O60" s="114">
        <v>0.97</v>
      </c>
      <c r="P60" s="114">
        <f t="shared" si="4"/>
        <v>94.0124</v>
      </c>
      <c r="Q60" s="114"/>
      <c r="R60"/>
      <c r="T60" s="118" t="s">
        <v>137</v>
      </c>
      <c r="U60" s="173">
        <v>13.88</v>
      </c>
      <c r="W60" s="176">
        <v>42220</v>
      </c>
      <c r="X60" s="13">
        <v>96.2</v>
      </c>
      <c r="Y60" s="13">
        <v>96.79</v>
      </c>
      <c r="Z60" s="13">
        <v>94.97</v>
      </c>
      <c r="AA60" s="13">
        <v>95.72</v>
      </c>
      <c r="AB60" s="126">
        <v>6053500</v>
      </c>
      <c r="AC60" s="13">
        <v>95.09</v>
      </c>
      <c r="AD60" s="2">
        <f t="shared" si="1"/>
        <v>1.8200000000000074</v>
      </c>
      <c r="AE60" s="181">
        <f t="shared" si="2"/>
        <v>-7.7220077220077066E-3</v>
      </c>
    </row>
    <row r="61" spans="15:31" x14ac:dyDescent="0.25">
      <c r="O61" s="114">
        <v>0.96</v>
      </c>
      <c r="P61" s="114">
        <f t="shared" si="4"/>
        <v>93.043199999999999</v>
      </c>
      <c r="Q61" s="114"/>
      <c r="R61"/>
      <c r="T61" s="118" t="s">
        <v>138</v>
      </c>
      <c r="U61" s="173">
        <v>5.84</v>
      </c>
      <c r="W61" s="176">
        <v>42219</v>
      </c>
      <c r="X61" s="13">
        <v>97.56</v>
      </c>
      <c r="Y61" s="13">
        <v>97.69</v>
      </c>
      <c r="Z61" s="13">
        <v>95.96</v>
      </c>
      <c r="AA61" s="13">
        <v>96.47</v>
      </c>
      <c r="AB61" s="126">
        <v>4137500</v>
      </c>
      <c r="AC61" s="13">
        <v>95.83</v>
      </c>
      <c r="AD61" s="2">
        <f t="shared" si="1"/>
        <v>1.730000000000004</v>
      </c>
      <c r="AE61" s="181">
        <f t="shared" si="2"/>
        <v>-1.1552346570397165E-2</v>
      </c>
    </row>
    <row r="62" spans="15:31" x14ac:dyDescent="0.25">
      <c r="O62" s="114">
        <v>0.95</v>
      </c>
      <c r="P62" s="114">
        <f t="shared" si="4"/>
        <v>92.073999999999998</v>
      </c>
      <c r="Q62" s="114"/>
      <c r="R62"/>
      <c r="T62" s="118" t="s">
        <v>134</v>
      </c>
      <c r="U62" s="173" t="s">
        <v>264</v>
      </c>
      <c r="W62" s="176">
        <v>42216</v>
      </c>
      <c r="X62" s="13">
        <v>97.69</v>
      </c>
      <c r="Y62" s="13">
        <v>98.26</v>
      </c>
      <c r="Z62" s="13">
        <v>97.22</v>
      </c>
      <c r="AA62" s="13">
        <v>97.59</v>
      </c>
      <c r="AB62" s="126">
        <v>3925000</v>
      </c>
      <c r="AC62" s="13">
        <v>96.95</v>
      </c>
      <c r="AD62" s="2">
        <f t="shared" si="1"/>
        <v>1.0400000000000063</v>
      </c>
      <c r="AE62" s="181">
        <f t="shared" si="2"/>
        <v>-1.1333195961260589E-3</v>
      </c>
    </row>
    <row r="63" spans="15:31" x14ac:dyDescent="0.25">
      <c r="O63" s="114">
        <v>0.94</v>
      </c>
      <c r="P63" s="114">
        <f t="shared" si="4"/>
        <v>91.104799999999997</v>
      </c>
      <c r="Q63" s="114"/>
      <c r="R63"/>
      <c r="T63" s="117"/>
      <c r="W63" s="176">
        <v>42215</v>
      </c>
      <c r="X63" s="13">
        <v>97.85</v>
      </c>
      <c r="Y63" s="13">
        <v>98.05</v>
      </c>
      <c r="Z63" s="13">
        <v>97.15</v>
      </c>
      <c r="AA63" s="13">
        <v>97.7</v>
      </c>
      <c r="AB63" s="126">
        <v>4527100</v>
      </c>
      <c r="AC63" s="13">
        <v>97.06</v>
      </c>
      <c r="AD63" s="2">
        <f t="shared" si="1"/>
        <v>0.89999999999999147</v>
      </c>
      <c r="AE63" s="181">
        <f t="shared" si="2"/>
        <v>-8.3776052308949245E-3</v>
      </c>
    </row>
    <row r="64" spans="15:31" x14ac:dyDescent="0.25">
      <c r="O64" s="114">
        <v>0.93</v>
      </c>
      <c r="P64" s="114">
        <f t="shared" si="4"/>
        <v>90.135600000000011</v>
      </c>
      <c r="Q64" s="114"/>
      <c r="R64"/>
      <c r="S64" s="117"/>
      <c r="T64"/>
      <c r="W64" s="176">
        <v>42214</v>
      </c>
      <c r="X64" s="13">
        <v>96.41</v>
      </c>
      <c r="Y64" s="13">
        <v>98.73</v>
      </c>
      <c r="Z64" s="13">
        <v>95.87</v>
      </c>
      <c r="AA64" s="13">
        <v>98.53</v>
      </c>
      <c r="AB64" s="126">
        <v>6109200</v>
      </c>
      <c r="AC64" s="13">
        <v>97.88</v>
      </c>
      <c r="AD64" s="2">
        <f t="shared" si="1"/>
        <v>2.8599999999999994</v>
      </c>
      <c r="AE64" s="181">
        <f t="shared" si="2"/>
        <v>1.9795790789747691E-2</v>
      </c>
    </row>
    <row r="65" spans="15:31" x14ac:dyDescent="0.25">
      <c r="O65" s="114">
        <v>0.92</v>
      </c>
      <c r="P65" s="114">
        <f t="shared" si="4"/>
        <v>89.16640000000001</v>
      </c>
      <c r="Q65" s="114"/>
      <c r="R65"/>
      <c r="S65" s="117"/>
      <c r="T65"/>
      <c r="W65" s="176">
        <v>42213</v>
      </c>
      <c r="X65" s="13">
        <v>93.13</v>
      </c>
      <c r="Y65" s="13">
        <v>97.02</v>
      </c>
      <c r="Z65" s="13">
        <v>93.09</v>
      </c>
      <c r="AA65" s="13">
        <v>96.62</v>
      </c>
      <c r="AB65" s="126">
        <v>7542900</v>
      </c>
      <c r="AC65" s="13">
        <v>95.98</v>
      </c>
      <c r="AD65" s="2">
        <f t="shared" si="1"/>
        <v>3.9299999999999926</v>
      </c>
      <c r="AE65" s="181">
        <f t="shared" si="2"/>
        <v>4.576160383525818E-2</v>
      </c>
    </row>
    <row r="66" spans="15:31" x14ac:dyDescent="0.25">
      <c r="O66" s="114">
        <v>0.91</v>
      </c>
      <c r="P66" s="114">
        <f t="shared" si="4"/>
        <v>88.197200000000009</v>
      </c>
      <c r="Q66" s="114"/>
      <c r="R66"/>
      <c r="S66" s="117"/>
      <c r="T66"/>
      <c r="W66" s="176">
        <v>42212</v>
      </c>
      <c r="X66" s="13">
        <v>91.68</v>
      </c>
      <c r="Y66" s="13">
        <v>92.6</v>
      </c>
      <c r="Z66" s="13">
        <v>91.52</v>
      </c>
      <c r="AA66" s="13">
        <v>92.39</v>
      </c>
      <c r="AB66" s="126">
        <v>5857300</v>
      </c>
      <c r="AC66" s="13">
        <v>91.78</v>
      </c>
      <c r="AD66" s="2">
        <f t="shared" si="1"/>
        <v>1.0799999999999983</v>
      </c>
      <c r="AE66" s="181">
        <f t="shared" si="2"/>
        <v>-2.3913043478260843E-3</v>
      </c>
    </row>
    <row r="67" spans="15:31" x14ac:dyDescent="0.25">
      <c r="O67" s="114">
        <v>0.9</v>
      </c>
      <c r="P67" s="114">
        <f t="shared" si="4"/>
        <v>87.228000000000009</v>
      </c>
      <c r="Q67" s="114"/>
      <c r="R67"/>
      <c r="S67" s="117"/>
      <c r="T67"/>
      <c r="W67" s="176">
        <v>42209</v>
      </c>
      <c r="X67" s="13">
        <v>92.55</v>
      </c>
      <c r="Y67" s="13">
        <v>94.22</v>
      </c>
      <c r="Z67" s="13">
        <v>91.63</v>
      </c>
      <c r="AA67" s="13">
        <v>92.61</v>
      </c>
      <c r="AB67" s="126">
        <v>8015100</v>
      </c>
      <c r="AC67" s="13">
        <v>92</v>
      </c>
      <c r="AD67" s="2">
        <f>Y67-Z67</f>
        <v>2.5900000000000034</v>
      </c>
      <c r="AE67" s="181">
        <f>AC67/AC68-1</f>
        <v>5.3546060539830798E-3</v>
      </c>
    </row>
    <row r="68" spans="15:31" x14ac:dyDescent="0.25">
      <c r="W68" s="176">
        <v>42208</v>
      </c>
      <c r="X68" s="13">
        <v>95.65</v>
      </c>
      <c r="Y68" s="13">
        <v>96.26</v>
      </c>
      <c r="Z68" s="13">
        <v>91.23</v>
      </c>
      <c r="AA68" s="13">
        <v>92.12</v>
      </c>
      <c r="AB68" s="126">
        <v>13653100</v>
      </c>
      <c r="AC68" s="13">
        <v>91.51</v>
      </c>
      <c r="AD68" s="2">
        <f>Y68-Z68</f>
        <v>5.0300000000000011</v>
      </c>
      <c r="AE68" s="181" t="e">
        <f>AC68/AC69-1</f>
        <v>#DIV/0!</v>
      </c>
    </row>
    <row r="69" spans="15:31" x14ac:dyDescent="0.25">
      <c r="W69" s="13" t="s">
        <v>148</v>
      </c>
      <c r="X69" s="13"/>
      <c r="Y69" s="13"/>
      <c r="Z69" s="13"/>
      <c r="AA69" s="13"/>
      <c r="AB69" s="13"/>
      <c r="AC69" s="13"/>
      <c r="AD69" s="2">
        <f>Y69-Z69</f>
        <v>0</v>
      </c>
      <c r="AE69" s="181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8" bestFit="1" customWidth="1"/>
    <col min="17" max="17" width="12.7109375" bestFit="1" customWidth="1"/>
    <col min="18" max="18" width="16" customWidth="1"/>
    <col min="20" max="20" width="18.5703125" style="117" bestFit="1" customWidth="1"/>
    <col min="21" max="21" width="34.42578125" bestFit="1" customWidth="1"/>
    <col min="23" max="23" width="13.28515625" style="48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106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105</v>
      </c>
      <c r="K1" s="25" t="s">
        <v>61</v>
      </c>
      <c r="L1" s="14" t="s">
        <v>81</v>
      </c>
      <c r="M1" s="14" t="s">
        <v>38</v>
      </c>
      <c r="P1" s="48"/>
      <c r="Q1"/>
      <c r="T1" s="115" t="s">
        <v>110</v>
      </c>
      <c r="W1" s="123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98">
        <v>42199</v>
      </c>
      <c r="H2" s="7">
        <v>52</v>
      </c>
      <c r="I2" s="58">
        <v>10.7</v>
      </c>
      <c r="J2" s="58">
        <v>0.01</v>
      </c>
      <c r="K2" s="58">
        <f t="shared" ref="K2:K7" si="0">H2*I2-J2</f>
        <v>556.39</v>
      </c>
      <c r="L2" s="1">
        <v>42241</v>
      </c>
      <c r="M2" s="3">
        <v>12</v>
      </c>
      <c r="O2" s="14" t="s">
        <v>57</v>
      </c>
      <c r="Q2">
        <f>C26-H26</f>
        <v>3400</v>
      </c>
      <c r="T2" s="116">
        <v>42275</v>
      </c>
      <c r="U2" t="s">
        <v>188</v>
      </c>
      <c r="W2" s="125">
        <v>42300</v>
      </c>
      <c r="X2" s="13">
        <v>9.16</v>
      </c>
      <c r="Y2" s="13">
        <v>9.2799999999999994</v>
      </c>
      <c r="Z2" s="13">
        <v>9.06</v>
      </c>
      <c r="AA2" s="13">
        <v>9.14</v>
      </c>
      <c r="AB2" s="126">
        <v>20197400</v>
      </c>
      <c r="AC2" s="13">
        <v>9.14</v>
      </c>
      <c r="AD2" s="2">
        <f>Y2-Z2</f>
        <v>0.21999999999999886</v>
      </c>
      <c r="AE2" s="181">
        <f>AC2/AC3-1</f>
        <v>5.5005500550056041E-3</v>
      </c>
    </row>
    <row r="3" spans="1:31" x14ac:dyDescent="0.25">
      <c r="A3" s="27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1">C3*D3</f>
        <v>1324.98</v>
      </c>
      <c r="G3" s="98">
        <v>42235</v>
      </c>
      <c r="H3" s="7">
        <v>150</v>
      </c>
      <c r="I3" s="58">
        <v>9.41</v>
      </c>
      <c r="J3" s="58">
        <v>0.03</v>
      </c>
      <c r="K3" s="58">
        <f t="shared" si="0"/>
        <v>1411.47</v>
      </c>
      <c r="L3" s="1">
        <v>42333</v>
      </c>
      <c r="O3" s="14" t="s">
        <v>58</v>
      </c>
      <c r="Q3" s="2">
        <f>(F26-K26-M26)/Q2</f>
        <v>9.9318000000000008</v>
      </c>
      <c r="T3" s="164">
        <v>42285</v>
      </c>
      <c r="U3" t="s">
        <v>122</v>
      </c>
      <c r="W3" s="125">
        <v>42299</v>
      </c>
      <c r="X3" s="13">
        <v>9.16</v>
      </c>
      <c r="Y3" s="13">
        <v>9.49</v>
      </c>
      <c r="Z3" s="13">
        <v>9.0500000000000007</v>
      </c>
      <c r="AA3" s="13">
        <v>9.09</v>
      </c>
      <c r="AB3" s="126">
        <v>34001600</v>
      </c>
      <c r="AC3" s="13">
        <v>9.09</v>
      </c>
      <c r="AD3" s="2">
        <f>Y3-Z3</f>
        <v>0.4399999999999995</v>
      </c>
      <c r="AE3" s="181">
        <f>AC3/AC4-1</f>
        <v>-2.195389681668436E-3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1"/>
        <v>647</v>
      </c>
      <c r="G4" s="98">
        <v>42256</v>
      </c>
      <c r="H4" s="111">
        <v>300</v>
      </c>
      <c r="I4" s="58">
        <v>9.6999999999999993</v>
      </c>
      <c r="J4" s="58">
        <v>0.05</v>
      </c>
      <c r="K4" s="58">
        <f t="shared" si="0"/>
        <v>2909.95</v>
      </c>
      <c r="O4" s="14" t="s">
        <v>66</v>
      </c>
      <c r="Q4" s="72">
        <v>9.14</v>
      </c>
      <c r="T4" s="164">
        <v>42293</v>
      </c>
      <c r="U4" t="s">
        <v>255</v>
      </c>
      <c r="W4" s="125">
        <v>42298</v>
      </c>
      <c r="X4" s="13">
        <v>9.39</v>
      </c>
      <c r="Y4" s="13">
        <v>9.43</v>
      </c>
      <c r="Z4" s="13">
        <v>9.11</v>
      </c>
      <c r="AA4" s="13">
        <v>9.11</v>
      </c>
      <c r="AB4" s="126">
        <v>20398400</v>
      </c>
      <c r="AC4" s="13">
        <v>9.11</v>
      </c>
      <c r="AD4" s="2">
        <f t="shared" ref="AD4:AD67" si="2">Y4-Z4</f>
        <v>0.32000000000000028</v>
      </c>
      <c r="AE4" s="181">
        <f t="shared" ref="AE4:AE67" si="3">AC4/AC5-1</f>
        <v>-3.1880977683315659E-2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1"/>
        <v>590.40000000000009</v>
      </c>
      <c r="G5" s="98">
        <v>42285</v>
      </c>
      <c r="H5" s="111">
        <v>300</v>
      </c>
      <c r="I5" s="58">
        <v>9.85</v>
      </c>
      <c r="J5" s="58">
        <v>0.05</v>
      </c>
      <c r="K5" s="58">
        <f t="shared" si="0"/>
        <v>2954.95</v>
      </c>
      <c r="O5" s="14" t="s">
        <v>67</v>
      </c>
      <c r="Q5" s="3">
        <f>Q4*Q2</f>
        <v>31076.000000000004</v>
      </c>
      <c r="W5" s="125">
        <v>42297</v>
      </c>
      <c r="X5" s="13">
        <v>9.36</v>
      </c>
      <c r="Y5" s="13">
        <v>9.4600000000000009</v>
      </c>
      <c r="Z5" s="13">
        <v>9.31</v>
      </c>
      <c r="AA5" s="13">
        <v>9.41</v>
      </c>
      <c r="AB5" s="126">
        <v>25598500</v>
      </c>
      <c r="AC5" s="13">
        <v>9.41</v>
      </c>
      <c r="AD5" s="2">
        <f t="shared" si="2"/>
        <v>0.15000000000000036</v>
      </c>
      <c r="AE5" s="181">
        <f t="shared" si="3"/>
        <v>-1.0615711252653925E-3</v>
      </c>
    </row>
    <row r="6" spans="1:31" x14ac:dyDescent="0.25">
      <c r="B6" s="98">
        <v>42180</v>
      </c>
      <c r="C6" s="7">
        <v>50</v>
      </c>
      <c r="D6" s="58">
        <v>11.7</v>
      </c>
      <c r="E6" s="58">
        <v>0</v>
      </c>
      <c r="F6" s="58">
        <f t="shared" si="1"/>
        <v>585</v>
      </c>
      <c r="G6" s="98">
        <v>42285</v>
      </c>
      <c r="H6" s="111">
        <v>100</v>
      </c>
      <c r="I6" s="58">
        <v>9.98</v>
      </c>
      <c r="J6" s="58">
        <v>0.02</v>
      </c>
      <c r="K6" s="58">
        <f t="shared" si="0"/>
        <v>997.98</v>
      </c>
      <c r="O6" s="14" t="s">
        <v>64</v>
      </c>
      <c r="Q6" s="2">
        <f>Q3*Q2</f>
        <v>33768.120000000003</v>
      </c>
      <c r="W6" s="125">
        <v>42296</v>
      </c>
      <c r="X6" s="13">
        <v>9.43</v>
      </c>
      <c r="Y6" s="13">
        <v>9.57</v>
      </c>
      <c r="Z6" s="13">
        <v>9.36</v>
      </c>
      <c r="AA6" s="13">
        <v>9.42</v>
      </c>
      <c r="AB6" s="126">
        <v>22998000</v>
      </c>
      <c r="AC6" s="13">
        <v>9.42</v>
      </c>
      <c r="AD6" s="2">
        <f t="shared" si="2"/>
        <v>0.21000000000000085</v>
      </c>
      <c r="AE6" s="181">
        <f t="shared" si="3"/>
        <v>-1.3612565445026203E-2</v>
      </c>
    </row>
    <row r="7" spans="1:31" ht="15.75" x14ac:dyDescent="0.25">
      <c r="B7" s="98">
        <v>42198</v>
      </c>
      <c r="C7" s="7">
        <v>50</v>
      </c>
      <c r="D7" s="58">
        <v>10.5</v>
      </c>
      <c r="E7" s="58">
        <v>0</v>
      </c>
      <c r="F7" s="58">
        <f t="shared" si="1"/>
        <v>525</v>
      </c>
      <c r="G7" s="1">
        <v>42304</v>
      </c>
      <c r="H7" s="111">
        <v>1400</v>
      </c>
      <c r="I7" s="58">
        <v>9.4600000000000009</v>
      </c>
      <c r="J7" s="58">
        <v>0.24</v>
      </c>
      <c r="K7" s="58">
        <f t="shared" si="0"/>
        <v>13243.760000000002</v>
      </c>
      <c r="O7" s="14" t="s">
        <v>65</v>
      </c>
      <c r="Q7" s="2">
        <f>Q5-Q6</f>
        <v>-2692.119999999999</v>
      </c>
      <c r="R7" s="230" t="s">
        <v>277</v>
      </c>
      <c r="T7" s="116">
        <v>42015</v>
      </c>
      <c r="U7" t="s">
        <v>230</v>
      </c>
      <c r="W7" s="125">
        <v>42293</v>
      </c>
      <c r="X7" s="13">
        <v>9.7799999999999994</v>
      </c>
      <c r="Y7" s="13">
        <v>9.7899999999999991</v>
      </c>
      <c r="Z7" s="13">
        <v>9.43</v>
      </c>
      <c r="AA7" s="13">
        <v>9.5500000000000007</v>
      </c>
      <c r="AB7" s="126">
        <v>27304000</v>
      </c>
      <c r="AC7" s="13">
        <v>9.5500000000000007</v>
      </c>
      <c r="AD7" s="2">
        <f t="shared" si="2"/>
        <v>0.35999999999999943</v>
      </c>
      <c r="AE7" s="181">
        <f t="shared" si="3"/>
        <v>-1.546391752577303E-2</v>
      </c>
    </row>
    <row r="8" spans="1:31" x14ac:dyDescent="0.25">
      <c r="B8" s="98">
        <v>42205</v>
      </c>
      <c r="C8" s="7">
        <v>20</v>
      </c>
      <c r="D8" s="58">
        <v>10.56</v>
      </c>
      <c r="E8" s="58">
        <v>0</v>
      </c>
      <c r="F8" s="58">
        <f t="shared" si="1"/>
        <v>211.20000000000002</v>
      </c>
      <c r="W8" s="125">
        <v>42292</v>
      </c>
      <c r="X8" s="13">
        <v>9.93</v>
      </c>
      <c r="Y8" s="13">
        <v>10</v>
      </c>
      <c r="Z8" s="13">
        <v>9.6300000000000008</v>
      </c>
      <c r="AA8" s="13">
        <v>9.6999999999999993</v>
      </c>
      <c r="AB8" s="126">
        <v>49779200</v>
      </c>
      <c r="AC8" s="13">
        <v>9.6999999999999993</v>
      </c>
      <c r="AD8" s="2">
        <f t="shared" si="2"/>
        <v>0.36999999999999922</v>
      </c>
      <c r="AE8" s="181">
        <f t="shared" si="3"/>
        <v>-2.5125628140703515E-2</v>
      </c>
    </row>
    <row r="9" spans="1:31" x14ac:dyDescent="0.25">
      <c r="B9" s="98">
        <v>42208</v>
      </c>
      <c r="C9" s="7">
        <v>32</v>
      </c>
      <c r="D9" s="58">
        <v>10.220000000000001</v>
      </c>
      <c r="E9" s="58">
        <v>0</v>
      </c>
      <c r="F9" s="58">
        <f t="shared" si="1"/>
        <v>327.04000000000002</v>
      </c>
      <c r="W9" s="125">
        <v>42291</v>
      </c>
      <c r="X9" s="13">
        <v>10.09</v>
      </c>
      <c r="Y9" s="13">
        <v>10.11</v>
      </c>
      <c r="Z9" s="13">
        <v>9.91</v>
      </c>
      <c r="AA9" s="13">
        <v>9.9499999999999993</v>
      </c>
      <c r="AB9" s="126">
        <v>42245400</v>
      </c>
      <c r="AC9" s="13">
        <v>9.9499999999999993</v>
      </c>
      <c r="AD9" s="2">
        <f t="shared" si="2"/>
        <v>0.19999999999999929</v>
      </c>
      <c r="AE9" s="181">
        <f t="shared" si="3"/>
        <v>-7.9760717846460993E-3</v>
      </c>
    </row>
    <row r="10" spans="1:31" x14ac:dyDescent="0.25">
      <c r="B10" s="98">
        <v>42230</v>
      </c>
      <c r="C10" s="7">
        <v>100</v>
      </c>
      <c r="D10" s="58">
        <v>9.58</v>
      </c>
      <c r="E10" s="58">
        <v>0</v>
      </c>
      <c r="F10" s="58">
        <f t="shared" si="1"/>
        <v>958</v>
      </c>
      <c r="L10" s="2"/>
      <c r="W10" s="125">
        <v>42290</v>
      </c>
      <c r="X10" s="13">
        <v>9.9600000000000009</v>
      </c>
      <c r="Y10" s="13">
        <v>10.220000000000001</v>
      </c>
      <c r="Z10" s="13">
        <v>9.86</v>
      </c>
      <c r="AA10" s="13">
        <v>10.029999999999999</v>
      </c>
      <c r="AB10" s="126">
        <v>36220300</v>
      </c>
      <c r="AC10" s="13">
        <v>10.029999999999999</v>
      </c>
      <c r="AD10" s="2">
        <f t="shared" si="2"/>
        <v>0.36000000000000121</v>
      </c>
      <c r="AE10" s="181">
        <f t="shared" si="3"/>
        <v>-4.9603174603175537E-3</v>
      </c>
    </row>
    <row r="11" spans="1:31" x14ac:dyDescent="0.25">
      <c r="B11" s="98">
        <v>42233</v>
      </c>
      <c r="C11" s="7">
        <v>150</v>
      </c>
      <c r="D11" s="58">
        <v>9.3000000000000007</v>
      </c>
      <c r="E11" s="58">
        <v>0</v>
      </c>
      <c r="F11" s="58">
        <f t="shared" si="1"/>
        <v>1395</v>
      </c>
      <c r="W11" s="125">
        <v>42289</v>
      </c>
      <c r="X11" s="13">
        <v>10.28</v>
      </c>
      <c r="Y11" s="13">
        <v>10.29</v>
      </c>
      <c r="Z11" s="13">
        <v>9.9700000000000006</v>
      </c>
      <c r="AA11" s="13">
        <v>10.08</v>
      </c>
      <c r="AB11" s="126">
        <v>31371900</v>
      </c>
      <c r="AC11" s="13">
        <v>10.08</v>
      </c>
      <c r="AD11" s="2">
        <f t="shared" si="2"/>
        <v>0.31999999999999851</v>
      </c>
      <c r="AE11" s="181">
        <f t="shared" si="3"/>
        <v>-1.7543859649122751E-2</v>
      </c>
    </row>
    <row r="12" spans="1:31" x14ac:dyDescent="0.25">
      <c r="B12" s="98">
        <v>42240</v>
      </c>
      <c r="C12" s="7">
        <v>200</v>
      </c>
      <c r="D12" s="58">
        <v>9.2100000000000009</v>
      </c>
      <c r="E12" s="58">
        <v>0</v>
      </c>
      <c r="F12" s="58">
        <f t="shared" si="1"/>
        <v>1842.0000000000002</v>
      </c>
      <c r="W12" s="125">
        <v>42286</v>
      </c>
      <c r="X12" s="13">
        <v>10.67</v>
      </c>
      <c r="Y12" s="13">
        <v>10.92</v>
      </c>
      <c r="Z12" s="13">
        <v>10.25</v>
      </c>
      <c r="AA12" s="13">
        <v>10.26</v>
      </c>
      <c r="AB12" s="126">
        <v>78627900</v>
      </c>
      <c r="AC12" s="13">
        <v>10.26</v>
      </c>
      <c r="AD12" s="2">
        <f t="shared" si="2"/>
        <v>0.66999999999999993</v>
      </c>
      <c r="AE12" s="181">
        <f t="shared" si="3"/>
        <v>-6.8119891008174394E-2</v>
      </c>
    </row>
    <row r="13" spans="1:31" x14ac:dyDescent="0.25">
      <c r="B13" s="98">
        <v>42272</v>
      </c>
      <c r="C13" s="7">
        <v>100</v>
      </c>
      <c r="D13" s="58">
        <v>9.4499999999999993</v>
      </c>
      <c r="E13" s="58">
        <v>0</v>
      </c>
      <c r="F13" s="58">
        <f t="shared" si="1"/>
        <v>944.99999999999989</v>
      </c>
      <c r="W13" s="125">
        <v>42285</v>
      </c>
      <c r="X13" s="13">
        <v>10.85</v>
      </c>
      <c r="Y13" s="13">
        <v>11.11</v>
      </c>
      <c r="Z13" s="13">
        <v>10.63</v>
      </c>
      <c r="AA13" s="13">
        <v>11.01</v>
      </c>
      <c r="AB13" s="126">
        <v>34172000</v>
      </c>
      <c r="AC13" s="13">
        <v>11.01</v>
      </c>
      <c r="AD13" s="2">
        <f t="shared" si="2"/>
        <v>0.47999999999999865</v>
      </c>
      <c r="AE13" s="181">
        <f t="shared" si="3"/>
        <v>6.3985374771480252E-3</v>
      </c>
    </row>
    <row r="14" spans="1:31" x14ac:dyDescent="0.25">
      <c r="B14" s="98">
        <v>42275</v>
      </c>
      <c r="C14" s="4">
        <v>100</v>
      </c>
      <c r="D14" s="3">
        <v>9.3000000000000007</v>
      </c>
      <c r="E14" s="3">
        <v>0</v>
      </c>
      <c r="F14" s="3">
        <f t="shared" ref="F14:F22" si="4">C14*D14</f>
        <v>930.00000000000011</v>
      </c>
      <c r="G14" s="2"/>
      <c r="T14" s="115"/>
      <c r="U14" s="14"/>
      <c r="W14" s="125">
        <v>42284</v>
      </c>
      <c r="X14" s="13">
        <v>11.15</v>
      </c>
      <c r="Y14" s="13">
        <v>11.18</v>
      </c>
      <c r="Z14" s="13">
        <v>10.66</v>
      </c>
      <c r="AA14" s="13">
        <v>10.94</v>
      </c>
      <c r="AB14" s="126">
        <v>41579500</v>
      </c>
      <c r="AC14" s="13">
        <v>10.94</v>
      </c>
      <c r="AD14" s="2">
        <f t="shared" si="2"/>
        <v>0.51999999999999957</v>
      </c>
      <c r="AE14" s="181">
        <f t="shared" si="3"/>
        <v>-3.6429872495447047E-3</v>
      </c>
    </row>
    <row r="15" spans="1:31" x14ac:dyDescent="0.25">
      <c r="B15" s="98">
        <v>42290</v>
      </c>
      <c r="C15" s="4">
        <v>400</v>
      </c>
      <c r="D15" s="2">
        <v>10.79</v>
      </c>
      <c r="E15" s="2">
        <v>0</v>
      </c>
      <c r="F15" s="3">
        <f t="shared" si="4"/>
        <v>4316</v>
      </c>
      <c r="W15" s="125">
        <v>42283</v>
      </c>
      <c r="X15" s="13">
        <v>10.43</v>
      </c>
      <c r="Y15" s="13">
        <v>11.03</v>
      </c>
      <c r="Z15" s="13">
        <v>10.41</v>
      </c>
      <c r="AA15" s="13">
        <v>10.98</v>
      </c>
      <c r="AB15" s="126">
        <v>57215700</v>
      </c>
      <c r="AC15" s="13">
        <v>10.98</v>
      </c>
      <c r="AD15" s="2">
        <f t="shared" si="2"/>
        <v>0.61999999999999922</v>
      </c>
      <c r="AE15" s="181">
        <f t="shared" si="3"/>
        <v>5.4755043227665778E-2</v>
      </c>
    </row>
    <row r="16" spans="1:31" x14ac:dyDescent="0.25">
      <c r="B16" s="98">
        <v>42291</v>
      </c>
      <c r="C16" s="4">
        <v>150</v>
      </c>
      <c r="D16" s="2">
        <v>10.46</v>
      </c>
      <c r="E16" s="2">
        <v>0</v>
      </c>
      <c r="F16" s="2">
        <f t="shared" si="4"/>
        <v>1569.0000000000002</v>
      </c>
      <c r="W16" s="125">
        <v>42282</v>
      </c>
      <c r="X16" s="13">
        <v>9.61</v>
      </c>
      <c r="Y16" s="13">
        <v>10.45</v>
      </c>
      <c r="Z16" s="13">
        <v>9.6</v>
      </c>
      <c r="AA16" s="13">
        <v>10.41</v>
      </c>
      <c r="AB16" s="126">
        <v>48411000</v>
      </c>
      <c r="AC16" s="13">
        <v>10.41</v>
      </c>
      <c r="AD16" s="2">
        <f t="shared" si="2"/>
        <v>0.84999999999999964</v>
      </c>
      <c r="AE16" s="181">
        <f t="shared" si="3"/>
        <v>9.3487394957983305E-2</v>
      </c>
    </row>
    <row r="17" spans="1:31" x14ac:dyDescent="0.25">
      <c r="B17" s="98">
        <v>42292</v>
      </c>
      <c r="C17" s="4">
        <v>150</v>
      </c>
      <c r="D17" s="2">
        <v>10.3</v>
      </c>
      <c r="E17" s="2">
        <v>0</v>
      </c>
      <c r="F17" s="2">
        <f t="shared" si="4"/>
        <v>1545</v>
      </c>
      <c r="W17" s="125">
        <v>42279</v>
      </c>
      <c r="X17" s="13">
        <v>9.15</v>
      </c>
      <c r="Y17" s="13">
        <v>9.52</v>
      </c>
      <c r="Z17" s="13">
        <v>9.1</v>
      </c>
      <c r="AA17" s="13">
        <v>9.52</v>
      </c>
      <c r="AB17" s="126">
        <v>28080000</v>
      </c>
      <c r="AC17" s="13">
        <v>9.52</v>
      </c>
      <c r="AD17" s="2">
        <f t="shared" si="2"/>
        <v>0.41999999999999993</v>
      </c>
      <c r="AE17" s="181">
        <f t="shared" si="3"/>
        <v>2.8077753779697678E-2</v>
      </c>
    </row>
    <row r="18" spans="1:31" x14ac:dyDescent="0.25">
      <c r="B18" s="98">
        <v>42297</v>
      </c>
      <c r="C18" s="111">
        <v>200</v>
      </c>
      <c r="D18" s="58">
        <v>9.8000000000000007</v>
      </c>
      <c r="E18" s="58">
        <v>0</v>
      </c>
      <c r="F18" s="58">
        <f t="shared" si="4"/>
        <v>1960.0000000000002</v>
      </c>
      <c r="G18" s="2"/>
      <c r="W18" s="125">
        <v>42278</v>
      </c>
      <c r="X18" s="13">
        <v>9.7100000000000009</v>
      </c>
      <c r="Y18" s="13">
        <v>9.85</v>
      </c>
      <c r="Z18" s="13">
        <v>9.19</v>
      </c>
      <c r="AA18" s="13">
        <v>9.26</v>
      </c>
      <c r="AB18" s="126">
        <v>36835700</v>
      </c>
      <c r="AC18" s="13">
        <v>9.26</v>
      </c>
      <c r="AD18" s="2">
        <f t="shared" si="2"/>
        <v>0.66000000000000014</v>
      </c>
      <c r="AE18" s="181">
        <f t="shared" si="3"/>
        <v>-4.1407867494824058E-2</v>
      </c>
    </row>
    <row r="19" spans="1:31" x14ac:dyDescent="0.25">
      <c r="B19" s="98">
        <v>42297</v>
      </c>
      <c r="C19" s="273">
        <v>900</v>
      </c>
      <c r="D19" s="2">
        <v>9.74</v>
      </c>
      <c r="E19" s="2">
        <v>0</v>
      </c>
      <c r="F19" s="2">
        <f t="shared" si="4"/>
        <v>8766</v>
      </c>
      <c r="W19" s="125">
        <v>42277</v>
      </c>
      <c r="X19" s="13">
        <v>9.61</v>
      </c>
      <c r="Y19" s="13">
        <v>9.7100000000000009</v>
      </c>
      <c r="Z19" s="13">
        <v>9.43</v>
      </c>
      <c r="AA19" s="13">
        <v>9.66</v>
      </c>
      <c r="AB19" s="126">
        <v>41445800</v>
      </c>
      <c r="AC19" s="13">
        <v>9.66</v>
      </c>
      <c r="AD19" s="2">
        <f t="shared" si="2"/>
        <v>0.28000000000000114</v>
      </c>
      <c r="AE19" s="181">
        <f t="shared" si="3"/>
        <v>2.2222222222222365E-2</v>
      </c>
    </row>
    <row r="20" spans="1:31" x14ac:dyDescent="0.25">
      <c r="B20" s="1">
        <v>42299</v>
      </c>
      <c r="C20" s="7">
        <v>1000</v>
      </c>
      <c r="D20" s="58">
        <v>9.3800000000000008</v>
      </c>
      <c r="E20" s="58">
        <v>0</v>
      </c>
      <c r="F20" s="58">
        <f t="shared" si="4"/>
        <v>9380</v>
      </c>
      <c r="W20" s="125">
        <v>42276</v>
      </c>
      <c r="X20" s="13">
        <v>9.6199999999999992</v>
      </c>
      <c r="Y20" s="13">
        <v>9.77</v>
      </c>
      <c r="Z20" s="13">
        <v>9.36</v>
      </c>
      <c r="AA20" s="13">
        <v>9.4499999999999993</v>
      </c>
      <c r="AB20" s="126">
        <v>39295900</v>
      </c>
      <c r="AC20" s="13">
        <v>9.4499999999999993</v>
      </c>
      <c r="AD20" s="2">
        <f t="shared" si="2"/>
        <v>0.41000000000000014</v>
      </c>
      <c r="AE20" s="181">
        <f t="shared" si="3"/>
        <v>-1.4598540145985495E-2</v>
      </c>
    </row>
    <row r="21" spans="1:31" x14ac:dyDescent="0.25">
      <c r="B21" s="1">
        <v>42303</v>
      </c>
      <c r="C21" s="7">
        <v>400</v>
      </c>
      <c r="D21" s="58">
        <v>9.1999999999999993</v>
      </c>
      <c r="E21" s="58">
        <v>0</v>
      </c>
      <c r="F21" s="58">
        <f t="shared" si="4"/>
        <v>3679.9999999999995</v>
      </c>
      <c r="W21" s="125">
        <v>42275</v>
      </c>
      <c r="X21" s="13">
        <v>9.4600000000000009</v>
      </c>
      <c r="Y21" s="13">
        <v>9.64</v>
      </c>
      <c r="Z21" s="13">
        <v>9.1999999999999993</v>
      </c>
      <c r="AA21" s="13">
        <v>9.59</v>
      </c>
      <c r="AB21" s="126">
        <v>95268500</v>
      </c>
      <c r="AC21" s="13">
        <v>9.59</v>
      </c>
      <c r="AD21" s="2">
        <f t="shared" si="2"/>
        <v>0.44000000000000128</v>
      </c>
      <c r="AE21" s="181">
        <f t="shared" si="3"/>
        <v>5.7331863285556839E-2</v>
      </c>
    </row>
    <row r="22" spans="1:31" x14ac:dyDescent="0.25">
      <c r="B22" s="1">
        <v>42304</v>
      </c>
      <c r="C22" s="4">
        <v>1400</v>
      </c>
      <c r="D22" s="2">
        <v>9.32</v>
      </c>
      <c r="E22" s="2">
        <v>0</v>
      </c>
      <c r="F22" s="2">
        <f t="shared" si="4"/>
        <v>13048</v>
      </c>
      <c r="G22" s="2"/>
      <c r="W22" s="125">
        <v>42272</v>
      </c>
      <c r="X22" s="13">
        <v>9.25</v>
      </c>
      <c r="Y22" s="13">
        <v>9.2899999999999991</v>
      </c>
      <c r="Z22" s="13">
        <v>8.9600000000000009</v>
      </c>
      <c r="AA22" s="13">
        <v>9.07</v>
      </c>
      <c r="AB22" s="126">
        <v>18989200</v>
      </c>
      <c r="AC22" s="13">
        <v>9.07</v>
      </c>
      <c r="AD22" s="2">
        <f t="shared" si="2"/>
        <v>0.32999999999999829</v>
      </c>
      <c r="AE22" s="181">
        <f t="shared" si="3"/>
        <v>-1.1982570806100101E-2</v>
      </c>
    </row>
    <row r="23" spans="1:31" x14ac:dyDescent="0.25">
      <c r="W23" s="125">
        <v>42271</v>
      </c>
      <c r="X23" s="13">
        <v>9.07</v>
      </c>
      <c r="Y23" s="13">
        <v>9.26</v>
      </c>
      <c r="Z23" s="13">
        <v>8.86</v>
      </c>
      <c r="AA23" s="13">
        <v>9.18</v>
      </c>
      <c r="AB23" s="126">
        <v>25680500</v>
      </c>
      <c r="AC23" s="13">
        <v>9.18</v>
      </c>
      <c r="AD23" s="2">
        <f t="shared" si="2"/>
        <v>0.40000000000000036</v>
      </c>
      <c r="AE23" s="181">
        <f t="shared" si="3"/>
        <v>-2.1739130434782483E-3</v>
      </c>
    </row>
    <row r="24" spans="1:31" x14ac:dyDescent="0.25">
      <c r="W24" s="125">
        <v>42270</v>
      </c>
      <c r="X24" s="13">
        <v>9.58</v>
      </c>
      <c r="Y24" s="13">
        <v>9.59</v>
      </c>
      <c r="Z24" s="13">
        <v>9.19</v>
      </c>
      <c r="AA24" s="13">
        <v>9.1999999999999993</v>
      </c>
      <c r="AB24" s="126">
        <v>20923500</v>
      </c>
      <c r="AC24" s="13">
        <v>9.1999999999999993</v>
      </c>
      <c r="AD24" s="2">
        <f t="shared" si="2"/>
        <v>0.40000000000000036</v>
      </c>
      <c r="AE24" s="181">
        <f t="shared" si="3"/>
        <v>-3.1578947368421151E-2</v>
      </c>
    </row>
    <row r="25" spans="1:31" x14ac:dyDescent="0.25">
      <c r="W25" s="125">
        <v>42269</v>
      </c>
      <c r="X25" s="13">
        <v>9.6</v>
      </c>
      <c r="Y25" s="13">
        <v>9.6300000000000008</v>
      </c>
      <c r="Z25" s="13">
        <v>9.3800000000000008</v>
      </c>
      <c r="AA25" s="13">
        <v>9.5</v>
      </c>
      <c r="AB25" s="126">
        <v>25283600</v>
      </c>
      <c r="AC25" s="13">
        <v>9.5</v>
      </c>
      <c r="AD25" s="2">
        <f t="shared" si="2"/>
        <v>0.25</v>
      </c>
      <c r="AE25" s="181">
        <f t="shared" si="3"/>
        <v>-4.0404040404040442E-2</v>
      </c>
    </row>
    <row r="26" spans="1:31" x14ac:dyDescent="0.25">
      <c r="A26" s="46" t="s">
        <v>86</v>
      </c>
      <c r="B26" s="17"/>
      <c r="C26" s="17">
        <f>SUM(C2:C25)</f>
        <v>5702</v>
      </c>
      <c r="D26" s="22"/>
      <c r="E26" s="22"/>
      <c r="F26" s="22">
        <f>SUM(F2:F25)</f>
        <v>55854.62</v>
      </c>
      <c r="G26" s="17"/>
      <c r="H26" s="17">
        <f>SUM(H2:H15)</f>
        <v>2302</v>
      </c>
      <c r="I26" s="22"/>
      <c r="J26" s="22"/>
      <c r="K26" s="22">
        <f>SUM(K2:K15)</f>
        <v>22074.5</v>
      </c>
      <c r="L26" s="22"/>
      <c r="M26" s="22">
        <f>SUM(M2:M15)</f>
        <v>12</v>
      </c>
      <c r="W26" s="125">
        <v>42268</v>
      </c>
      <c r="X26" s="13">
        <v>9.98</v>
      </c>
      <c r="Y26" s="13">
        <v>10.1</v>
      </c>
      <c r="Z26" s="13">
        <v>9.9</v>
      </c>
      <c r="AA26" s="13">
        <v>9.9</v>
      </c>
      <c r="AB26" s="126">
        <v>17627900</v>
      </c>
      <c r="AC26" s="13">
        <v>9.9</v>
      </c>
      <c r="AD26" s="2">
        <f t="shared" si="2"/>
        <v>0.19999999999999929</v>
      </c>
      <c r="AE26" s="181">
        <f t="shared" si="3"/>
        <v>-7.0210631895687436E-3</v>
      </c>
    </row>
    <row r="27" spans="1:31" x14ac:dyDescent="0.25">
      <c r="W27" s="125">
        <v>42265</v>
      </c>
      <c r="X27" s="13">
        <v>9.85</v>
      </c>
      <c r="Y27" s="13">
        <v>10.029999999999999</v>
      </c>
      <c r="Z27" s="13">
        <v>9.76</v>
      </c>
      <c r="AA27" s="13">
        <v>9.9700000000000006</v>
      </c>
      <c r="AB27" s="126">
        <v>28921100</v>
      </c>
      <c r="AC27" s="13">
        <v>9.9700000000000006</v>
      </c>
      <c r="AD27" s="2">
        <f t="shared" si="2"/>
        <v>0.26999999999999957</v>
      </c>
      <c r="AE27" s="181">
        <f t="shared" si="3"/>
        <v>2.0100502512563345E-3</v>
      </c>
    </row>
    <row r="28" spans="1:31" x14ac:dyDescent="0.25">
      <c r="W28" s="125">
        <v>42264</v>
      </c>
      <c r="X28" s="13">
        <v>9.81</v>
      </c>
      <c r="Y28" s="13">
        <v>10.16</v>
      </c>
      <c r="Z28" s="13">
        <v>9.75</v>
      </c>
      <c r="AA28" s="13">
        <v>9.9499999999999993</v>
      </c>
      <c r="AB28" s="126">
        <v>24427200</v>
      </c>
      <c r="AC28" s="13">
        <v>9.9499999999999993</v>
      </c>
      <c r="AD28" s="2">
        <f t="shared" si="2"/>
        <v>0.41000000000000014</v>
      </c>
      <c r="AE28" s="181">
        <f t="shared" si="3"/>
        <v>9.1277890466532341E-3</v>
      </c>
    </row>
    <row r="29" spans="1:31" x14ac:dyDescent="0.25">
      <c r="W29" s="125">
        <v>42263</v>
      </c>
      <c r="X29" s="13">
        <v>9.6999999999999993</v>
      </c>
      <c r="Y29" s="13">
        <v>9.8800000000000008</v>
      </c>
      <c r="Z29" s="13">
        <v>9.6999999999999993</v>
      </c>
      <c r="AA29" s="13">
        <v>9.86</v>
      </c>
      <c r="AB29" s="126">
        <v>19872400</v>
      </c>
      <c r="AC29" s="13">
        <v>9.86</v>
      </c>
      <c r="AD29" s="2">
        <f t="shared" si="2"/>
        <v>0.18000000000000149</v>
      </c>
      <c r="AE29" s="181">
        <f t="shared" si="3"/>
        <v>2.388369678089286E-2</v>
      </c>
    </row>
    <row r="30" spans="1:31" x14ac:dyDescent="0.25">
      <c r="W30" s="125">
        <v>42262</v>
      </c>
      <c r="X30" s="13">
        <v>9.39</v>
      </c>
      <c r="Y30" s="13">
        <v>9.7100000000000009</v>
      </c>
      <c r="Z30" s="13">
        <v>9.3699999999999992</v>
      </c>
      <c r="AA30" s="13">
        <v>9.6300000000000008</v>
      </c>
      <c r="AB30" s="126">
        <v>17928800</v>
      </c>
      <c r="AC30" s="13">
        <v>9.6300000000000008</v>
      </c>
      <c r="AD30" s="2">
        <f t="shared" si="2"/>
        <v>0.34000000000000163</v>
      </c>
      <c r="AE30" s="181">
        <f t="shared" si="3"/>
        <v>2.6652452025586415E-2</v>
      </c>
    </row>
    <row r="31" spans="1:31" x14ac:dyDescent="0.25">
      <c r="W31" s="125">
        <v>42261</v>
      </c>
      <c r="X31" s="13">
        <v>9.58</v>
      </c>
      <c r="Y31" s="13">
        <v>9.61</v>
      </c>
      <c r="Z31" s="13">
        <v>9.32</v>
      </c>
      <c r="AA31" s="13">
        <v>9.3800000000000008</v>
      </c>
      <c r="AB31" s="126">
        <v>31110300</v>
      </c>
      <c r="AC31" s="13">
        <v>9.3800000000000008</v>
      </c>
      <c r="AD31" s="2">
        <f t="shared" si="2"/>
        <v>0.28999999999999915</v>
      </c>
      <c r="AE31" s="181">
        <f t="shared" si="3"/>
        <v>-2.797927461139893E-2</v>
      </c>
    </row>
    <row r="32" spans="1:31" x14ac:dyDescent="0.25">
      <c r="W32" s="125">
        <v>42258</v>
      </c>
      <c r="X32" s="13">
        <v>9.6</v>
      </c>
      <c r="Y32" s="13">
        <v>9.75</v>
      </c>
      <c r="Z32" s="13">
        <v>9.5399999999999991</v>
      </c>
      <c r="AA32" s="13">
        <v>9.65</v>
      </c>
      <c r="AB32" s="126">
        <v>19493400</v>
      </c>
      <c r="AC32" s="13">
        <v>9.65</v>
      </c>
      <c r="AD32" s="2">
        <f t="shared" si="2"/>
        <v>0.21000000000000085</v>
      </c>
      <c r="AE32" s="181">
        <f t="shared" si="3"/>
        <v>2.0768431983384517E-3</v>
      </c>
    </row>
    <row r="33" spans="15:31" x14ac:dyDescent="0.25">
      <c r="W33" s="125">
        <v>42257</v>
      </c>
      <c r="X33" s="13">
        <v>9.56</v>
      </c>
      <c r="Y33" s="13">
        <v>9.7200000000000006</v>
      </c>
      <c r="Z33" s="13">
        <v>9.51</v>
      </c>
      <c r="AA33" s="13">
        <v>9.6300000000000008</v>
      </c>
      <c r="AB33" s="126">
        <v>29476300</v>
      </c>
      <c r="AC33" s="13">
        <v>9.6300000000000008</v>
      </c>
      <c r="AD33" s="2">
        <f t="shared" si="2"/>
        <v>0.21000000000000085</v>
      </c>
      <c r="AE33" s="181">
        <f t="shared" si="3"/>
        <v>6.2695924764890609E-3</v>
      </c>
    </row>
    <row r="34" spans="15:31" x14ac:dyDescent="0.25">
      <c r="W34" s="125">
        <v>42256</v>
      </c>
      <c r="X34" s="13">
        <v>9.92</v>
      </c>
      <c r="Y34" s="13">
        <v>9.94</v>
      </c>
      <c r="Z34" s="13">
        <v>9.5299999999999994</v>
      </c>
      <c r="AA34" s="13">
        <v>9.57</v>
      </c>
      <c r="AB34" s="126">
        <v>29318000</v>
      </c>
      <c r="AC34" s="13">
        <v>9.57</v>
      </c>
      <c r="AD34" s="2">
        <f t="shared" si="2"/>
        <v>0.41000000000000014</v>
      </c>
      <c r="AE34" s="181">
        <f t="shared" si="3"/>
        <v>-1.5432098765432167E-2</v>
      </c>
    </row>
    <row r="35" spans="15:31" x14ac:dyDescent="0.25">
      <c r="W35" s="125">
        <v>42255</v>
      </c>
      <c r="X35" s="13">
        <v>9.8699999999999992</v>
      </c>
      <c r="Y35" s="13">
        <v>9.8699999999999992</v>
      </c>
      <c r="Z35" s="13">
        <v>9.6</v>
      </c>
      <c r="AA35" s="13">
        <v>9.7200000000000006</v>
      </c>
      <c r="AB35" s="126">
        <v>17975500</v>
      </c>
      <c r="AC35" s="13">
        <v>9.7200000000000006</v>
      </c>
      <c r="AD35" s="2">
        <f t="shared" si="2"/>
        <v>0.26999999999999957</v>
      </c>
      <c r="AE35" s="181">
        <f t="shared" si="3"/>
        <v>2.423603793466822E-2</v>
      </c>
    </row>
    <row r="36" spans="15:31" x14ac:dyDescent="0.25">
      <c r="W36" s="125">
        <v>42251</v>
      </c>
      <c r="X36" s="13">
        <v>9.39</v>
      </c>
      <c r="Y36" s="13">
        <v>9.64</v>
      </c>
      <c r="Z36" s="13">
        <v>9.3000000000000007</v>
      </c>
      <c r="AA36" s="13">
        <v>9.49</v>
      </c>
      <c r="AB36" s="126">
        <v>48097800</v>
      </c>
      <c r="AC36" s="13">
        <v>9.49</v>
      </c>
      <c r="AD36" s="2">
        <f t="shared" si="2"/>
        <v>0.33999999999999986</v>
      </c>
      <c r="AE36" s="181">
        <f t="shared" si="3"/>
        <v>-8.3594566353186739E-3</v>
      </c>
    </row>
    <row r="37" spans="15:31" x14ac:dyDescent="0.25">
      <c r="W37" s="125">
        <v>42250</v>
      </c>
      <c r="X37" s="13">
        <v>9.4</v>
      </c>
      <c r="Y37" s="13">
        <v>9.75</v>
      </c>
      <c r="Z37" s="13">
        <v>9.35</v>
      </c>
      <c r="AA37" s="13">
        <v>9.57</v>
      </c>
      <c r="AB37" s="126">
        <v>28178300</v>
      </c>
      <c r="AC37" s="13">
        <v>9.57</v>
      </c>
      <c r="AD37" s="2">
        <f t="shared" si="2"/>
        <v>0.40000000000000036</v>
      </c>
      <c r="AE37" s="181">
        <f t="shared" si="3"/>
        <v>2.682403433476388E-2</v>
      </c>
    </row>
    <row r="38" spans="15:31" x14ac:dyDescent="0.25">
      <c r="W38" s="125">
        <v>42249</v>
      </c>
      <c r="X38" s="13">
        <v>9.39</v>
      </c>
      <c r="Y38" s="13">
        <v>9.39</v>
      </c>
      <c r="Z38" s="13">
        <v>9.01</v>
      </c>
      <c r="AA38" s="13">
        <v>9.32</v>
      </c>
      <c r="AB38" s="126">
        <v>40290600</v>
      </c>
      <c r="AC38" s="13">
        <v>9.32</v>
      </c>
      <c r="AD38" s="2">
        <f t="shared" si="2"/>
        <v>0.38000000000000078</v>
      </c>
      <c r="AE38" s="181">
        <f t="shared" si="3"/>
        <v>1.0845986984815648E-2</v>
      </c>
    </row>
    <row r="39" spans="15:31" ht="20.25" thickBot="1" x14ac:dyDescent="0.35">
      <c r="O39" s="14"/>
      <c r="P39" s="303" t="s">
        <v>82</v>
      </c>
      <c r="Q39" s="303"/>
      <c r="R39" s="48"/>
      <c r="T39" s="122" t="s">
        <v>139</v>
      </c>
      <c r="W39" s="125">
        <v>42248</v>
      </c>
      <c r="X39" s="13">
        <v>9.15</v>
      </c>
      <c r="Y39" s="13">
        <v>9.32</v>
      </c>
      <c r="Z39" s="13">
        <v>9.07</v>
      </c>
      <c r="AA39" s="13">
        <v>9.2200000000000006</v>
      </c>
      <c r="AB39" s="126">
        <v>32615500</v>
      </c>
      <c r="AC39" s="13">
        <v>9.2200000000000006</v>
      </c>
      <c r="AD39" s="2">
        <f t="shared" si="2"/>
        <v>0.25</v>
      </c>
      <c r="AE39" s="181">
        <f t="shared" si="3"/>
        <v>-2.4338624338624215E-2</v>
      </c>
    </row>
    <row r="40" spans="15:31" ht="15.75" thickTop="1" x14ac:dyDescent="0.25">
      <c r="O40" s="2"/>
      <c r="P40" s="114">
        <v>1.1000000000000001</v>
      </c>
      <c r="Q40" s="114">
        <f>P40*$Q$4</f>
        <v>10.054000000000002</v>
      </c>
      <c r="R40" s="48"/>
      <c r="T40" s="118" t="s">
        <v>123</v>
      </c>
      <c r="U40" s="119">
        <v>9.09</v>
      </c>
      <c r="W40" s="125">
        <v>42247</v>
      </c>
      <c r="X40" s="13">
        <v>9.27</v>
      </c>
      <c r="Y40" s="13">
        <v>9.5299999999999994</v>
      </c>
      <c r="Z40" s="13">
        <v>9.2200000000000006</v>
      </c>
      <c r="AA40" s="13">
        <v>9.4499999999999993</v>
      </c>
      <c r="AB40" s="126">
        <v>30435400</v>
      </c>
      <c r="AC40" s="13">
        <v>9.4499999999999993</v>
      </c>
      <c r="AD40" s="2">
        <f t="shared" si="2"/>
        <v>0.30999999999999872</v>
      </c>
      <c r="AE40" s="181">
        <f t="shared" si="3"/>
        <v>4.2507970244420878E-3</v>
      </c>
    </row>
    <row r="41" spans="15:31" x14ac:dyDescent="0.25">
      <c r="O41" s="2"/>
      <c r="P41" s="114">
        <v>1.0900000000000001</v>
      </c>
      <c r="Q41" s="114">
        <f t="shared" ref="Q41:Q60" si="5">P41*$Q$4</f>
        <v>9.9626000000000019</v>
      </c>
      <c r="R41" s="48"/>
      <c r="T41" s="118" t="s">
        <v>124</v>
      </c>
      <c r="U41" s="119">
        <v>9.16</v>
      </c>
      <c r="W41" s="125">
        <v>42244</v>
      </c>
      <c r="X41" s="13">
        <v>8.8800000000000008</v>
      </c>
      <c r="Y41" s="13">
        <v>9.42</v>
      </c>
      <c r="Z41" s="13">
        <v>8.8000000000000007</v>
      </c>
      <c r="AA41" s="13">
        <v>9.41</v>
      </c>
      <c r="AB41" s="126">
        <v>42041400</v>
      </c>
      <c r="AC41" s="13">
        <v>9.41</v>
      </c>
      <c r="AD41" s="2">
        <f t="shared" si="2"/>
        <v>0.61999999999999922</v>
      </c>
      <c r="AE41" s="181">
        <f t="shared" si="3"/>
        <v>6.207674943566599E-2</v>
      </c>
    </row>
    <row r="42" spans="15:31" x14ac:dyDescent="0.25">
      <c r="O42" s="2"/>
      <c r="P42" s="114">
        <v>1.08</v>
      </c>
      <c r="Q42" s="114">
        <f t="shared" si="5"/>
        <v>9.8712000000000018</v>
      </c>
      <c r="R42" s="48"/>
      <c r="T42" s="118" t="s">
        <v>125</v>
      </c>
      <c r="U42" s="119" t="s">
        <v>307</v>
      </c>
      <c r="W42" s="125">
        <v>42243</v>
      </c>
      <c r="X42" s="13">
        <v>8.4</v>
      </c>
      <c r="Y42" s="13">
        <v>8.92</v>
      </c>
      <c r="Z42" s="13">
        <v>8.3800000000000008</v>
      </c>
      <c r="AA42" s="13">
        <v>8.86</v>
      </c>
      <c r="AB42" s="126">
        <v>27250500</v>
      </c>
      <c r="AC42" s="13">
        <v>8.86</v>
      </c>
      <c r="AD42" s="2">
        <f t="shared" si="2"/>
        <v>0.53999999999999915</v>
      </c>
      <c r="AE42" s="181">
        <f t="shared" si="3"/>
        <v>7.2639225181597933E-2</v>
      </c>
    </row>
    <row r="43" spans="15:31" x14ac:dyDescent="0.25">
      <c r="O43" s="2"/>
      <c r="P43" s="114">
        <v>1.07</v>
      </c>
      <c r="Q43" s="114">
        <f t="shared" si="5"/>
        <v>9.7798000000000016</v>
      </c>
      <c r="R43" s="114"/>
      <c r="T43" s="118" t="s">
        <v>126</v>
      </c>
      <c r="U43" s="119" t="s">
        <v>308</v>
      </c>
      <c r="W43" s="125">
        <v>42242</v>
      </c>
      <c r="X43" s="13">
        <v>8.26</v>
      </c>
      <c r="Y43" s="13">
        <v>8.2899999999999991</v>
      </c>
      <c r="Z43" s="13">
        <v>8.02</v>
      </c>
      <c r="AA43" s="13">
        <v>8.26</v>
      </c>
      <c r="AB43" s="126">
        <v>27639500</v>
      </c>
      <c r="AC43" s="13">
        <v>8.26</v>
      </c>
      <c r="AD43" s="2">
        <f t="shared" si="2"/>
        <v>0.26999999999999957</v>
      </c>
      <c r="AE43" s="181">
        <f t="shared" si="3"/>
        <v>1.8495684340320562E-2</v>
      </c>
    </row>
    <row r="44" spans="15:31" x14ac:dyDescent="0.25">
      <c r="O44" s="2"/>
      <c r="P44" s="114">
        <v>1.06</v>
      </c>
      <c r="Q44" s="114">
        <f t="shared" si="5"/>
        <v>9.6884000000000015</v>
      </c>
      <c r="R44" s="114"/>
      <c r="T44" s="118" t="s">
        <v>127</v>
      </c>
      <c r="U44" s="119">
        <v>12.46</v>
      </c>
      <c r="W44" s="125">
        <v>42241</v>
      </c>
      <c r="X44" s="13">
        <v>8.6300000000000008</v>
      </c>
      <c r="Y44" s="13">
        <v>8.66</v>
      </c>
      <c r="Z44" s="13">
        <v>8.11</v>
      </c>
      <c r="AA44" s="13">
        <v>8.11</v>
      </c>
      <c r="AB44" s="126">
        <v>26058000</v>
      </c>
      <c r="AC44" s="13">
        <v>8.11</v>
      </c>
      <c r="AD44" s="2">
        <f t="shared" si="2"/>
        <v>0.55000000000000071</v>
      </c>
      <c r="AE44" s="181">
        <f t="shared" si="3"/>
        <v>-1.0975609756097571E-2</v>
      </c>
    </row>
    <row r="45" spans="15:31" x14ac:dyDescent="0.25">
      <c r="O45" s="2"/>
      <c r="P45" s="114">
        <v>1.05</v>
      </c>
      <c r="Q45" s="114">
        <f t="shared" si="5"/>
        <v>9.5970000000000013</v>
      </c>
      <c r="R45" s="114"/>
      <c r="T45" s="118" t="s">
        <v>128</v>
      </c>
      <c r="U45" s="119">
        <v>0.65312599999999998</v>
      </c>
      <c r="W45" s="125">
        <v>42240</v>
      </c>
      <c r="X45" s="13">
        <v>8.1999999999999993</v>
      </c>
      <c r="Y45" s="13">
        <v>8.5399999999999991</v>
      </c>
      <c r="Z45" s="13">
        <v>7.97</v>
      </c>
      <c r="AA45" s="13">
        <v>8.1999999999999993</v>
      </c>
      <c r="AB45" s="126">
        <v>41042900</v>
      </c>
      <c r="AC45" s="13">
        <v>8.1999999999999993</v>
      </c>
      <c r="AD45" s="2">
        <f t="shared" si="2"/>
        <v>0.5699999999999994</v>
      </c>
      <c r="AE45" s="181">
        <f t="shared" si="3"/>
        <v>-6.0710194730813405E-2</v>
      </c>
    </row>
    <row r="46" spans="15:31" x14ac:dyDescent="0.25">
      <c r="O46" s="2"/>
      <c r="P46" s="114">
        <v>1.04</v>
      </c>
      <c r="Q46" s="114">
        <f t="shared" si="5"/>
        <v>9.5056000000000012</v>
      </c>
      <c r="R46" s="114"/>
      <c r="T46" s="118" t="s">
        <v>129</v>
      </c>
      <c r="U46" s="120" t="s">
        <v>243</v>
      </c>
      <c r="W46" s="125">
        <v>42237</v>
      </c>
      <c r="X46" s="13">
        <v>8.9700000000000006</v>
      </c>
      <c r="Y46" s="13">
        <v>8.98</v>
      </c>
      <c r="Z46" s="13">
        <v>8.73</v>
      </c>
      <c r="AA46" s="13">
        <v>8.73</v>
      </c>
      <c r="AB46" s="126">
        <v>25138900</v>
      </c>
      <c r="AC46" s="13">
        <v>8.73</v>
      </c>
      <c r="AD46" s="2">
        <f t="shared" si="2"/>
        <v>0.25</v>
      </c>
      <c r="AE46" s="181">
        <f t="shared" si="3"/>
        <v>-3.322259136212613E-2</v>
      </c>
    </row>
    <row r="47" spans="15:31" x14ac:dyDescent="0.25">
      <c r="O47" s="2"/>
      <c r="P47" s="114">
        <v>1.03</v>
      </c>
      <c r="Q47" s="114">
        <f t="shared" si="5"/>
        <v>9.414200000000001</v>
      </c>
      <c r="R47" s="114"/>
      <c r="T47" s="118"/>
      <c r="U47" s="119"/>
      <c r="W47" s="125">
        <v>42236</v>
      </c>
      <c r="X47" s="13">
        <v>9.19</v>
      </c>
      <c r="Y47" s="13">
        <v>9.2200000000000006</v>
      </c>
      <c r="Z47" s="13">
        <v>8.98</v>
      </c>
      <c r="AA47" s="13">
        <v>9.0299999999999994</v>
      </c>
      <c r="AB47" s="126">
        <v>17657900</v>
      </c>
      <c r="AC47" s="13">
        <v>9.0299999999999994</v>
      </c>
      <c r="AD47" s="2">
        <f t="shared" si="2"/>
        <v>0.24000000000000021</v>
      </c>
      <c r="AE47" s="181">
        <f t="shared" si="3"/>
        <v>-8.7815587266739659E-3</v>
      </c>
    </row>
    <row r="48" spans="15:31" x14ac:dyDescent="0.25">
      <c r="O48" s="2"/>
      <c r="P48" s="114">
        <v>1.02</v>
      </c>
      <c r="Q48" s="114">
        <f t="shared" si="5"/>
        <v>9.3228000000000009</v>
      </c>
      <c r="R48" s="114"/>
      <c r="T48" s="118" t="s">
        <v>130</v>
      </c>
      <c r="U48" s="119" t="s">
        <v>309</v>
      </c>
      <c r="W48" s="125">
        <v>42235</v>
      </c>
      <c r="X48" s="13">
        <v>9.18</v>
      </c>
      <c r="Y48" s="13">
        <v>9.2899999999999991</v>
      </c>
      <c r="Z48" s="13">
        <v>9.1</v>
      </c>
      <c r="AA48" s="13">
        <v>9.11</v>
      </c>
      <c r="AB48" s="126">
        <v>18581600</v>
      </c>
      <c r="AC48" s="13">
        <v>9.11</v>
      </c>
      <c r="AD48" s="2">
        <f t="shared" si="2"/>
        <v>0.1899999999999995</v>
      </c>
      <c r="AE48" s="181">
        <f t="shared" si="3"/>
        <v>-1.7259978425027023E-2</v>
      </c>
    </row>
    <row r="49" spans="15:31" x14ac:dyDescent="0.25">
      <c r="O49" s="2"/>
      <c r="P49" s="114">
        <v>1.01</v>
      </c>
      <c r="Q49" s="114">
        <f t="shared" si="5"/>
        <v>9.2314000000000007</v>
      </c>
      <c r="R49" s="114"/>
      <c r="T49" s="118" t="s">
        <v>131</v>
      </c>
      <c r="U49" s="119" t="s">
        <v>135</v>
      </c>
      <c r="W49" s="125">
        <v>42234</v>
      </c>
      <c r="X49" s="13">
        <v>9.3000000000000007</v>
      </c>
      <c r="Y49" s="13">
        <v>9.36</v>
      </c>
      <c r="Z49" s="13">
        <v>9.24</v>
      </c>
      <c r="AA49" s="13">
        <v>9.27</v>
      </c>
      <c r="AB49" s="126">
        <v>16228000</v>
      </c>
      <c r="AC49" s="13">
        <v>9.27</v>
      </c>
      <c r="AD49" s="2">
        <f t="shared" si="2"/>
        <v>0.11999999999999922</v>
      </c>
      <c r="AE49" s="181">
        <f t="shared" si="3"/>
        <v>-1.6967126193001114E-2</v>
      </c>
    </row>
    <row r="50" spans="15:31" x14ac:dyDescent="0.25">
      <c r="O50" s="2"/>
      <c r="P50" s="114">
        <v>1</v>
      </c>
      <c r="Q50" s="114">
        <f t="shared" si="5"/>
        <v>9.14</v>
      </c>
      <c r="R50" s="114"/>
      <c r="T50" s="118" t="s">
        <v>132</v>
      </c>
      <c r="U50" s="121">
        <v>20297266</v>
      </c>
      <c r="W50" s="125">
        <v>42233</v>
      </c>
      <c r="X50" s="13">
        <v>9.31</v>
      </c>
      <c r="Y50" s="13">
        <v>9.49</v>
      </c>
      <c r="Z50" s="13">
        <v>9.26</v>
      </c>
      <c r="AA50" s="13">
        <v>9.43</v>
      </c>
      <c r="AB50" s="126">
        <v>10932100</v>
      </c>
      <c r="AC50" s="13">
        <v>9.43</v>
      </c>
      <c r="AD50" s="2">
        <f t="shared" si="2"/>
        <v>0.23000000000000043</v>
      </c>
      <c r="AE50" s="181">
        <f t="shared" si="3"/>
        <v>2.1253985122209329E-3</v>
      </c>
    </row>
    <row r="51" spans="15:31" x14ac:dyDescent="0.25">
      <c r="O51" s="2"/>
      <c r="P51" s="114">
        <v>0.99</v>
      </c>
      <c r="Q51" s="114">
        <f t="shared" si="5"/>
        <v>9.0486000000000004</v>
      </c>
      <c r="R51" s="114"/>
      <c r="T51" s="118" t="s">
        <v>136</v>
      </c>
      <c r="U51" s="121">
        <v>30454100</v>
      </c>
      <c r="W51" s="125">
        <v>42230</v>
      </c>
      <c r="X51" s="13">
        <v>9.32</v>
      </c>
      <c r="Y51" s="13">
        <v>9.43</v>
      </c>
      <c r="Z51" s="13">
        <v>9.2799999999999994</v>
      </c>
      <c r="AA51" s="13">
        <v>9.41</v>
      </c>
      <c r="AB51" s="126">
        <v>13221600</v>
      </c>
      <c r="AC51" s="13">
        <v>9.41</v>
      </c>
      <c r="AD51" s="2">
        <f t="shared" si="2"/>
        <v>0.15000000000000036</v>
      </c>
      <c r="AE51" s="181">
        <f t="shared" si="3"/>
        <v>1.074113856068748E-2</v>
      </c>
    </row>
    <row r="52" spans="15:31" x14ac:dyDescent="0.25">
      <c r="O52" s="2"/>
      <c r="P52" s="114">
        <v>0.98</v>
      </c>
      <c r="Q52" s="114">
        <f t="shared" si="5"/>
        <v>8.9572000000000003</v>
      </c>
      <c r="R52" s="114"/>
      <c r="T52" s="118" t="s">
        <v>133</v>
      </c>
      <c r="U52" s="119" t="s">
        <v>310</v>
      </c>
      <c r="W52" s="125">
        <v>42229</v>
      </c>
      <c r="X52" s="13">
        <v>9.52</v>
      </c>
      <c r="Y52" s="13">
        <v>9.52</v>
      </c>
      <c r="Z52" s="13">
        <v>9.3000000000000007</v>
      </c>
      <c r="AA52" s="13">
        <v>9.31</v>
      </c>
      <c r="AB52" s="126">
        <v>14429800</v>
      </c>
      <c r="AC52" s="13">
        <v>9.31</v>
      </c>
      <c r="AD52" s="2">
        <f t="shared" si="2"/>
        <v>0.21999999999999886</v>
      </c>
      <c r="AE52" s="181">
        <f t="shared" si="3"/>
        <v>-2.1030494216614071E-2</v>
      </c>
    </row>
    <row r="53" spans="15:31" x14ac:dyDescent="0.25">
      <c r="O53" s="2"/>
      <c r="P53" s="114">
        <v>0.97</v>
      </c>
      <c r="Q53" s="114">
        <f t="shared" si="5"/>
        <v>8.8658000000000001</v>
      </c>
      <c r="R53" s="114"/>
      <c r="T53" s="118" t="s">
        <v>137</v>
      </c>
      <c r="U53" s="119">
        <v>24.24</v>
      </c>
      <c r="W53" s="125">
        <v>42228</v>
      </c>
      <c r="X53" s="13">
        <v>9.39</v>
      </c>
      <c r="Y53" s="13">
        <v>9.56</v>
      </c>
      <c r="Z53" s="13">
        <v>9.2799999999999994</v>
      </c>
      <c r="AA53" s="13">
        <v>9.51</v>
      </c>
      <c r="AB53" s="126">
        <v>28685600</v>
      </c>
      <c r="AC53" s="13">
        <v>9.51</v>
      </c>
      <c r="AD53" s="2">
        <f t="shared" si="2"/>
        <v>0.28000000000000114</v>
      </c>
      <c r="AE53" s="181">
        <f t="shared" si="3"/>
        <v>3.1645569620253333E-3</v>
      </c>
    </row>
    <row r="54" spans="15:31" x14ac:dyDescent="0.25">
      <c r="O54" s="2"/>
      <c r="P54" s="114">
        <v>0.96</v>
      </c>
      <c r="Q54" s="114">
        <f t="shared" si="5"/>
        <v>8.7744</v>
      </c>
      <c r="R54" s="114"/>
      <c r="T54" s="118" t="s">
        <v>138</v>
      </c>
      <c r="U54" s="119">
        <v>0.38</v>
      </c>
      <c r="W54" s="125">
        <v>42227</v>
      </c>
      <c r="X54" s="13">
        <v>9.6999999999999993</v>
      </c>
      <c r="Y54" s="13">
        <v>9.74</v>
      </c>
      <c r="Z54" s="13">
        <v>9.42</v>
      </c>
      <c r="AA54" s="13">
        <v>9.48</v>
      </c>
      <c r="AB54" s="126">
        <v>39681000</v>
      </c>
      <c r="AC54" s="13">
        <v>9.48</v>
      </c>
      <c r="AD54" s="2">
        <f t="shared" si="2"/>
        <v>0.32000000000000028</v>
      </c>
      <c r="AE54" s="181">
        <f t="shared" si="3"/>
        <v>-5.9523809523809534E-2</v>
      </c>
    </row>
    <row r="55" spans="15:31" x14ac:dyDescent="0.25">
      <c r="O55" s="2"/>
      <c r="P55" s="114">
        <v>0.95</v>
      </c>
      <c r="Q55" s="114">
        <f t="shared" si="5"/>
        <v>8.6829999999999998</v>
      </c>
      <c r="R55" s="114"/>
      <c r="T55" s="118" t="s">
        <v>134</v>
      </c>
      <c r="U55" s="119" t="s">
        <v>265</v>
      </c>
      <c r="W55" s="125">
        <v>42226</v>
      </c>
      <c r="X55" s="13">
        <v>9.5299999999999994</v>
      </c>
      <c r="Y55" s="13">
        <v>10.09</v>
      </c>
      <c r="Z55" s="13">
        <v>9.41</v>
      </c>
      <c r="AA55" s="13">
        <v>10.08</v>
      </c>
      <c r="AB55" s="126">
        <v>27910500</v>
      </c>
      <c r="AC55" s="13">
        <v>10.08</v>
      </c>
      <c r="AD55" s="2">
        <f t="shared" si="2"/>
        <v>0.67999999999999972</v>
      </c>
      <c r="AE55" s="181">
        <f t="shared" si="3"/>
        <v>7.1200850159404805E-2</v>
      </c>
    </row>
    <row r="56" spans="15:31" x14ac:dyDescent="0.25">
      <c r="O56" s="2"/>
      <c r="P56" s="114">
        <v>0.94</v>
      </c>
      <c r="Q56" s="114">
        <f t="shared" si="5"/>
        <v>8.5915999999999997</v>
      </c>
      <c r="R56" s="114"/>
      <c r="W56" s="125">
        <v>42223</v>
      </c>
      <c r="X56" s="13">
        <v>9.82</v>
      </c>
      <c r="Y56" s="13">
        <v>10.06</v>
      </c>
      <c r="Z56" s="13">
        <v>9.36</v>
      </c>
      <c r="AA56" s="13">
        <v>9.41</v>
      </c>
      <c r="AB56" s="126">
        <v>33190200</v>
      </c>
      <c r="AC56" s="13">
        <v>9.41</v>
      </c>
      <c r="AD56" s="2">
        <f t="shared" si="2"/>
        <v>0.70000000000000107</v>
      </c>
      <c r="AE56" s="181">
        <f t="shared" si="3"/>
        <v>-5.045408678102925E-2</v>
      </c>
    </row>
    <row r="57" spans="15:31" x14ac:dyDescent="0.25">
      <c r="O57" s="2"/>
      <c r="P57" s="114">
        <v>0.93</v>
      </c>
      <c r="Q57" s="114">
        <f t="shared" si="5"/>
        <v>8.5002000000000013</v>
      </c>
      <c r="R57" s="114"/>
      <c r="W57" s="125">
        <v>42222</v>
      </c>
      <c r="X57" s="13">
        <v>9.76</v>
      </c>
      <c r="Y57" s="13">
        <v>9.9600000000000009</v>
      </c>
      <c r="Z57" s="13">
        <v>9.64</v>
      </c>
      <c r="AA57" s="13">
        <v>9.91</v>
      </c>
      <c r="AB57" s="126">
        <v>22662000</v>
      </c>
      <c r="AC57" s="13">
        <v>9.91</v>
      </c>
      <c r="AD57" s="2">
        <f t="shared" si="2"/>
        <v>0.32000000000000028</v>
      </c>
      <c r="AE57" s="181">
        <f t="shared" si="3"/>
        <v>1.5368852459016535E-2</v>
      </c>
    </row>
    <row r="58" spans="15:31" x14ac:dyDescent="0.25">
      <c r="O58" s="2"/>
      <c r="P58" s="114">
        <v>0.92</v>
      </c>
      <c r="Q58" s="114">
        <f t="shared" si="5"/>
        <v>8.4088000000000012</v>
      </c>
      <c r="R58" s="114"/>
      <c r="W58" s="125">
        <v>42221</v>
      </c>
      <c r="X58" s="13">
        <v>9.91</v>
      </c>
      <c r="Y58" s="13">
        <v>10.15</v>
      </c>
      <c r="Z58" s="13">
        <v>9.75</v>
      </c>
      <c r="AA58" s="13">
        <v>9.76</v>
      </c>
      <c r="AB58" s="126">
        <v>24967600</v>
      </c>
      <c r="AC58" s="13">
        <v>9.76</v>
      </c>
      <c r="AD58" s="2">
        <f t="shared" si="2"/>
        <v>0.40000000000000036</v>
      </c>
      <c r="AE58" s="181" t="e">
        <f t="shared" si="3"/>
        <v>#DIV/0!</v>
      </c>
    </row>
    <row r="59" spans="15:31" x14ac:dyDescent="0.25">
      <c r="O59" s="2"/>
      <c r="P59" s="114">
        <v>0.91</v>
      </c>
      <c r="Q59" s="114">
        <f t="shared" si="5"/>
        <v>8.317400000000001</v>
      </c>
      <c r="R59" s="114"/>
      <c r="W59" s="125">
        <v>42221</v>
      </c>
      <c r="X59" s="13" t="s">
        <v>147</v>
      </c>
      <c r="Y59" s="13"/>
      <c r="Z59" s="13"/>
      <c r="AA59" s="13"/>
      <c r="AB59" s="126"/>
      <c r="AC59" s="13"/>
      <c r="AD59" s="2">
        <f t="shared" si="2"/>
        <v>0</v>
      </c>
      <c r="AE59" s="181">
        <f t="shared" si="3"/>
        <v>-1</v>
      </c>
    </row>
    <row r="60" spans="15:31" x14ac:dyDescent="0.25">
      <c r="O60" s="2"/>
      <c r="P60" s="114">
        <v>0.9</v>
      </c>
      <c r="Q60" s="114">
        <f t="shared" si="5"/>
        <v>8.2260000000000009</v>
      </c>
      <c r="R60" s="114"/>
      <c r="W60" s="125">
        <v>42220</v>
      </c>
      <c r="X60" s="13">
        <v>9.94</v>
      </c>
      <c r="Y60" s="13">
        <v>10.07</v>
      </c>
      <c r="Z60" s="13">
        <v>9.68</v>
      </c>
      <c r="AA60" s="13">
        <v>9.73</v>
      </c>
      <c r="AB60" s="126">
        <v>24551600</v>
      </c>
      <c r="AC60" s="13">
        <v>9.6999999999999993</v>
      </c>
      <c r="AD60" s="2">
        <f t="shared" si="2"/>
        <v>0.39000000000000057</v>
      </c>
      <c r="AE60" s="181">
        <f t="shared" si="3"/>
        <v>9.3652445369407644E-3</v>
      </c>
    </row>
    <row r="61" spans="15:31" x14ac:dyDescent="0.25">
      <c r="W61" s="125">
        <v>42219</v>
      </c>
      <c r="X61" s="13">
        <v>9.82</v>
      </c>
      <c r="Y61" s="13">
        <v>9.82</v>
      </c>
      <c r="Z61" s="13">
        <v>9.58</v>
      </c>
      <c r="AA61" s="13">
        <v>9.64</v>
      </c>
      <c r="AB61" s="126">
        <v>21546200</v>
      </c>
      <c r="AC61" s="13">
        <v>9.61</v>
      </c>
      <c r="AD61" s="2">
        <f t="shared" si="2"/>
        <v>0.24000000000000021</v>
      </c>
      <c r="AE61" s="181">
        <f t="shared" si="3"/>
        <v>-2.3373983739837456E-2</v>
      </c>
    </row>
    <row r="62" spans="15:31" x14ac:dyDescent="0.25">
      <c r="W62" s="125">
        <v>42216</v>
      </c>
      <c r="X62" s="13">
        <v>10.09</v>
      </c>
      <c r="Y62" s="13">
        <v>10.14</v>
      </c>
      <c r="Z62" s="13">
        <v>9.86</v>
      </c>
      <c r="AA62" s="13">
        <v>9.8699999999999992</v>
      </c>
      <c r="AB62" s="126">
        <v>18334500</v>
      </c>
      <c r="AC62" s="13">
        <v>9.84</v>
      </c>
      <c r="AD62" s="2">
        <f t="shared" si="2"/>
        <v>0.28000000000000114</v>
      </c>
      <c r="AE62" s="181">
        <f t="shared" si="3"/>
        <v>-1.1055276381909507E-2</v>
      </c>
    </row>
    <row r="63" spans="15:31" x14ac:dyDescent="0.25">
      <c r="W63" s="125">
        <v>42215</v>
      </c>
      <c r="X63" s="13">
        <v>10.19</v>
      </c>
      <c r="Y63" s="13">
        <v>10.25</v>
      </c>
      <c r="Z63" s="13">
        <v>9.8800000000000008</v>
      </c>
      <c r="AA63" s="13">
        <v>9.98</v>
      </c>
      <c r="AB63" s="126">
        <v>19834700</v>
      </c>
      <c r="AC63" s="13">
        <v>9.9499999999999993</v>
      </c>
      <c r="AD63" s="2">
        <f t="shared" si="2"/>
        <v>0.36999999999999922</v>
      </c>
      <c r="AE63" s="181">
        <f t="shared" si="3"/>
        <v>-1.7769002961500635E-2</v>
      </c>
    </row>
    <row r="64" spans="15:31" x14ac:dyDescent="0.25">
      <c r="W64" s="125">
        <v>42214</v>
      </c>
      <c r="X64" s="13">
        <v>9.92</v>
      </c>
      <c r="Y64" s="13">
        <v>10.220000000000001</v>
      </c>
      <c r="Z64" s="13">
        <v>9.89</v>
      </c>
      <c r="AA64" s="13">
        <v>10.16</v>
      </c>
      <c r="AB64" s="126">
        <v>31605600</v>
      </c>
      <c r="AC64" s="13">
        <v>10.130000000000001</v>
      </c>
      <c r="AD64" s="2">
        <f t="shared" si="2"/>
        <v>0.33000000000000007</v>
      </c>
      <c r="AE64" s="181">
        <f t="shared" si="3"/>
        <v>2.9471544715447218E-2</v>
      </c>
    </row>
    <row r="65" spans="23:31" x14ac:dyDescent="0.25">
      <c r="W65" s="125">
        <v>42213</v>
      </c>
      <c r="X65" s="13">
        <v>9.75</v>
      </c>
      <c r="Y65" s="13">
        <v>9.93</v>
      </c>
      <c r="Z65" s="13">
        <v>9.61</v>
      </c>
      <c r="AA65" s="13">
        <v>9.8699999999999992</v>
      </c>
      <c r="AB65" s="126">
        <v>27138600</v>
      </c>
      <c r="AC65" s="13">
        <v>9.84</v>
      </c>
      <c r="AD65" s="2">
        <f t="shared" si="2"/>
        <v>0.32000000000000028</v>
      </c>
      <c r="AE65" s="181">
        <f t="shared" si="3"/>
        <v>2.6068821689259725E-2</v>
      </c>
    </row>
    <row r="66" spans="23:31" x14ac:dyDescent="0.25">
      <c r="W66" s="125">
        <v>42212</v>
      </c>
      <c r="X66" s="13">
        <v>9.7100000000000009</v>
      </c>
      <c r="Y66" s="13">
        <v>9.99</v>
      </c>
      <c r="Z66" s="13">
        <v>9.59</v>
      </c>
      <c r="AA66" s="13">
        <v>9.6199999999999992</v>
      </c>
      <c r="AB66" s="126">
        <v>27877700</v>
      </c>
      <c r="AC66" s="13">
        <v>9.59</v>
      </c>
      <c r="AD66" s="2">
        <f t="shared" si="2"/>
        <v>0.40000000000000036</v>
      </c>
      <c r="AE66" s="181">
        <f t="shared" si="3"/>
        <v>-1.942740286298561E-2</v>
      </c>
    </row>
    <row r="67" spans="23:31" x14ac:dyDescent="0.25">
      <c r="W67" s="125">
        <v>42209</v>
      </c>
      <c r="X67" s="13">
        <v>9.91</v>
      </c>
      <c r="Y67" s="13">
        <v>9.91</v>
      </c>
      <c r="Z67" s="13">
        <v>9.65</v>
      </c>
      <c r="AA67" s="13">
        <v>9.81</v>
      </c>
      <c r="AB67" s="126">
        <v>27614400</v>
      </c>
      <c r="AC67" s="13">
        <v>9.7799999999999994</v>
      </c>
      <c r="AD67" s="2">
        <f t="shared" si="2"/>
        <v>0.25999999999999979</v>
      </c>
      <c r="AE67" s="181">
        <f t="shared" si="3"/>
        <v>-1.5105740181268867E-2</v>
      </c>
    </row>
    <row r="68" spans="23:31" x14ac:dyDescent="0.25">
      <c r="W68" s="125">
        <v>42208</v>
      </c>
      <c r="X68" s="13">
        <v>10.09</v>
      </c>
      <c r="Y68" s="13">
        <v>10.19</v>
      </c>
      <c r="Z68" s="13">
        <v>9.9</v>
      </c>
      <c r="AA68" s="13">
        <v>9.9600000000000009</v>
      </c>
      <c r="AB68" s="126">
        <v>21993800</v>
      </c>
      <c r="AC68" s="13">
        <v>9.93</v>
      </c>
      <c r="AD68" s="2">
        <f>Y68-Z68</f>
        <v>0.28999999999999915</v>
      </c>
      <c r="AE68" s="181" t="e">
        <f>AC68/AC69-1</f>
        <v>#DIV/0!</v>
      </c>
    </row>
    <row r="69" spans="23:31" x14ac:dyDescent="0.25">
      <c r="W69" s="127" t="s">
        <v>148</v>
      </c>
      <c r="X69" s="127"/>
      <c r="Y69" s="127"/>
      <c r="Z69" s="127"/>
      <c r="AA69" s="127"/>
      <c r="AB69" s="127"/>
      <c r="AC69" s="127"/>
      <c r="AD69" s="2">
        <f>Y69-Z69</f>
        <v>0</v>
      </c>
      <c r="AE69" s="181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114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115</v>
      </c>
      <c r="K1" s="14" t="s">
        <v>61</v>
      </c>
      <c r="L1" s="14" t="s">
        <v>37</v>
      </c>
      <c r="M1" s="14" t="s">
        <v>38</v>
      </c>
      <c r="T1" s="14" t="s">
        <v>72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15</v>
      </c>
      <c r="B2" s="1">
        <v>42153</v>
      </c>
      <c r="C2" s="7">
        <v>1</v>
      </c>
      <c r="D2" s="58">
        <v>26.75</v>
      </c>
      <c r="E2" s="58"/>
      <c r="F2" s="58">
        <f>C2*D2</f>
        <v>26.75</v>
      </c>
      <c r="G2" s="1">
        <v>42226</v>
      </c>
      <c r="H2" s="7">
        <v>170</v>
      </c>
      <c r="I2" s="7">
        <v>22.35</v>
      </c>
      <c r="J2" s="58">
        <v>7.0000000000000007E-2</v>
      </c>
      <c r="K2" s="7">
        <f>H2*I2-J2</f>
        <v>3799.4300000000003</v>
      </c>
      <c r="L2" t="s">
        <v>85</v>
      </c>
      <c r="O2" s="14" t="s">
        <v>57</v>
      </c>
      <c r="Q2">
        <f>C17-H17</f>
        <v>0</v>
      </c>
      <c r="T2" s="1">
        <v>42314</v>
      </c>
      <c r="U2" t="s">
        <v>121</v>
      </c>
      <c r="W2" s="176">
        <v>42300</v>
      </c>
      <c r="X2" s="13">
        <v>20.64</v>
      </c>
      <c r="Y2" s="13">
        <v>20.77</v>
      </c>
      <c r="Z2" s="13">
        <v>19.670000000000002</v>
      </c>
      <c r="AA2" s="13">
        <v>20</v>
      </c>
      <c r="AB2" s="126">
        <v>2595200</v>
      </c>
      <c r="AC2" s="13">
        <v>20</v>
      </c>
      <c r="AD2" s="2">
        <f>Y2-Z2</f>
        <v>1.0999999999999979</v>
      </c>
      <c r="AE2" s="181">
        <f>AC2/AC3-1</f>
        <v>-2.5815879201169123E-2</v>
      </c>
    </row>
    <row r="3" spans="1:31" x14ac:dyDescent="0.25">
      <c r="A3" s="27" t="s">
        <v>75</v>
      </c>
      <c r="B3" s="1">
        <v>42173</v>
      </c>
      <c r="C3" s="7">
        <v>19</v>
      </c>
      <c r="D3" s="58">
        <v>24.84</v>
      </c>
      <c r="E3" s="58"/>
      <c r="F3" s="58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4" t="s">
        <v>58</v>
      </c>
      <c r="Q3" s="2">
        <f>IF(Q2=0, Q4, (F17-K17)/Q2)</f>
        <v>20</v>
      </c>
      <c r="W3" s="176">
        <v>42299</v>
      </c>
      <c r="X3" s="13">
        <v>20.5</v>
      </c>
      <c r="Y3" s="13">
        <v>20.92</v>
      </c>
      <c r="Z3" s="13">
        <v>20.260000000000002</v>
      </c>
      <c r="AA3" s="13">
        <v>20.53</v>
      </c>
      <c r="AB3" s="126">
        <v>3809500</v>
      </c>
      <c r="AC3" s="13">
        <v>20.53</v>
      </c>
      <c r="AD3" s="2">
        <f t="shared" ref="AD3:AD66" si="1">Y3-Z3</f>
        <v>0.66000000000000014</v>
      </c>
      <c r="AE3" s="181">
        <f t="shared" ref="AE3:AE66" si="2">AC3/AC4-1</f>
        <v>-9.732360097323145E-4</v>
      </c>
    </row>
    <row r="4" spans="1:31" x14ac:dyDescent="0.25">
      <c r="B4" s="1">
        <v>42184</v>
      </c>
      <c r="C4" s="7">
        <v>10</v>
      </c>
      <c r="D4" s="58">
        <v>24.33</v>
      </c>
      <c r="E4" s="58"/>
      <c r="F4" s="58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4" t="s">
        <v>66</v>
      </c>
      <c r="Q4" s="72">
        <v>20</v>
      </c>
      <c r="W4" s="176">
        <v>42298</v>
      </c>
      <c r="X4" s="13">
        <v>21.01</v>
      </c>
      <c r="Y4" s="13">
        <v>21.14</v>
      </c>
      <c r="Z4" s="13">
        <v>20.45</v>
      </c>
      <c r="AA4" s="13">
        <v>20.55</v>
      </c>
      <c r="AB4" s="126">
        <v>1155600</v>
      </c>
      <c r="AC4" s="13">
        <v>20.55</v>
      </c>
      <c r="AD4" s="2">
        <f t="shared" si="1"/>
        <v>0.69000000000000128</v>
      </c>
      <c r="AE4" s="181">
        <f t="shared" si="2"/>
        <v>-1.7686424474187445E-2</v>
      </c>
    </row>
    <row r="5" spans="1:31" x14ac:dyDescent="0.25">
      <c r="B5" s="1">
        <v>42185</v>
      </c>
      <c r="C5" s="7">
        <v>5</v>
      </c>
      <c r="D5" s="58">
        <v>23.82</v>
      </c>
      <c r="E5" s="58"/>
      <c r="F5" s="58">
        <f t="shared" si="0"/>
        <v>119.1</v>
      </c>
      <c r="G5" s="1">
        <v>42285</v>
      </c>
      <c r="H5" s="7">
        <v>80</v>
      </c>
      <c r="I5" s="58">
        <v>21.14</v>
      </c>
      <c r="J5" s="58">
        <v>0.03</v>
      </c>
      <c r="K5" s="7">
        <f>H5*I5-J5</f>
        <v>1691.17</v>
      </c>
      <c r="O5" s="14" t="s">
        <v>67</v>
      </c>
      <c r="Q5" s="3">
        <f>Q4*Q2</f>
        <v>0</v>
      </c>
      <c r="W5" s="176">
        <v>42297</v>
      </c>
      <c r="X5" s="13">
        <v>20.62</v>
      </c>
      <c r="Y5" s="13">
        <v>21.06</v>
      </c>
      <c r="Z5" s="13">
        <v>20.59</v>
      </c>
      <c r="AA5" s="13">
        <v>20.92</v>
      </c>
      <c r="AB5" s="126">
        <v>1360900</v>
      </c>
      <c r="AC5" s="13">
        <v>20.92</v>
      </c>
      <c r="AD5" s="2">
        <f t="shared" si="1"/>
        <v>0.46999999999999886</v>
      </c>
      <c r="AE5" s="181">
        <f t="shared" si="2"/>
        <v>1.4548981571290032E-2</v>
      </c>
    </row>
    <row r="6" spans="1:31" x14ac:dyDescent="0.25">
      <c r="B6" s="1">
        <v>42185</v>
      </c>
      <c r="C6" s="7">
        <v>15</v>
      </c>
      <c r="D6" s="58">
        <v>23.71</v>
      </c>
      <c r="E6" s="58"/>
      <c r="F6" s="58">
        <f t="shared" si="0"/>
        <v>355.65000000000003</v>
      </c>
      <c r="O6" s="14" t="s">
        <v>64</v>
      </c>
      <c r="Q6" s="2">
        <f>Q3*Q2</f>
        <v>0</v>
      </c>
      <c r="W6" s="176">
        <v>42296</v>
      </c>
      <c r="X6" s="13">
        <v>20.43</v>
      </c>
      <c r="Y6" s="13">
        <v>21.51</v>
      </c>
      <c r="Z6" s="13">
        <v>20.43</v>
      </c>
      <c r="AA6" s="13">
        <v>20.62</v>
      </c>
      <c r="AB6" s="126">
        <v>3217800</v>
      </c>
      <c r="AC6" s="13">
        <v>20.62</v>
      </c>
      <c r="AD6" s="2">
        <f t="shared" si="1"/>
        <v>1.0800000000000018</v>
      </c>
      <c r="AE6" s="181">
        <f t="shared" si="2"/>
        <v>3.894839337877487E-3</v>
      </c>
    </row>
    <row r="7" spans="1:31" ht="15.75" x14ac:dyDescent="0.25">
      <c r="B7" s="1">
        <v>42185</v>
      </c>
      <c r="C7" s="7">
        <v>30</v>
      </c>
      <c r="D7" s="58">
        <v>23.65</v>
      </c>
      <c r="E7" s="58"/>
      <c r="F7" s="58">
        <f t="shared" si="0"/>
        <v>709.5</v>
      </c>
      <c r="O7" s="14" t="s">
        <v>65</v>
      </c>
      <c r="Q7" s="2">
        <f>IF(Q2=0, K17+M17-F17,Q5-Q6)</f>
        <v>16.18000000000211</v>
      </c>
      <c r="R7" s="229" t="s">
        <v>229</v>
      </c>
      <c r="W7" s="176">
        <v>42293</v>
      </c>
      <c r="X7" s="13">
        <v>20.89</v>
      </c>
      <c r="Y7" s="13">
        <v>20.97</v>
      </c>
      <c r="Z7" s="13">
        <v>20.37</v>
      </c>
      <c r="AA7" s="13">
        <v>20.54</v>
      </c>
      <c r="AB7" s="126">
        <v>1281400</v>
      </c>
      <c r="AC7" s="13">
        <v>20.54</v>
      </c>
      <c r="AD7" s="2">
        <f t="shared" si="1"/>
        <v>0.59999999999999787</v>
      </c>
      <c r="AE7" s="181">
        <f t="shared" si="2"/>
        <v>-1.2500000000000067E-2</v>
      </c>
    </row>
    <row r="8" spans="1:31" x14ac:dyDescent="0.25">
      <c r="B8" s="1">
        <v>42185</v>
      </c>
      <c r="C8" s="7">
        <v>40</v>
      </c>
      <c r="D8" s="58">
        <v>23.2</v>
      </c>
      <c r="E8" s="58"/>
      <c r="F8" s="58">
        <f t="shared" si="0"/>
        <v>928</v>
      </c>
      <c r="W8" s="176">
        <v>42292</v>
      </c>
      <c r="X8" s="13">
        <v>21.15</v>
      </c>
      <c r="Y8" s="13">
        <v>21.17</v>
      </c>
      <c r="Z8" s="13">
        <v>20.58</v>
      </c>
      <c r="AA8" s="13">
        <v>20.8</v>
      </c>
      <c r="AB8" s="126">
        <v>1043000</v>
      </c>
      <c r="AC8" s="13">
        <v>20.8</v>
      </c>
      <c r="AD8" s="2">
        <f t="shared" si="1"/>
        <v>0.59000000000000341</v>
      </c>
      <c r="AE8" s="181">
        <f t="shared" si="2"/>
        <v>-6.6857688634193169E-3</v>
      </c>
    </row>
    <row r="9" spans="1:31" x14ac:dyDescent="0.25">
      <c r="B9" s="1">
        <v>42185</v>
      </c>
      <c r="C9" s="7">
        <v>50</v>
      </c>
      <c r="D9" s="58">
        <v>22.94</v>
      </c>
      <c r="E9" s="58"/>
      <c r="F9" s="58">
        <f t="shared" si="0"/>
        <v>1147</v>
      </c>
      <c r="W9" s="176">
        <v>42291</v>
      </c>
      <c r="X9" s="13">
        <v>21.47</v>
      </c>
      <c r="Y9" s="13">
        <v>21.72</v>
      </c>
      <c r="Z9" s="13">
        <v>20.81</v>
      </c>
      <c r="AA9" s="13">
        <v>20.94</v>
      </c>
      <c r="AB9" s="126">
        <v>943300</v>
      </c>
      <c r="AC9" s="13">
        <v>20.94</v>
      </c>
      <c r="AD9" s="2">
        <f t="shared" si="1"/>
        <v>0.91000000000000014</v>
      </c>
      <c r="AE9" s="181">
        <f t="shared" si="2"/>
        <v>-2.0579981290925975E-2</v>
      </c>
    </row>
    <row r="10" spans="1:31" x14ac:dyDescent="0.25">
      <c r="B10" s="1">
        <v>42209</v>
      </c>
      <c r="C10" s="7">
        <v>50</v>
      </c>
      <c r="D10" s="58">
        <v>19.75</v>
      </c>
      <c r="E10" s="58"/>
      <c r="F10" s="58">
        <f t="shared" si="0"/>
        <v>987.5</v>
      </c>
      <c r="W10" s="176">
        <v>42290</v>
      </c>
      <c r="X10" s="13">
        <v>21.7</v>
      </c>
      <c r="Y10" s="13">
        <v>22</v>
      </c>
      <c r="Z10" s="13">
        <v>21.3</v>
      </c>
      <c r="AA10" s="13">
        <v>21.38</v>
      </c>
      <c r="AB10" s="126">
        <v>1270200</v>
      </c>
      <c r="AC10" s="13">
        <v>21.38</v>
      </c>
      <c r="AD10" s="2">
        <f t="shared" si="1"/>
        <v>0.69999999999999929</v>
      </c>
      <c r="AE10" s="181">
        <f t="shared" si="2"/>
        <v>-2.0164986251145822E-2</v>
      </c>
    </row>
    <row r="11" spans="1:31" x14ac:dyDescent="0.25">
      <c r="B11" s="1">
        <v>42212</v>
      </c>
      <c r="C11" s="7">
        <v>30</v>
      </c>
      <c r="D11" s="58">
        <v>19.2</v>
      </c>
      <c r="E11" s="58"/>
      <c r="F11" s="58">
        <f t="shared" si="0"/>
        <v>576</v>
      </c>
      <c r="W11" s="176">
        <v>42289</v>
      </c>
      <c r="X11" s="13">
        <v>21.57</v>
      </c>
      <c r="Y11" s="13">
        <v>21.82</v>
      </c>
      <c r="Z11" s="13">
        <v>21.13</v>
      </c>
      <c r="AA11" s="13">
        <v>21.82</v>
      </c>
      <c r="AB11" s="126">
        <v>1728900</v>
      </c>
      <c r="AC11" s="13">
        <v>21.82</v>
      </c>
      <c r="AD11" s="2">
        <f t="shared" si="1"/>
        <v>0.69000000000000128</v>
      </c>
      <c r="AE11" s="181">
        <f t="shared" si="2"/>
        <v>1.535597952536083E-2</v>
      </c>
    </row>
    <row r="12" spans="1:31" x14ac:dyDescent="0.25">
      <c r="B12" s="1">
        <v>42240</v>
      </c>
      <c r="C12" s="7">
        <v>40</v>
      </c>
      <c r="D12" s="58">
        <v>19.93</v>
      </c>
      <c r="E12" s="58"/>
      <c r="F12" s="58">
        <f t="shared" si="0"/>
        <v>797.2</v>
      </c>
      <c r="W12" s="176">
        <v>42286</v>
      </c>
      <c r="X12" s="13">
        <v>21.13</v>
      </c>
      <c r="Y12" s="13">
        <v>21.58</v>
      </c>
      <c r="Z12" s="13">
        <v>20.67</v>
      </c>
      <c r="AA12" s="13">
        <v>21.49</v>
      </c>
      <c r="AB12" s="126">
        <v>1381700</v>
      </c>
      <c r="AC12" s="13">
        <v>21.49</v>
      </c>
      <c r="AD12" s="2">
        <f t="shared" si="1"/>
        <v>0.90999999999999659</v>
      </c>
      <c r="AE12" s="181">
        <f t="shared" si="2"/>
        <v>1.8483412322274795E-2</v>
      </c>
    </row>
    <row r="13" spans="1:31" x14ac:dyDescent="0.25">
      <c r="B13" s="1">
        <v>42261</v>
      </c>
      <c r="C13" s="7">
        <v>120</v>
      </c>
      <c r="D13" s="58">
        <v>18.7</v>
      </c>
      <c r="E13" s="58"/>
      <c r="F13" s="58">
        <f t="shared" si="0"/>
        <v>2244</v>
      </c>
      <c r="W13" s="176">
        <v>42285</v>
      </c>
      <c r="X13" s="13">
        <v>21.28</v>
      </c>
      <c r="Y13" s="13">
        <v>21.41</v>
      </c>
      <c r="Z13" s="13">
        <v>20.73</v>
      </c>
      <c r="AA13" s="13">
        <v>21.1</v>
      </c>
      <c r="AB13" s="126">
        <v>2832400</v>
      </c>
      <c r="AC13" s="13">
        <v>21.1</v>
      </c>
      <c r="AD13" s="2">
        <f t="shared" si="1"/>
        <v>0.67999999999999972</v>
      </c>
      <c r="AE13" s="181">
        <f t="shared" si="2"/>
        <v>-9.3896713615022609E-3</v>
      </c>
    </row>
    <row r="14" spans="1:31" x14ac:dyDescent="0.25">
      <c r="W14" s="176">
        <v>42284</v>
      </c>
      <c r="X14" s="13">
        <v>21.35</v>
      </c>
      <c r="Y14" s="13">
        <v>21.63</v>
      </c>
      <c r="Z14" s="13">
        <v>20.89</v>
      </c>
      <c r="AA14" s="13">
        <v>21.3</v>
      </c>
      <c r="AB14" s="126">
        <v>1874500</v>
      </c>
      <c r="AC14" s="13">
        <v>21.3</v>
      </c>
      <c r="AD14" s="2">
        <f t="shared" si="1"/>
        <v>0.73999999999999844</v>
      </c>
      <c r="AE14" s="181">
        <f t="shared" si="2"/>
        <v>6.1407652338214547E-3</v>
      </c>
    </row>
    <row r="15" spans="1:31" x14ac:dyDescent="0.25">
      <c r="W15" s="176">
        <v>42283</v>
      </c>
      <c r="X15" s="13">
        <v>21.35</v>
      </c>
      <c r="Y15" s="13">
        <v>21.8</v>
      </c>
      <c r="Z15" s="13">
        <v>21.02</v>
      </c>
      <c r="AA15" s="13">
        <v>21.17</v>
      </c>
      <c r="AB15" s="126">
        <v>2303200</v>
      </c>
      <c r="AC15" s="13">
        <v>21.17</v>
      </c>
      <c r="AD15" s="2">
        <f t="shared" si="1"/>
        <v>0.78000000000000114</v>
      </c>
      <c r="AE15" s="181">
        <f t="shared" si="2"/>
        <v>-1.0285179990649818E-2</v>
      </c>
    </row>
    <row r="16" spans="1:31" x14ac:dyDescent="0.25">
      <c r="W16" s="176">
        <v>42282</v>
      </c>
      <c r="X16" s="13">
        <v>20.66</v>
      </c>
      <c r="Y16" s="13">
        <v>21.51</v>
      </c>
      <c r="Z16" s="13">
        <v>20.66</v>
      </c>
      <c r="AA16" s="13">
        <v>21.39</v>
      </c>
      <c r="AB16" s="126">
        <v>3406000</v>
      </c>
      <c r="AC16" s="13">
        <v>21.39</v>
      </c>
      <c r="AD16" s="2">
        <f t="shared" si="1"/>
        <v>0.85000000000000142</v>
      </c>
      <c r="AE16" s="181">
        <f t="shared" si="2"/>
        <v>4.3923865300146581E-2</v>
      </c>
    </row>
    <row r="17" spans="1:31" x14ac:dyDescent="0.25">
      <c r="A17" s="46" t="s">
        <v>86</v>
      </c>
      <c r="B17" s="17"/>
      <c r="C17" s="17">
        <f>SUM(C2:C13)</f>
        <v>410</v>
      </c>
      <c r="D17" s="22"/>
      <c r="E17" s="22"/>
      <c r="F17" s="22">
        <f>SUM(F2:F13)</f>
        <v>8605.9599999999991</v>
      </c>
      <c r="G17" s="17"/>
      <c r="H17" s="17">
        <f>SUM(H2:H11)</f>
        <v>410</v>
      </c>
      <c r="I17" s="17"/>
      <c r="J17" s="17"/>
      <c r="K17" s="17">
        <f>SUM(K2:K11)</f>
        <v>8622.1400000000012</v>
      </c>
      <c r="L17" s="17"/>
      <c r="M17" s="17"/>
      <c r="W17" s="176">
        <v>42279</v>
      </c>
      <c r="X17" s="13">
        <v>19.170000000000002</v>
      </c>
      <c r="Y17" s="13">
        <v>20.52</v>
      </c>
      <c r="Z17" s="13">
        <v>18.920000000000002</v>
      </c>
      <c r="AA17" s="13">
        <v>20.49</v>
      </c>
      <c r="AB17" s="126">
        <v>2301400</v>
      </c>
      <c r="AC17" s="13">
        <v>20.49</v>
      </c>
      <c r="AD17" s="2">
        <f t="shared" si="1"/>
        <v>1.5999999999999979</v>
      </c>
      <c r="AE17" s="181">
        <f t="shared" si="2"/>
        <v>4.9692622950819665E-2</v>
      </c>
    </row>
    <row r="18" spans="1:31" x14ac:dyDescent="0.25">
      <c r="W18" s="176">
        <v>42278</v>
      </c>
      <c r="X18" s="13">
        <v>19.13</v>
      </c>
      <c r="Y18" s="13">
        <v>19.579999999999998</v>
      </c>
      <c r="Z18" s="13">
        <v>18.739999999999998</v>
      </c>
      <c r="AA18" s="13">
        <v>19.52</v>
      </c>
      <c r="AB18" s="126">
        <v>2182800</v>
      </c>
      <c r="AC18" s="13">
        <v>19.52</v>
      </c>
      <c r="AD18" s="2">
        <f t="shared" si="1"/>
        <v>0.83999999999999986</v>
      </c>
      <c r="AE18" s="181">
        <f t="shared" si="2"/>
        <v>2.1454735740449982E-2</v>
      </c>
    </row>
    <row r="19" spans="1:31" x14ac:dyDescent="0.25">
      <c r="W19" s="176">
        <v>42277</v>
      </c>
      <c r="X19" s="13">
        <v>18.989999999999998</v>
      </c>
      <c r="Y19" s="13">
        <v>19.29</v>
      </c>
      <c r="Z19" s="13">
        <v>18.760000000000002</v>
      </c>
      <c r="AA19" s="13">
        <v>19.11</v>
      </c>
      <c r="AB19" s="126">
        <v>1456600</v>
      </c>
      <c r="AC19" s="13">
        <v>19.11</v>
      </c>
      <c r="AD19" s="2">
        <f t="shared" si="1"/>
        <v>0.52999999999999758</v>
      </c>
      <c r="AE19" s="181">
        <f t="shared" si="2"/>
        <v>2.5214592274678038E-2</v>
      </c>
    </row>
    <row r="20" spans="1:31" x14ac:dyDescent="0.25">
      <c r="W20" s="176">
        <v>42276</v>
      </c>
      <c r="X20" s="13">
        <v>18.8</v>
      </c>
      <c r="Y20" s="13">
        <v>19.05</v>
      </c>
      <c r="Z20" s="13">
        <v>18.46</v>
      </c>
      <c r="AA20" s="13">
        <v>18.64</v>
      </c>
      <c r="AB20" s="126">
        <v>1204700</v>
      </c>
      <c r="AC20" s="13">
        <v>18.64</v>
      </c>
      <c r="AD20" s="2">
        <f t="shared" si="1"/>
        <v>0.58999999999999986</v>
      </c>
      <c r="AE20" s="181">
        <f t="shared" si="2"/>
        <v>-5.3361792956242438E-3</v>
      </c>
    </row>
    <row r="21" spans="1:31" x14ac:dyDescent="0.25">
      <c r="W21" s="176">
        <v>42275</v>
      </c>
      <c r="X21" s="13">
        <v>19.28</v>
      </c>
      <c r="Y21" s="13">
        <v>19.28</v>
      </c>
      <c r="Z21" s="13">
        <v>18.64</v>
      </c>
      <c r="AA21" s="13">
        <v>18.739999999999998</v>
      </c>
      <c r="AB21" s="126">
        <v>1406600</v>
      </c>
      <c r="AC21" s="13">
        <v>18.739999999999998</v>
      </c>
      <c r="AD21" s="2">
        <f t="shared" si="1"/>
        <v>0.64000000000000057</v>
      </c>
      <c r="AE21" s="181">
        <f t="shared" si="2"/>
        <v>-3.2024793388429784E-2</v>
      </c>
    </row>
    <row r="22" spans="1:31" x14ac:dyDescent="0.25">
      <c r="W22" s="176">
        <v>42272</v>
      </c>
      <c r="X22" s="13">
        <v>19.8</v>
      </c>
      <c r="Y22" s="13">
        <v>19.8</v>
      </c>
      <c r="Z22" s="13">
        <v>19.21</v>
      </c>
      <c r="AA22" s="13">
        <v>19.36</v>
      </c>
      <c r="AB22" s="126">
        <v>1278800</v>
      </c>
      <c r="AC22" s="13">
        <v>19.36</v>
      </c>
      <c r="AD22" s="2">
        <f t="shared" si="1"/>
        <v>0.58999999999999986</v>
      </c>
      <c r="AE22" s="181">
        <f t="shared" si="2"/>
        <v>-8.1967213114754189E-3</v>
      </c>
    </row>
    <row r="23" spans="1:31" x14ac:dyDescent="0.25">
      <c r="W23" s="176">
        <v>42271</v>
      </c>
      <c r="X23" s="13">
        <v>19.79</v>
      </c>
      <c r="Y23" s="13">
        <v>19.989999999999998</v>
      </c>
      <c r="Z23" s="13">
        <v>19.100000000000001</v>
      </c>
      <c r="AA23" s="13">
        <v>19.52</v>
      </c>
      <c r="AB23" s="126">
        <v>1871400</v>
      </c>
      <c r="AC23" s="13">
        <v>19.52</v>
      </c>
      <c r="AD23" s="2">
        <f t="shared" si="1"/>
        <v>0.88999999999999702</v>
      </c>
      <c r="AE23" s="181">
        <f t="shared" si="2"/>
        <v>5.6671818650180228E-3</v>
      </c>
    </row>
    <row r="24" spans="1:31" x14ac:dyDescent="0.25">
      <c r="W24" s="176">
        <v>42270</v>
      </c>
      <c r="X24" s="13">
        <v>19.79</v>
      </c>
      <c r="Y24" s="13">
        <v>20</v>
      </c>
      <c r="Z24" s="13">
        <v>19.170000000000002</v>
      </c>
      <c r="AA24" s="13">
        <v>19.41</v>
      </c>
      <c r="AB24" s="126">
        <v>1122500</v>
      </c>
      <c r="AC24" s="13">
        <v>19.41</v>
      </c>
      <c r="AD24" s="2">
        <f t="shared" si="1"/>
        <v>0.82999999999999829</v>
      </c>
      <c r="AE24" s="181">
        <f t="shared" si="2"/>
        <v>-1.9201616978271829E-2</v>
      </c>
    </row>
    <row r="25" spans="1:31" x14ac:dyDescent="0.25">
      <c r="W25" s="176">
        <v>42269</v>
      </c>
      <c r="X25" s="13">
        <v>19.84</v>
      </c>
      <c r="Y25" s="13">
        <v>19.98</v>
      </c>
      <c r="Z25" s="13">
        <v>19.27</v>
      </c>
      <c r="AA25" s="13">
        <v>19.79</v>
      </c>
      <c r="AB25" s="126">
        <v>1282800</v>
      </c>
      <c r="AC25" s="13">
        <v>19.79</v>
      </c>
      <c r="AD25" s="2">
        <f t="shared" si="1"/>
        <v>0.71000000000000085</v>
      </c>
      <c r="AE25" s="181">
        <f t="shared" si="2"/>
        <v>-1.9811788013868403E-2</v>
      </c>
    </row>
    <row r="26" spans="1:31" x14ac:dyDescent="0.25">
      <c r="W26" s="176">
        <v>42268</v>
      </c>
      <c r="X26" s="13">
        <v>20.52</v>
      </c>
      <c r="Y26" s="13">
        <v>20.83</v>
      </c>
      <c r="Z26" s="13">
        <v>20.04</v>
      </c>
      <c r="AA26" s="13">
        <v>20.190000000000001</v>
      </c>
      <c r="AB26" s="126">
        <v>954200</v>
      </c>
      <c r="AC26" s="13">
        <v>20.190000000000001</v>
      </c>
      <c r="AD26" s="2">
        <f t="shared" si="1"/>
        <v>0.78999999999999915</v>
      </c>
      <c r="AE26" s="181">
        <f t="shared" si="2"/>
        <v>-9.8087297694947617E-3</v>
      </c>
    </row>
    <row r="27" spans="1:31" x14ac:dyDescent="0.25">
      <c r="W27" s="176">
        <v>42265</v>
      </c>
      <c r="X27" s="13">
        <v>20.37</v>
      </c>
      <c r="Y27" s="13">
        <v>20.69</v>
      </c>
      <c r="Z27" s="13">
        <v>20.170000000000002</v>
      </c>
      <c r="AA27" s="13">
        <v>20.39</v>
      </c>
      <c r="AB27" s="126">
        <v>1829900</v>
      </c>
      <c r="AC27" s="13">
        <v>20.39</v>
      </c>
      <c r="AD27" s="2">
        <f t="shared" si="1"/>
        <v>0.51999999999999957</v>
      </c>
      <c r="AE27" s="181">
        <f t="shared" si="2"/>
        <v>-1.2590799031476863E-2</v>
      </c>
    </row>
    <row r="28" spans="1:31" x14ac:dyDescent="0.25">
      <c r="W28" s="176">
        <v>42264</v>
      </c>
      <c r="X28" s="13">
        <v>20.47</v>
      </c>
      <c r="Y28" s="13">
        <v>20.97</v>
      </c>
      <c r="Z28" s="13">
        <v>20.34</v>
      </c>
      <c r="AA28" s="13">
        <v>20.65</v>
      </c>
      <c r="AB28" s="126">
        <v>1423000</v>
      </c>
      <c r="AC28" s="13">
        <v>20.65</v>
      </c>
      <c r="AD28" s="2">
        <f t="shared" si="1"/>
        <v>0.62999999999999901</v>
      </c>
      <c r="AE28" s="181">
        <f t="shared" si="2"/>
        <v>8.7933561309232466E-3</v>
      </c>
    </row>
    <row r="29" spans="1:31" x14ac:dyDescent="0.25">
      <c r="W29" s="176">
        <v>42263</v>
      </c>
      <c r="X29" s="13">
        <v>20.04</v>
      </c>
      <c r="Y29" s="13">
        <v>20.67</v>
      </c>
      <c r="Z29" s="13">
        <v>19.91</v>
      </c>
      <c r="AA29" s="13">
        <v>20.47</v>
      </c>
      <c r="AB29" s="126">
        <v>2081800</v>
      </c>
      <c r="AC29" s="13">
        <v>20.47</v>
      </c>
      <c r="AD29" s="2">
        <f t="shared" si="1"/>
        <v>0.76000000000000156</v>
      </c>
      <c r="AE29" s="181">
        <f t="shared" si="2"/>
        <v>1.6890213611524985E-2</v>
      </c>
    </row>
    <row r="30" spans="1:31" x14ac:dyDescent="0.25">
      <c r="W30" s="176">
        <v>42262</v>
      </c>
      <c r="X30" s="13">
        <v>19.52</v>
      </c>
      <c r="Y30" s="13">
        <v>20.170000000000002</v>
      </c>
      <c r="Z30" s="13">
        <v>19.5</v>
      </c>
      <c r="AA30" s="13">
        <v>20.13</v>
      </c>
      <c r="AB30" s="126">
        <v>2071300</v>
      </c>
      <c r="AC30" s="13">
        <v>20.13</v>
      </c>
      <c r="AD30" s="2">
        <f t="shared" si="1"/>
        <v>0.67000000000000171</v>
      </c>
      <c r="AE30" s="181">
        <f t="shared" si="2"/>
        <v>3.3898305084745672E-2</v>
      </c>
    </row>
    <row r="31" spans="1:31" x14ac:dyDescent="0.25">
      <c r="W31" s="176">
        <v>42261</v>
      </c>
      <c r="X31" s="13">
        <v>19.46</v>
      </c>
      <c r="Y31" s="13">
        <v>19.62</v>
      </c>
      <c r="Z31" s="13">
        <v>19.2</v>
      </c>
      <c r="AA31" s="13">
        <v>19.47</v>
      </c>
      <c r="AB31" s="126">
        <v>1421200</v>
      </c>
      <c r="AC31" s="13">
        <v>19.47</v>
      </c>
      <c r="AD31" s="2">
        <f t="shared" si="1"/>
        <v>0.42000000000000171</v>
      </c>
      <c r="AE31" s="181">
        <f t="shared" si="2"/>
        <v>1.5432098765431057E-3</v>
      </c>
    </row>
    <row r="32" spans="1:31" x14ac:dyDescent="0.25">
      <c r="W32" s="176">
        <v>42258</v>
      </c>
      <c r="X32" s="13">
        <v>18.670000000000002</v>
      </c>
      <c r="Y32" s="13">
        <v>19.46</v>
      </c>
      <c r="Z32" s="13">
        <v>18.66</v>
      </c>
      <c r="AA32" s="13">
        <v>19.440000000000001</v>
      </c>
      <c r="AB32" s="126">
        <v>2094800</v>
      </c>
      <c r="AC32" s="13">
        <v>19.440000000000001</v>
      </c>
      <c r="AD32" s="2">
        <f t="shared" si="1"/>
        <v>0.80000000000000071</v>
      </c>
      <c r="AE32" s="181">
        <f t="shared" si="2"/>
        <v>3.6247334754797356E-2</v>
      </c>
    </row>
    <row r="33" spans="15:31" x14ac:dyDescent="0.25">
      <c r="W33" s="176">
        <v>42257</v>
      </c>
      <c r="X33" s="13">
        <v>18.21</v>
      </c>
      <c r="Y33" s="13">
        <v>18.920000000000002</v>
      </c>
      <c r="Z33" s="13">
        <v>18.21</v>
      </c>
      <c r="AA33" s="13">
        <v>18.760000000000002</v>
      </c>
      <c r="AB33" s="126">
        <v>2719900</v>
      </c>
      <c r="AC33" s="13">
        <v>18.760000000000002</v>
      </c>
      <c r="AD33" s="2">
        <f t="shared" si="1"/>
        <v>0.71000000000000085</v>
      </c>
      <c r="AE33" s="181">
        <f t="shared" si="2"/>
        <v>1.1866235167206085E-2</v>
      </c>
    </row>
    <row r="34" spans="15:31" x14ac:dyDescent="0.25">
      <c r="W34" s="176">
        <v>42256</v>
      </c>
      <c r="X34" s="13">
        <v>20.04</v>
      </c>
      <c r="Y34" s="13">
        <v>20.05</v>
      </c>
      <c r="Z34" s="13">
        <v>18.5</v>
      </c>
      <c r="AA34" s="13">
        <v>18.54</v>
      </c>
      <c r="AB34" s="126">
        <v>2118500</v>
      </c>
      <c r="AC34" s="13">
        <v>18.54</v>
      </c>
      <c r="AD34" s="2">
        <f t="shared" si="1"/>
        <v>1.5500000000000007</v>
      </c>
      <c r="AE34" s="181">
        <f t="shared" si="2"/>
        <v>-6.5524193548387122E-2</v>
      </c>
    </row>
    <row r="35" spans="15:31" x14ac:dyDescent="0.25">
      <c r="W35" s="176">
        <v>42255</v>
      </c>
      <c r="X35" s="13">
        <v>19.64</v>
      </c>
      <c r="Y35" s="13">
        <v>19.91</v>
      </c>
      <c r="Z35" s="13">
        <v>19.5</v>
      </c>
      <c r="AA35" s="13">
        <v>19.84</v>
      </c>
      <c r="AB35" s="126">
        <v>1789100</v>
      </c>
      <c r="AC35" s="13">
        <v>19.84</v>
      </c>
      <c r="AD35" s="2">
        <f t="shared" si="1"/>
        <v>0.41000000000000014</v>
      </c>
      <c r="AE35" s="181">
        <f t="shared" si="2"/>
        <v>2.851218247796794E-2</v>
      </c>
    </row>
    <row r="36" spans="15:31" x14ac:dyDescent="0.25">
      <c r="W36" s="176">
        <v>42251</v>
      </c>
      <c r="X36" s="13">
        <v>19.04</v>
      </c>
      <c r="Y36" s="13">
        <v>19.45</v>
      </c>
      <c r="Z36" s="13">
        <v>18.96</v>
      </c>
      <c r="AA36" s="13">
        <v>19.29</v>
      </c>
      <c r="AB36" s="126">
        <v>1811400</v>
      </c>
      <c r="AC36" s="13">
        <v>19.29</v>
      </c>
      <c r="AD36" s="2">
        <f t="shared" si="1"/>
        <v>0.48999999999999844</v>
      </c>
      <c r="AE36" s="181">
        <f t="shared" si="2"/>
        <v>-6.1823802163833985E-3</v>
      </c>
    </row>
    <row r="37" spans="15:31" x14ac:dyDescent="0.25">
      <c r="W37" s="176">
        <v>42250</v>
      </c>
      <c r="X37" s="13">
        <v>19.010000000000002</v>
      </c>
      <c r="Y37" s="13">
        <v>19.489999999999998</v>
      </c>
      <c r="Z37" s="13">
        <v>18.93</v>
      </c>
      <c r="AA37" s="13">
        <v>19.41</v>
      </c>
      <c r="AB37" s="126">
        <v>1488000</v>
      </c>
      <c r="AC37" s="13">
        <v>19.41</v>
      </c>
      <c r="AD37" s="2">
        <f t="shared" si="1"/>
        <v>0.55999999999999872</v>
      </c>
      <c r="AE37" s="181">
        <f t="shared" si="2"/>
        <v>2.0504731861198833E-2</v>
      </c>
    </row>
    <row r="38" spans="15:31" x14ac:dyDescent="0.25">
      <c r="W38" s="176">
        <v>42249</v>
      </c>
      <c r="X38" s="13">
        <v>18.78</v>
      </c>
      <c r="Y38" s="13">
        <v>19.03</v>
      </c>
      <c r="Z38" s="13">
        <v>18.45</v>
      </c>
      <c r="AA38" s="13">
        <v>19.02</v>
      </c>
      <c r="AB38" s="126">
        <v>1093000</v>
      </c>
      <c r="AC38" s="13">
        <v>19.02</v>
      </c>
      <c r="AD38" s="2">
        <f t="shared" si="1"/>
        <v>0.58000000000000185</v>
      </c>
      <c r="AE38" s="181">
        <f t="shared" si="2"/>
        <v>3.0894308943089532E-2</v>
      </c>
    </row>
    <row r="39" spans="15:31" x14ac:dyDescent="0.25">
      <c r="W39" s="176">
        <v>42248</v>
      </c>
      <c r="X39" s="13">
        <v>18.5</v>
      </c>
      <c r="Y39" s="13">
        <v>18.78</v>
      </c>
      <c r="Z39" s="13">
        <v>18.309999999999999</v>
      </c>
      <c r="AA39" s="13">
        <v>18.45</v>
      </c>
      <c r="AB39" s="126">
        <v>1584900</v>
      </c>
      <c r="AC39" s="13">
        <v>18.45</v>
      </c>
      <c r="AD39" s="2">
        <f t="shared" si="1"/>
        <v>0.47000000000000242</v>
      </c>
      <c r="AE39" s="181">
        <f t="shared" si="2"/>
        <v>-2.6898734177215222E-2</v>
      </c>
    </row>
    <row r="40" spans="15:31" x14ac:dyDescent="0.25">
      <c r="W40" s="176">
        <v>42247</v>
      </c>
      <c r="X40" s="13">
        <v>18.760000000000002</v>
      </c>
      <c r="Y40" s="13">
        <v>19.309999999999999</v>
      </c>
      <c r="Z40" s="13">
        <v>18.59</v>
      </c>
      <c r="AA40" s="13">
        <v>18.96</v>
      </c>
      <c r="AB40" s="126">
        <v>1232700</v>
      </c>
      <c r="AC40" s="13">
        <v>18.96</v>
      </c>
      <c r="AD40" s="2">
        <f t="shared" si="1"/>
        <v>0.71999999999999886</v>
      </c>
      <c r="AE40" s="181">
        <f t="shared" si="2"/>
        <v>4.237288135593209E-3</v>
      </c>
    </row>
    <row r="41" spans="15:31" x14ac:dyDescent="0.25">
      <c r="W41" s="176">
        <v>42244</v>
      </c>
      <c r="X41" s="13">
        <v>18.420000000000002</v>
      </c>
      <c r="Y41" s="13">
        <v>19.13</v>
      </c>
      <c r="Z41" s="13">
        <v>18.37</v>
      </c>
      <c r="AA41" s="13">
        <v>18.88</v>
      </c>
      <c r="AB41" s="126">
        <v>1443700</v>
      </c>
      <c r="AC41" s="13">
        <v>18.88</v>
      </c>
      <c r="AD41" s="2">
        <f t="shared" si="1"/>
        <v>0.75999999999999801</v>
      </c>
      <c r="AE41" s="181">
        <f t="shared" si="2"/>
        <v>2.4972855591747889E-2</v>
      </c>
    </row>
    <row r="42" spans="15:31" x14ac:dyDescent="0.25">
      <c r="W42" s="176">
        <v>42243</v>
      </c>
      <c r="X42" s="13">
        <v>17.93</v>
      </c>
      <c r="Y42" s="13">
        <v>18.61</v>
      </c>
      <c r="Z42" s="13">
        <v>17.88</v>
      </c>
      <c r="AA42" s="13">
        <v>18.420000000000002</v>
      </c>
      <c r="AB42" s="126">
        <v>1506200</v>
      </c>
      <c r="AC42" s="13">
        <v>18.420000000000002</v>
      </c>
      <c r="AD42" s="2">
        <f t="shared" si="1"/>
        <v>0.73000000000000043</v>
      </c>
      <c r="AE42" s="181">
        <f t="shared" si="2"/>
        <v>3.8331454340473803E-2</v>
      </c>
    </row>
    <row r="43" spans="15:31" x14ac:dyDescent="0.25">
      <c r="O43" s="48"/>
      <c r="W43" s="176">
        <v>42242</v>
      </c>
      <c r="X43" s="13">
        <v>17.489999999999998</v>
      </c>
      <c r="Y43" s="13">
        <v>17.87</v>
      </c>
      <c r="Z43" s="13">
        <v>17.07</v>
      </c>
      <c r="AA43" s="13">
        <v>17.739999999999998</v>
      </c>
      <c r="AB43" s="126">
        <v>2174200</v>
      </c>
      <c r="AC43" s="13">
        <v>17.739999999999998</v>
      </c>
      <c r="AD43" s="2">
        <f t="shared" si="1"/>
        <v>0.80000000000000071</v>
      </c>
      <c r="AE43" s="181">
        <f t="shared" si="2"/>
        <v>4.1079812206572752E-2</v>
      </c>
    </row>
    <row r="44" spans="15:31" ht="20.25" thickBot="1" x14ac:dyDescent="0.35">
      <c r="O44" s="303" t="s">
        <v>82</v>
      </c>
      <c r="P44" s="303"/>
      <c r="T44" s="122" t="s">
        <v>139</v>
      </c>
      <c r="W44" s="176">
        <v>42241</v>
      </c>
      <c r="X44" s="13">
        <v>17.82</v>
      </c>
      <c r="Y44" s="13">
        <v>17.86</v>
      </c>
      <c r="Z44" s="13">
        <v>17.010000000000002</v>
      </c>
      <c r="AA44" s="13">
        <v>17.04</v>
      </c>
      <c r="AB44" s="126">
        <v>2507900</v>
      </c>
      <c r="AC44" s="13">
        <v>17.04</v>
      </c>
      <c r="AD44" s="2">
        <f t="shared" si="1"/>
        <v>0.84999999999999787</v>
      </c>
      <c r="AE44" s="181">
        <f t="shared" si="2"/>
        <v>-9.8779779198141515E-3</v>
      </c>
    </row>
    <row r="45" spans="15:31" ht="15.75" thickTop="1" x14ac:dyDescent="0.25">
      <c r="O45" s="114">
        <v>1.1000000000000001</v>
      </c>
      <c r="P45" s="114">
        <f>O45*$Q$4</f>
        <v>22</v>
      </c>
      <c r="Q45" s="2"/>
      <c r="T45" s="171" t="s">
        <v>123</v>
      </c>
      <c r="U45" s="129">
        <v>20.53</v>
      </c>
      <c r="W45" s="176">
        <v>42240</v>
      </c>
      <c r="X45" s="13">
        <v>17.47</v>
      </c>
      <c r="Y45" s="13">
        <v>18.149999999999999</v>
      </c>
      <c r="Z45" s="13">
        <v>16.760000000000002</v>
      </c>
      <c r="AA45" s="13">
        <v>17.21</v>
      </c>
      <c r="AB45" s="126">
        <v>3671300</v>
      </c>
      <c r="AC45" s="13">
        <v>17.21</v>
      </c>
      <c r="AD45" s="2">
        <f t="shared" si="1"/>
        <v>1.389999999999997</v>
      </c>
      <c r="AE45" s="181">
        <f t="shared" si="2"/>
        <v>-6.7713976164680334E-2</v>
      </c>
    </row>
    <row r="46" spans="15:31" x14ac:dyDescent="0.25">
      <c r="O46" s="114">
        <v>1.0900000000000001</v>
      </c>
      <c r="P46" s="114">
        <f t="shared" ref="P46:P65" si="3">O46*$Q$4</f>
        <v>21.8</v>
      </c>
      <c r="Q46" s="2"/>
      <c r="T46" s="124" t="s">
        <v>124</v>
      </c>
      <c r="U46" s="119">
        <v>20.64</v>
      </c>
      <c r="W46" s="176">
        <v>42237</v>
      </c>
      <c r="X46" s="13">
        <v>18.75</v>
      </c>
      <c r="Y46" s="13">
        <v>19.04</v>
      </c>
      <c r="Z46" s="13">
        <v>18.29</v>
      </c>
      <c r="AA46" s="13">
        <v>18.46</v>
      </c>
      <c r="AB46" s="126">
        <v>2563200</v>
      </c>
      <c r="AC46" s="13">
        <v>18.46</v>
      </c>
      <c r="AD46" s="2">
        <f t="shared" si="1"/>
        <v>0.75</v>
      </c>
      <c r="AE46" s="181">
        <f t="shared" si="2"/>
        <v>-2.5343189017951406E-2</v>
      </c>
    </row>
    <row r="47" spans="15:31" x14ac:dyDescent="0.25">
      <c r="O47" s="114">
        <v>1.08</v>
      </c>
      <c r="P47" s="114">
        <f t="shared" si="3"/>
        <v>21.6</v>
      </c>
      <c r="Q47" s="2"/>
      <c r="T47" s="124" t="s">
        <v>125</v>
      </c>
      <c r="U47" s="119" t="s">
        <v>311</v>
      </c>
      <c r="W47" s="176">
        <v>42236</v>
      </c>
      <c r="X47" s="13">
        <v>19.559999999999999</v>
      </c>
      <c r="Y47" s="13">
        <v>19.66</v>
      </c>
      <c r="Z47" s="13">
        <v>18.93</v>
      </c>
      <c r="AA47" s="13">
        <v>18.940000000000001</v>
      </c>
      <c r="AB47" s="126">
        <v>2627200</v>
      </c>
      <c r="AC47" s="13">
        <v>18.940000000000001</v>
      </c>
      <c r="AD47" s="2">
        <f t="shared" si="1"/>
        <v>0.73000000000000043</v>
      </c>
      <c r="AE47" s="181">
        <f t="shared" si="2"/>
        <v>-4.1012658227848053E-2</v>
      </c>
    </row>
    <row r="48" spans="15:31" x14ac:dyDescent="0.25">
      <c r="O48" s="114">
        <v>1.07</v>
      </c>
      <c r="P48" s="114">
        <f t="shared" si="3"/>
        <v>21.400000000000002</v>
      </c>
      <c r="Q48" s="2"/>
      <c r="T48" s="124" t="s">
        <v>126</v>
      </c>
      <c r="U48" s="119" t="s">
        <v>312</v>
      </c>
      <c r="W48" s="176">
        <v>42235</v>
      </c>
      <c r="X48" s="13">
        <v>20.22</v>
      </c>
      <c r="Y48" s="13">
        <v>20.260000000000002</v>
      </c>
      <c r="Z48" s="13">
        <v>19.420000000000002</v>
      </c>
      <c r="AA48" s="13">
        <v>19.75</v>
      </c>
      <c r="AB48" s="126">
        <v>2511500</v>
      </c>
      <c r="AC48" s="13">
        <v>19.75</v>
      </c>
      <c r="AD48" s="2">
        <f t="shared" si="1"/>
        <v>0.83999999999999986</v>
      </c>
      <c r="AE48" s="181">
        <f t="shared" si="2"/>
        <v>-3.2337089661930385E-2</v>
      </c>
    </row>
    <row r="49" spans="15:31" x14ac:dyDescent="0.25">
      <c r="O49" s="114">
        <v>1.06</v>
      </c>
      <c r="P49" s="114">
        <f t="shared" si="3"/>
        <v>21.200000000000003</v>
      </c>
      <c r="Q49" s="2"/>
      <c r="T49" s="124" t="s">
        <v>127</v>
      </c>
      <c r="U49" s="119">
        <v>30.71</v>
      </c>
      <c r="W49" s="176">
        <v>42234</v>
      </c>
      <c r="X49" s="13">
        <v>20.71</v>
      </c>
      <c r="Y49" s="13">
        <v>20.98</v>
      </c>
      <c r="Z49" s="13">
        <v>20.34</v>
      </c>
      <c r="AA49" s="13">
        <v>20.41</v>
      </c>
      <c r="AB49" s="126">
        <v>921300</v>
      </c>
      <c r="AC49" s="13">
        <v>20.41</v>
      </c>
      <c r="AD49" s="2">
        <f t="shared" si="1"/>
        <v>0.64000000000000057</v>
      </c>
      <c r="AE49" s="181">
        <f t="shared" si="2"/>
        <v>-1.9221528111484809E-2</v>
      </c>
    </row>
    <row r="50" spans="15:31" x14ac:dyDescent="0.25">
      <c r="O50" s="114">
        <v>1.05</v>
      </c>
      <c r="P50" s="114">
        <f t="shared" si="3"/>
        <v>21</v>
      </c>
      <c r="Q50" s="2"/>
      <c r="T50" s="124" t="s">
        <v>128</v>
      </c>
      <c r="U50" s="119">
        <v>1.9292899999999999</v>
      </c>
      <c r="W50" s="176">
        <v>42233</v>
      </c>
      <c r="X50" s="13">
        <v>20.64</v>
      </c>
      <c r="Y50" s="13">
        <v>20.82</v>
      </c>
      <c r="Z50" s="13">
        <v>20.2</v>
      </c>
      <c r="AA50" s="13">
        <v>20.81</v>
      </c>
      <c r="AB50" s="126">
        <v>1080700</v>
      </c>
      <c r="AC50" s="13">
        <v>20.81</v>
      </c>
      <c r="AD50" s="2">
        <f t="shared" si="1"/>
        <v>0.62000000000000099</v>
      </c>
      <c r="AE50" s="181">
        <f t="shared" si="2"/>
        <v>1.9098922624877446E-2</v>
      </c>
    </row>
    <row r="51" spans="15:31" x14ac:dyDescent="0.25">
      <c r="O51" s="114">
        <v>1.04</v>
      </c>
      <c r="P51" s="114">
        <f t="shared" si="3"/>
        <v>20.8</v>
      </c>
      <c r="Q51" s="2"/>
      <c r="T51" s="124" t="s">
        <v>129</v>
      </c>
      <c r="U51" s="119" t="s">
        <v>244</v>
      </c>
      <c r="W51" s="176">
        <v>42230</v>
      </c>
      <c r="X51" s="13">
        <v>20.399999999999999</v>
      </c>
      <c r="Y51" s="13">
        <v>20.49</v>
      </c>
      <c r="Z51" s="13">
        <v>20.149999999999999</v>
      </c>
      <c r="AA51" s="13">
        <v>20.420000000000002</v>
      </c>
      <c r="AB51" s="126">
        <v>1193600</v>
      </c>
      <c r="AC51" s="13">
        <v>20.420000000000002</v>
      </c>
      <c r="AD51" s="2">
        <f t="shared" si="1"/>
        <v>0.33999999999999986</v>
      </c>
      <c r="AE51" s="181">
        <f t="shared" si="2"/>
        <v>2.4545900834560541E-3</v>
      </c>
    </row>
    <row r="52" spans="15:31" x14ac:dyDescent="0.25">
      <c r="O52" s="114">
        <v>1.03</v>
      </c>
      <c r="P52" s="114">
        <f t="shared" si="3"/>
        <v>20.6</v>
      </c>
      <c r="Q52" s="2"/>
      <c r="T52" s="124"/>
      <c r="U52" s="119"/>
      <c r="W52" s="176">
        <v>42229</v>
      </c>
      <c r="X52" s="13">
        <v>20.66</v>
      </c>
      <c r="Y52" s="13">
        <v>20.72</v>
      </c>
      <c r="Z52" s="13">
        <v>20.350000000000001</v>
      </c>
      <c r="AA52" s="13">
        <v>20.37</v>
      </c>
      <c r="AB52" s="126">
        <v>1395900</v>
      </c>
      <c r="AC52" s="13">
        <v>20.37</v>
      </c>
      <c r="AD52" s="2">
        <f t="shared" si="1"/>
        <v>0.36999999999999744</v>
      </c>
      <c r="AE52" s="181">
        <f t="shared" si="2"/>
        <v>-1.5942028985507117E-2</v>
      </c>
    </row>
    <row r="53" spans="15:31" x14ac:dyDescent="0.25">
      <c r="O53" s="114">
        <v>1.02</v>
      </c>
      <c r="P53" s="114">
        <f t="shared" si="3"/>
        <v>20.399999999999999</v>
      </c>
      <c r="Q53" s="2"/>
      <c r="T53" s="124" t="s">
        <v>130</v>
      </c>
      <c r="U53" s="119" t="s">
        <v>313</v>
      </c>
      <c r="W53" s="176">
        <v>42228</v>
      </c>
      <c r="X53" s="13">
        <v>20.82</v>
      </c>
      <c r="Y53" s="13">
        <v>20.93</v>
      </c>
      <c r="Z53" s="13">
        <v>19.93</v>
      </c>
      <c r="AA53" s="13">
        <v>20.7</v>
      </c>
      <c r="AB53" s="126">
        <v>1863000</v>
      </c>
      <c r="AC53" s="13">
        <v>20.7</v>
      </c>
      <c r="AD53" s="2">
        <f t="shared" si="1"/>
        <v>1</v>
      </c>
      <c r="AE53" s="181">
        <f t="shared" si="2"/>
        <v>-2.2201228153046926E-2</v>
      </c>
    </row>
    <row r="54" spans="15:31" x14ac:dyDescent="0.25">
      <c r="O54" s="114">
        <v>1.01</v>
      </c>
      <c r="P54" s="114">
        <f t="shared" si="3"/>
        <v>20.2</v>
      </c>
      <c r="Q54" s="2"/>
      <c r="T54" s="124" t="s">
        <v>131</v>
      </c>
      <c r="U54" s="119" t="s">
        <v>213</v>
      </c>
      <c r="W54" s="176">
        <v>42227</v>
      </c>
      <c r="X54" s="13">
        <v>21.05</v>
      </c>
      <c r="Y54" s="13">
        <v>21.6</v>
      </c>
      <c r="Z54" s="13">
        <v>20.79</v>
      </c>
      <c r="AA54" s="13">
        <v>21.17</v>
      </c>
      <c r="AB54" s="126">
        <v>2574800</v>
      </c>
      <c r="AC54" s="13">
        <v>21.17</v>
      </c>
      <c r="AD54" s="2">
        <f t="shared" si="1"/>
        <v>0.81000000000000227</v>
      </c>
      <c r="AE54" s="181">
        <f t="shared" si="2"/>
        <v>5.2231718898387847E-3</v>
      </c>
    </row>
    <row r="55" spans="15:31" x14ac:dyDescent="0.25">
      <c r="O55" s="114">
        <v>1</v>
      </c>
      <c r="P55" s="114">
        <f t="shared" si="3"/>
        <v>20</v>
      </c>
      <c r="Q55" s="2"/>
      <c r="T55" s="124" t="s">
        <v>132</v>
      </c>
      <c r="U55" s="121">
        <v>2635745</v>
      </c>
      <c r="W55" s="176">
        <v>42226</v>
      </c>
      <c r="X55" s="13">
        <v>20.7</v>
      </c>
      <c r="Y55" s="13">
        <v>21.09</v>
      </c>
      <c r="Z55" s="13">
        <v>20.39</v>
      </c>
      <c r="AA55" s="13">
        <v>21.06</v>
      </c>
      <c r="AB55" s="126">
        <v>2766000</v>
      </c>
      <c r="AC55" s="13">
        <v>21.06</v>
      </c>
      <c r="AD55" s="2">
        <f t="shared" si="1"/>
        <v>0.69999999999999929</v>
      </c>
      <c r="AE55" s="181">
        <f t="shared" si="2"/>
        <v>2.2826614861583217E-2</v>
      </c>
    </row>
    <row r="56" spans="15:31" x14ac:dyDescent="0.25">
      <c r="O56" s="114">
        <v>0.99</v>
      </c>
      <c r="P56" s="114">
        <f t="shared" si="3"/>
        <v>19.8</v>
      </c>
      <c r="Q56" s="2"/>
      <c r="T56" s="124" t="s">
        <v>136</v>
      </c>
      <c r="U56" s="121">
        <v>2109250</v>
      </c>
      <c r="W56" s="176">
        <v>42223</v>
      </c>
      <c r="X56" s="13">
        <v>20.309999999999999</v>
      </c>
      <c r="Y56" s="13">
        <v>20.89</v>
      </c>
      <c r="Z56" s="13">
        <v>20.239999999999998</v>
      </c>
      <c r="AA56" s="13">
        <v>20.59</v>
      </c>
      <c r="AB56" s="126">
        <v>2325700</v>
      </c>
      <c r="AC56" s="13">
        <v>20.59</v>
      </c>
      <c r="AD56" s="2">
        <f t="shared" si="1"/>
        <v>0.65000000000000213</v>
      </c>
      <c r="AE56" s="181">
        <f t="shared" si="2"/>
        <v>1.2788981800295307E-2</v>
      </c>
    </row>
    <row r="57" spans="15:31" x14ac:dyDescent="0.25">
      <c r="O57" s="114">
        <v>0.98</v>
      </c>
      <c r="P57" s="114">
        <f t="shared" si="3"/>
        <v>19.600000000000001</v>
      </c>
      <c r="Q57" s="2"/>
      <c r="T57" s="124" t="s">
        <v>133</v>
      </c>
      <c r="U57" s="119" t="s">
        <v>314</v>
      </c>
      <c r="W57" s="176">
        <v>42222</v>
      </c>
      <c r="X57" s="13">
        <v>21.46</v>
      </c>
      <c r="Y57" s="13">
        <v>21.97</v>
      </c>
      <c r="Z57" s="13">
        <v>19.87</v>
      </c>
      <c r="AA57" s="13">
        <v>20.329999999999998</v>
      </c>
      <c r="AB57" s="126">
        <v>4452900</v>
      </c>
      <c r="AC57" s="13">
        <v>20.329999999999998</v>
      </c>
      <c r="AD57" s="2">
        <f t="shared" si="1"/>
        <v>2.0999999999999979</v>
      </c>
      <c r="AE57" s="181">
        <f t="shared" si="2"/>
        <v>-5.3538175046555003E-2</v>
      </c>
    </row>
    <row r="58" spans="15:31" x14ac:dyDescent="0.25">
      <c r="O58" s="114">
        <v>0.97</v>
      </c>
      <c r="P58" s="114">
        <f t="shared" si="3"/>
        <v>19.399999999999999</v>
      </c>
      <c r="T58" s="124" t="s">
        <v>137</v>
      </c>
      <c r="U58" s="119">
        <v>36.5</v>
      </c>
      <c r="W58" s="176">
        <v>42221</v>
      </c>
      <c r="X58" s="13">
        <v>22.62</v>
      </c>
      <c r="Y58" s="13">
        <v>23.47</v>
      </c>
      <c r="Z58" s="13">
        <v>21.3</v>
      </c>
      <c r="AA58" s="13">
        <v>21.48</v>
      </c>
      <c r="AB58" s="126">
        <v>7305000</v>
      </c>
      <c r="AC58" s="13">
        <v>21.48</v>
      </c>
      <c r="AD58" s="2">
        <f t="shared" si="1"/>
        <v>2.1699999999999982</v>
      </c>
      <c r="AE58" s="181">
        <f t="shared" si="2"/>
        <v>3.7681159420289934E-2</v>
      </c>
    </row>
    <row r="59" spans="15:31" x14ac:dyDescent="0.25">
      <c r="O59" s="114">
        <v>0.96</v>
      </c>
      <c r="P59" s="114">
        <f t="shared" si="3"/>
        <v>19.2</v>
      </c>
      <c r="T59" s="124" t="s">
        <v>138</v>
      </c>
      <c r="U59" s="119">
        <v>0.55000000000000004</v>
      </c>
      <c r="W59" s="176">
        <v>42220</v>
      </c>
      <c r="X59" s="13">
        <v>20.309999999999999</v>
      </c>
      <c r="Y59" s="13">
        <v>20.99</v>
      </c>
      <c r="Z59" s="13">
        <v>20.21</v>
      </c>
      <c r="AA59" s="13">
        <v>20.7</v>
      </c>
      <c r="AB59" s="126">
        <v>4301700</v>
      </c>
      <c r="AC59" s="13">
        <v>20.7</v>
      </c>
      <c r="AD59" s="2">
        <f t="shared" si="1"/>
        <v>0.77999999999999758</v>
      </c>
      <c r="AE59" s="181">
        <f t="shared" si="2"/>
        <v>2.2222222222222143E-2</v>
      </c>
    </row>
    <row r="60" spans="15:31" x14ac:dyDescent="0.25">
      <c r="O60" s="114">
        <v>0.95</v>
      </c>
      <c r="P60" s="114">
        <f t="shared" si="3"/>
        <v>19</v>
      </c>
      <c r="T60" s="124" t="s">
        <v>134</v>
      </c>
      <c r="U60" s="119" t="s">
        <v>152</v>
      </c>
      <c r="W60" s="176">
        <v>42219</v>
      </c>
      <c r="X60" s="13">
        <v>20.04</v>
      </c>
      <c r="Y60" s="13">
        <v>20.49</v>
      </c>
      <c r="Z60" s="13">
        <v>19.91</v>
      </c>
      <c r="AA60" s="13">
        <v>20.25</v>
      </c>
      <c r="AB60" s="126">
        <v>4154700</v>
      </c>
      <c r="AC60" s="13">
        <v>20.25</v>
      </c>
      <c r="AD60" s="2">
        <f t="shared" si="1"/>
        <v>0.57999999999999829</v>
      </c>
      <c r="AE60" s="181">
        <f t="shared" si="2"/>
        <v>6.4612326043738122E-3</v>
      </c>
    </row>
    <row r="61" spans="15:31" x14ac:dyDescent="0.25">
      <c r="O61" s="114">
        <v>0.94</v>
      </c>
      <c r="P61" s="114">
        <f t="shared" si="3"/>
        <v>18.799999999999997</v>
      </c>
      <c r="W61" s="176">
        <v>42216</v>
      </c>
      <c r="X61" s="13">
        <v>19.59</v>
      </c>
      <c r="Y61" s="13">
        <v>20.3</v>
      </c>
      <c r="Z61" s="13">
        <v>19.399999999999999</v>
      </c>
      <c r="AA61" s="13">
        <v>20.12</v>
      </c>
      <c r="AB61" s="126">
        <v>2566800</v>
      </c>
      <c r="AC61" s="13">
        <v>20.12</v>
      </c>
      <c r="AD61" s="2">
        <f t="shared" si="1"/>
        <v>0.90000000000000213</v>
      </c>
      <c r="AE61" s="181">
        <f t="shared" si="2"/>
        <v>2.1838496698831866E-2</v>
      </c>
    </row>
    <row r="62" spans="15:31" x14ac:dyDescent="0.25">
      <c r="O62" s="114">
        <v>0.93</v>
      </c>
      <c r="P62" s="114">
        <f t="shared" si="3"/>
        <v>18.600000000000001</v>
      </c>
      <c r="W62" s="176">
        <v>42215</v>
      </c>
      <c r="X62" s="13">
        <v>19.34</v>
      </c>
      <c r="Y62" s="13">
        <v>20.010000000000002</v>
      </c>
      <c r="Z62" s="13">
        <v>19.18</v>
      </c>
      <c r="AA62" s="13">
        <v>19.690000000000001</v>
      </c>
      <c r="AB62" s="126">
        <v>2443300</v>
      </c>
      <c r="AC62" s="13">
        <v>19.690000000000001</v>
      </c>
      <c r="AD62" s="2">
        <f t="shared" si="1"/>
        <v>0.83000000000000185</v>
      </c>
      <c r="AE62" s="181">
        <f t="shared" si="2"/>
        <v>1.5471892728210479E-2</v>
      </c>
    </row>
    <row r="63" spans="15:31" x14ac:dyDescent="0.25">
      <c r="O63" s="114">
        <v>0.92</v>
      </c>
      <c r="P63" s="114">
        <f t="shared" si="3"/>
        <v>18.400000000000002</v>
      </c>
      <c r="W63" s="176">
        <v>42214</v>
      </c>
      <c r="X63" s="13">
        <v>19.329999999999998</v>
      </c>
      <c r="Y63" s="13">
        <v>19.52</v>
      </c>
      <c r="Z63" s="13">
        <v>18.98</v>
      </c>
      <c r="AA63" s="13">
        <v>19.39</v>
      </c>
      <c r="AB63" s="126">
        <v>2126900</v>
      </c>
      <c r="AC63" s="13">
        <v>19.39</v>
      </c>
      <c r="AD63" s="2">
        <f t="shared" si="1"/>
        <v>0.53999999999999915</v>
      </c>
      <c r="AE63" s="181">
        <f t="shared" si="2"/>
        <v>0</v>
      </c>
    </row>
    <row r="64" spans="15:31" x14ac:dyDescent="0.25">
      <c r="O64" s="114">
        <v>0.91</v>
      </c>
      <c r="P64" s="114">
        <f t="shared" si="3"/>
        <v>18.2</v>
      </c>
      <c r="W64" s="176">
        <v>42213</v>
      </c>
      <c r="X64" s="13">
        <v>18.850000000000001</v>
      </c>
      <c r="Y64" s="13">
        <v>19.45</v>
      </c>
      <c r="Z64" s="13">
        <v>18.7</v>
      </c>
      <c r="AA64" s="13">
        <v>19.39</v>
      </c>
      <c r="AB64" s="126">
        <v>2319900</v>
      </c>
      <c r="AC64" s="13">
        <v>19.39</v>
      </c>
      <c r="AD64" s="2">
        <f t="shared" si="1"/>
        <v>0.75</v>
      </c>
      <c r="AE64" s="181">
        <f t="shared" si="2"/>
        <v>3.2481363152289555E-2</v>
      </c>
    </row>
    <row r="65" spans="15:31" x14ac:dyDescent="0.25">
      <c r="O65" s="114">
        <v>0.9</v>
      </c>
      <c r="P65" s="114">
        <f t="shared" si="3"/>
        <v>18</v>
      </c>
      <c r="W65" s="176">
        <v>42212</v>
      </c>
      <c r="X65" s="13">
        <v>19.23</v>
      </c>
      <c r="Y65" s="13">
        <v>19.32</v>
      </c>
      <c r="Z65" s="13">
        <v>18.690000000000001</v>
      </c>
      <c r="AA65" s="13">
        <v>18.78</v>
      </c>
      <c r="AB65" s="126">
        <v>1613100</v>
      </c>
      <c r="AC65" s="13">
        <v>18.78</v>
      </c>
      <c r="AD65" s="2">
        <f t="shared" si="1"/>
        <v>0.62999999999999901</v>
      </c>
      <c r="AE65" s="181">
        <f t="shared" si="2"/>
        <v>-3.4447300771208167E-2</v>
      </c>
    </row>
    <row r="66" spans="15:31" x14ac:dyDescent="0.25">
      <c r="O66" s="48"/>
      <c r="W66" s="176">
        <v>42209</v>
      </c>
      <c r="X66" s="13">
        <v>19.88</v>
      </c>
      <c r="Y66" s="13">
        <v>19.88</v>
      </c>
      <c r="Z66" s="13">
        <v>19.190000000000001</v>
      </c>
      <c r="AA66" s="13">
        <v>19.45</v>
      </c>
      <c r="AB66" s="126">
        <v>1505800</v>
      </c>
      <c r="AC66" s="13">
        <v>19.45</v>
      </c>
      <c r="AD66" s="2">
        <f t="shared" si="1"/>
        <v>0.68999999999999773</v>
      </c>
      <c r="AE66" s="181">
        <f t="shared" si="2"/>
        <v>-1.8172640080767244E-2</v>
      </c>
    </row>
    <row r="67" spans="15:31" x14ac:dyDescent="0.25">
      <c r="W67" s="176">
        <v>42208</v>
      </c>
      <c r="X67" s="13">
        <v>19.79</v>
      </c>
      <c r="Y67" s="13">
        <v>20.350000000000001</v>
      </c>
      <c r="Z67" s="13">
        <v>19.579999999999998</v>
      </c>
      <c r="AA67" s="13">
        <v>19.809999999999999</v>
      </c>
      <c r="AB67" s="126">
        <v>2888700</v>
      </c>
      <c r="AC67" s="13">
        <v>19.809999999999999</v>
      </c>
      <c r="AD67" s="2">
        <f t="shared" ref="AD67:AD68" si="4">Y67-Z67</f>
        <v>0.77000000000000313</v>
      </c>
      <c r="AE67" s="181" t="e">
        <f t="shared" ref="AE67:AE68" si="5">AC67/AC68-1</f>
        <v>#DIV/0!</v>
      </c>
    </row>
    <row r="68" spans="15:31" x14ac:dyDescent="0.25">
      <c r="W68" s="13" t="s">
        <v>148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44:P44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114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115</v>
      </c>
      <c r="K1" s="25" t="s">
        <v>61</v>
      </c>
      <c r="L1" s="14" t="s">
        <v>81</v>
      </c>
      <c r="M1" s="14" t="s">
        <v>38</v>
      </c>
      <c r="T1" s="14" t="s">
        <v>72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24</v>
      </c>
      <c r="B2" s="1">
        <v>42156</v>
      </c>
      <c r="C2" s="7">
        <v>5</v>
      </c>
      <c r="D2" s="58">
        <v>48.55</v>
      </c>
      <c r="E2" s="58">
        <v>0</v>
      </c>
      <c r="F2" s="58">
        <f>C2*D2</f>
        <v>242.75</v>
      </c>
      <c r="G2" s="1">
        <v>42186</v>
      </c>
      <c r="H2" s="7">
        <v>100</v>
      </c>
      <c r="I2" s="58">
        <v>44.99</v>
      </c>
      <c r="J2" s="58">
        <v>0.08</v>
      </c>
      <c r="K2" s="58">
        <f>H2*I2-J2</f>
        <v>4498.92</v>
      </c>
      <c r="L2" t="s">
        <v>85</v>
      </c>
      <c r="O2" t="s">
        <v>57</v>
      </c>
      <c r="Q2">
        <f>C16-H16</f>
        <v>240</v>
      </c>
      <c r="T2" t="s">
        <v>88</v>
      </c>
      <c r="U2" t="s">
        <v>89</v>
      </c>
      <c r="W2" s="176">
        <v>42300</v>
      </c>
      <c r="X2" s="13">
        <v>39.89</v>
      </c>
      <c r="Y2" s="13">
        <v>39.89</v>
      </c>
      <c r="Z2" s="13">
        <v>38.340000000000003</v>
      </c>
      <c r="AA2" s="13">
        <v>38.53</v>
      </c>
      <c r="AB2" s="126">
        <v>5859100</v>
      </c>
      <c r="AC2" s="13">
        <v>38.53</v>
      </c>
      <c r="AD2" s="2">
        <f>Y2-Z2</f>
        <v>1.5499999999999972</v>
      </c>
      <c r="AE2" s="181">
        <f>AC2/AC3-1</f>
        <v>-2.3568170299037017E-2</v>
      </c>
    </row>
    <row r="3" spans="1:31" x14ac:dyDescent="0.25">
      <c r="A3" s="27" t="s">
        <v>75</v>
      </c>
      <c r="B3" s="1">
        <v>42156</v>
      </c>
      <c r="C3" s="7">
        <v>5</v>
      </c>
      <c r="D3" s="58">
        <v>47.01</v>
      </c>
      <c r="E3" s="58">
        <v>0</v>
      </c>
      <c r="F3" s="58">
        <f t="shared" ref="F3:F12" si="0">C3*D3</f>
        <v>235.04999999999998</v>
      </c>
      <c r="G3" s="1">
        <v>42227</v>
      </c>
      <c r="H3" s="7">
        <v>100</v>
      </c>
      <c r="I3" s="58">
        <v>43</v>
      </c>
      <c r="J3" s="58">
        <v>0.08</v>
      </c>
      <c r="K3" s="58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121</v>
      </c>
      <c r="W3" s="176">
        <v>42299</v>
      </c>
      <c r="X3" s="13">
        <v>40.26</v>
      </c>
      <c r="Y3" s="13">
        <v>40.340000000000003</v>
      </c>
      <c r="Z3" s="13">
        <v>39.33</v>
      </c>
      <c r="AA3" s="13">
        <v>39.46</v>
      </c>
      <c r="AB3" s="126">
        <v>3816000</v>
      </c>
      <c r="AC3" s="13">
        <v>39.46</v>
      </c>
      <c r="AD3" s="2">
        <f t="shared" ref="AD3:AD66" si="1">Y3-Z3</f>
        <v>1.0100000000000051</v>
      </c>
      <c r="AE3" s="181">
        <f t="shared" ref="AE3:AE66" si="2">AC3/AC4-1</f>
        <v>-3.5353535353535026E-3</v>
      </c>
    </row>
    <row r="4" spans="1:31" x14ac:dyDescent="0.25">
      <c r="B4" s="1">
        <v>42156</v>
      </c>
      <c r="C4" s="7">
        <v>10</v>
      </c>
      <c r="D4" s="58">
        <v>46.5</v>
      </c>
      <c r="E4" s="58">
        <v>0</v>
      </c>
      <c r="F4" s="58">
        <f t="shared" si="0"/>
        <v>465</v>
      </c>
      <c r="G4" s="1"/>
      <c r="O4" t="s">
        <v>66</v>
      </c>
      <c r="Q4" s="72">
        <v>38.53</v>
      </c>
      <c r="W4" s="176">
        <v>42298</v>
      </c>
      <c r="X4" s="13">
        <v>40.340000000000003</v>
      </c>
      <c r="Y4" s="13">
        <v>40.4</v>
      </c>
      <c r="Z4" s="13">
        <v>39.54</v>
      </c>
      <c r="AA4" s="13">
        <v>39.6</v>
      </c>
      <c r="AB4" s="126">
        <v>3356300</v>
      </c>
      <c r="AC4" s="13">
        <v>39.6</v>
      </c>
      <c r="AD4" s="2">
        <f t="shared" si="1"/>
        <v>0.85999999999999943</v>
      </c>
      <c r="AE4" s="181">
        <f t="shared" si="2"/>
        <v>-7.5187969924811471E-3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9247.2000000000007</v>
      </c>
      <c r="W5" s="176">
        <v>42297</v>
      </c>
      <c r="X5" s="13">
        <v>39.880000000000003</v>
      </c>
      <c r="Y5" s="13">
        <v>40.51</v>
      </c>
      <c r="Z5" s="13">
        <v>39.69</v>
      </c>
      <c r="AA5" s="13">
        <v>39.9</v>
      </c>
      <c r="AB5" s="126">
        <v>3001700</v>
      </c>
      <c r="AC5" s="13">
        <v>39.9</v>
      </c>
      <c r="AD5" s="2">
        <f t="shared" si="1"/>
        <v>0.82000000000000028</v>
      </c>
      <c r="AE5" s="181">
        <f t="shared" si="2"/>
        <v>3.2687955745536179E-3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76">
        <v>42296</v>
      </c>
      <c r="X6" s="13">
        <v>40.159999999999997</v>
      </c>
      <c r="Y6" s="13">
        <v>40.33</v>
      </c>
      <c r="Z6" s="13">
        <v>39.090000000000003</v>
      </c>
      <c r="AA6" s="13">
        <v>39.770000000000003</v>
      </c>
      <c r="AB6" s="126">
        <v>4450400</v>
      </c>
      <c r="AC6" s="13">
        <v>39.770000000000003</v>
      </c>
      <c r="AD6" s="2">
        <f t="shared" si="1"/>
        <v>1.2399999999999949</v>
      </c>
      <c r="AE6" s="181">
        <f t="shared" si="2"/>
        <v>-1.2661370407149874E-2</v>
      </c>
    </row>
    <row r="7" spans="1:31" ht="15.75" x14ac:dyDescent="0.25">
      <c r="B7" s="1">
        <v>42186</v>
      </c>
      <c r="C7" s="7">
        <v>100</v>
      </c>
      <c r="D7" s="58">
        <v>44.9</v>
      </c>
      <c r="E7" s="58">
        <v>0</v>
      </c>
      <c r="F7" s="58">
        <f t="shared" si="0"/>
        <v>4490</v>
      </c>
      <c r="O7" t="s">
        <v>65</v>
      </c>
      <c r="Q7" s="2">
        <f>Q5-Q6</f>
        <v>-794.36000000000058</v>
      </c>
      <c r="R7" s="283" t="s">
        <v>382</v>
      </c>
      <c r="W7" s="176">
        <v>42293</v>
      </c>
      <c r="X7" s="13">
        <v>41.87</v>
      </c>
      <c r="Y7" s="13">
        <v>41.87</v>
      </c>
      <c r="Z7" s="13">
        <v>39.9</v>
      </c>
      <c r="AA7" s="13">
        <v>40.28</v>
      </c>
      <c r="AB7" s="126">
        <v>5316000</v>
      </c>
      <c r="AC7" s="13">
        <v>40.28</v>
      </c>
      <c r="AD7" s="2">
        <f t="shared" si="1"/>
        <v>1.9699999999999989</v>
      </c>
      <c r="AE7" s="181">
        <f t="shared" si="2"/>
        <v>-3.5209580838323373E-2</v>
      </c>
    </row>
    <row r="8" spans="1:31" x14ac:dyDescent="0.25">
      <c r="B8" s="1">
        <v>42206</v>
      </c>
      <c r="C8" s="7">
        <v>20</v>
      </c>
      <c r="D8" s="58">
        <v>41.2</v>
      </c>
      <c r="E8" s="58">
        <v>0</v>
      </c>
      <c r="F8" s="58">
        <f t="shared" si="0"/>
        <v>824</v>
      </c>
      <c r="W8" s="176">
        <v>42292</v>
      </c>
      <c r="X8" s="13">
        <v>42.04</v>
      </c>
      <c r="Y8" s="13">
        <v>42.04</v>
      </c>
      <c r="Z8" s="13">
        <v>40.69</v>
      </c>
      <c r="AA8" s="13">
        <v>41.75</v>
      </c>
      <c r="AB8" s="126">
        <v>2044000</v>
      </c>
      <c r="AC8" s="13">
        <v>41.75</v>
      </c>
      <c r="AD8" s="2">
        <f t="shared" si="1"/>
        <v>1.3500000000000014</v>
      </c>
      <c r="AE8" s="181">
        <f t="shared" si="2"/>
        <v>-2.394636015324858E-4</v>
      </c>
    </row>
    <row r="9" spans="1:31" x14ac:dyDescent="0.25">
      <c r="B9" s="1">
        <v>42207</v>
      </c>
      <c r="C9" s="7">
        <v>20</v>
      </c>
      <c r="D9" s="58">
        <v>40.68</v>
      </c>
      <c r="E9" s="58">
        <v>0</v>
      </c>
      <c r="F9" s="58">
        <f t="shared" si="0"/>
        <v>813.6</v>
      </c>
      <c r="W9" s="176">
        <v>42291</v>
      </c>
      <c r="X9" s="13">
        <v>41.75</v>
      </c>
      <c r="Y9" s="13">
        <v>42.18</v>
      </c>
      <c r="Z9" s="13">
        <v>41.33</v>
      </c>
      <c r="AA9" s="13">
        <v>41.76</v>
      </c>
      <c r="AB9" s="126">
        <v>1423200</v>
      </c>
      <c r="AC9" s="13">
        <v>41.76</v>
      </c>
      <c r="AD9" s="2">
        <f t="shared" si="1"/>
        <v>0.85000000000000142</v>
      </c>
      <c r="AE9" s="181">
        <f t="shared" si="2"/>
        <v>5.0541516245488083E-3</v>
      </c>
    </row>
    <row r="10" spans="1:31" x14ac:dyDescent="0.25">
      <c r="B10" s="1">
        <v>42292</v>
      </c>
      <c r="C10" s="7">
        <v>40</v>
      </c>
      <c r="D10" s="58">
        <v>41.65</v>
      </c>
      <c r="E10" s="58">
        <v>0</v>
      </c>
      <c r="F10" s="58">
        <f t="shared" si="0"/>
        <v>1666</v>
      </c>
      <c r="W10" s="176">
        <v>42290</v>
      </c>
      <c r="X10" s="13">
        <v>41.71</v>
      </c>
      <c r="Y10" s="13">
        <v>42.19</v>
      </c>
      <c r="Z10" s="13">
        <v>40.81</v>
      </c>
      <c r="AA10" s="13">
        <v>41.55</v>
      </c>
      <c r="AB10" s="126">
        <v>1677900</v>
      </c>
      <c r="AC10" s="13">
        <v>41.55</v>
      </c>
      <c r="AD10" s="2">
        <f t="shared" si="1"/>
        <v>1.3799999999999955</v>
      </c>
      <c r="AE10" s="181">
        <f t="shared" si="2"/>
        <v>-8.8263358778627454E-3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76">
        <v>42289</v>
      </c>
      <c r="X11" s="13">
        <v>42.97</v>
      </c>
      <c r="Y11" s="13">
        <v>43</v>
      </c>
      <c r="Z11" s="13">
        <v>41.57</v>
      </c>
      <c r="AA11" s="13">
        <v>41.92</v>
      </c>
      <c r="AB11" s="126">
        <v>1698400</v>
      </c>
      <c r="AC11" s="13">
        <v>41.92</v>
      </c>
      <c r="AD11" s="2">
        <f t="shared" si="1"/>
        <v>1.4299999999999997</v>
      </c>
      <c r="AE11" s="181">
        <f t="shared" si="2"/>
        <v>-1.5731392345621042E-2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76">
        <v>42286</v>
      </c>
      <c r="X12" s="13">
        <v>42.9</v>
      </c>
      <c r="Y12" s="13">
        <v>43.24</v>
      </c>
      <c r="Z12" s="13">
        <v>41.95</v>
      </c>
      <c r="AA12" s="13">
        <v>42.59</v>
      </c>
      <c r="AB12" s="126">
        <v>2126800</v>
      </c>
      <c r="AC12" s="13">
        <v>42.59</v>
      </c>
      <c r="AD12" s="2">
        <f t="shared" si="1"/>
        <v>1.2899999999999991</v>
      </c>
      <c r="AE12" s="181">
        <f t="shared" si="2"/>
        <v>-2.1144564467938332E-2</v>
      </c>
    </row>
    <row r="13" spans="1:31" x14ac:dyDescent="0.25">
      <c r="C13" s="4"/>
      <c r="D13" s="3"/>
      <c r="E13" s="3"/>
      <c r="F13" s="3"/>
      <c r="W13" s="176">
        <v>42285</v>
      </c>
      <c r="X13" s="13">
        <v>42.27</v>
      </c>
      <c r="Y13" s="13">
        <v>43.68</v>
      </c>
      <c r="Z13" s="13">
        <v>42.22</v>
      </c>
      <c r="AA13" s="13">
        <v>43.51</v>
      </c>
      <c r="AB13" s="126">
        <v>2057500</v>
      </c>
      <c r="AC13" s="13">
        <v>43.51</v>
      </c>
      <c r="AD13" s="2">
        <f t="shared" si="1"/>
        <v>1.4600000000000009</v>
      </c>
      <c r="AE13" s="181">
        <f t="shared" si="2"/>
        <v>1.8492509363295939E-2</v>
      </c>
    </row>
    <row r="14" spans="1:31" x14ac:dyDescent="0.25">
      <c r="W14" s="176">
        <v>42284</v>
      </c>
      <c r="X14" s="13">
        <v>43.33</v>
      </c>
      <c r="Y14" s="13">
        <v>43.84</v>
      </c>
      <c r="Z14" s="13">
        <v>42.13</v>
      </c>
      <c r="AA14" s="13">
        <v>42.72</v>
      </c>
      <c r="AB14" s="126">
        <v>2752500</v>
      </c>
      <c r="AC14" s="13">
        <v>42.72</v>
      </c>
      <c r="AD14" s="2">
        <f t="shared" si="1"/>
        <v>1.7100000000000009</v>
      </c>
      <c r="AE14" s="181">
        <f t="shared" si="2"/>
        <v>-1.4987318422872931E-2</v>
      </c>
    </row>
    <row r="15" spans="1:31" x14ac:dyDescent="0.25">
      <c r="W15" s="176">
        <v>42283</v>
      </c>
      <c r="X15" s="13">
        <v>43.96</v>
      </c>
      <c r="Y15" s="13">
        <v>44.38</v>
      </c>
      <c r="Z15" s="13">
        <v>43.3</v>
      </c>
      <c r="AA15" s="13">
        <v>43.37</v>
      </c>
      <c r="AB15" s="126">
        <v>1992800</v>
      </c>
      <c r="AC15" s="13">
        <v>43.37</v>
      </c>
      <c r="AD15" s="2">
        <f t="shared" si="1"/>
        <v>1.0800000000000054</v>
      </c>
      <c r="AE15" s="181">
        <f t="shared" si="2"/>
        <v>-1.1847801321485552E-2</v>
      </c>
    </row>
    <row r="16" spans="1:31" x14ac:dyDescent="0.25">
      <c r="A16" s="50" t="s">
        <v>86</v>
      </c>
      <c r="B16" s="51"/>
      <c r="C16" s="51">
        <f>SUM(C2:C13)</f>
        <v>440</v>
      </c>
      <c r="D16" s="52"/>
      <c r="E16" s="52"/>
      <c r="F16" s="52">
        <f>SUM(F2:F13)</f>
        <v>18840.400000000001</v>
      </c>
      <c r="G16" s="51"/>
      <c r="H16" s="51">
        <f>SUM(H2:H9)</f>
        <v>200</v>
      </c>
      <c r="I16" s="52"/>
      <c r="J16" s="52"/>
      <c r="K16" s="52">
        <f>SUM(K2:K9)</f>
        <v>8798.84</v>
      </c>
      <c r="L16" s="51"/>
      <c r="M16" s="51"/>
      <c r="W16" s="176">
        <v>42282</v>
      </c>
      <c r="X16" s="13">
        <v>43.74</v>
      </c>
      <c r="Y16" s="13">
        <v>44.29</v>
      </c>
      <c r="Z16" s="13">
        <v>43.14</v>
      </c>
      <c r="AA16" s="13">
        <v>43.89</v>
      </c>
      <c r="AB16" s="126">
        <v>1696700</v>
      </c>
      <c r="AC16" s="13">
        <v>43.89</v>
      </c>
      <c r="AD16" s="2">
        <f t="shared" si="1"/>
        <v>1.1499999999999986</v>
      </c>
      <c r="AE16" s="181">
        <f t="shared" si="2"/>
        <v>8.2701585113713616E-3</v>
      </c>
    </row>
    <row r="17" spans="7:31" x14ac:dyDescent="0.25">
      <c r="G17" s="2"/>
      <c r="W17" s="176">
        <v>42279</v>
      </c>
      <c r="X17" s="13">
        <v>41.17</v>
      </c>
      <c r="Y17" s="13">
        <v>43.56</v>
      </c>
      <c r="Z17" s="13">
        <v>40.74</v>
      </c>
      <c r="AA17" s="13">
        <v>43.53</v>
      </c>
      <c r="AB17" s="126">
        <v>2547500</v>
      </c>
      <c r="AC17" s="13">
        <v>43.53</v>
      </c>
      <c r="AD17" s="2">
        <f t="shared" si="1"/>
        <v>2.8200000000000003</v>
      </c>
      <c r="AE17" s="181">
        <f t="shared" si="2"/>
        <v>4.4887181949111898E-2</v>
      </c>
    </row>
    <row r="18" spans="7:31" x14ac:dyDescent="0.25">
      <c r="W18" s="176">
        <v>42278</v>
      </c>
      <c r="X18" s="13">
        <v>42.21</v>
      </c>
      <c r="Y18" s="13">
        <v>42.61</v>
      </c>
      <c r="Z18" s="13">
        <v>41</v>
      </c>
      <c r="AA18" s="13">
        <v>41.66</v>
      </c>
      <c r="AB18" s="126">
        <v>2146000</v>
      </c>
      <c r="AC18" s="13">
        <v>41.66</v>
      </c>
      <c r="AD18" s="2">
        <f t="shared" si="1"/>
        <v>1.6099999999999994</v>
      </c>
      <c r="AE18" s="181">
        <f t="shared" si="2"/>
        <v>-1.3731060606060774E-2</v>
      </c>
    </row>
    <row r="19" spans="7:31" x14ac:dyDescent="0.25">
      <c r="W19" s="176">
        <v>42277</v>
      </c>
      <c r="X19" s="13">
        <v>41.16</v>
      </c>
      <c r="Y19" s="13">
        <v>42.29</v>
      </c>
      <c r="Z19" s="13">
        <v>40.93</v>
      </c>
      <c r="AA19" s="13">
        <v>42.24</v>
      </c>
      <c r="AB19" s="126">
        <v>2511700</v>
      </c>
      <c r="AC19" s="13">
        <v>42.24</v>
      </c>
      <c r="AD19" s="2">
        <f t="shared" si="1"/>
        <v>1.3599999999999994</v>
      </c>
      <c r="AE19" s="181">
        <f t="shared" si="2"/>
        <v>3.7837837837837895E-2</v>
      </c>
    </row>
    <row r="20" spans="7:31" x14ac:dyDescent="0.25">
      <c r="W20" s="176">
        <v>42276</v>
      </c>
      <c r="X20" s="13">
        <v>40.520000000000003</v>
      </c>
      <c r="Y20" s="13">
        <v>41.28</v>
      </c>
      <c r="Z20" s="13">
        <v>40.119999999999997</v>
      </c>
      <c r="AA20" s="13">
        <v>40.700000000000003</v>
      </c>
      <c r="AB20" s="126">
        <v>2384000</v>
      </c>
      <c r="AC20" s="13">
        <v>40.700000000000003</v>
      </c>
      <c r="AD20" s="2">
        <f t="shared" si="1"/>
        <v>1.1600000000000037</v>
      </c>
      <c r="AE20" s="181">
        <f t="shared" si="2"/>
        <v>3.6991368680643344E-3</v>
      </c>
    </row>
    <row r="21" spans="7:31" x14ac:dyDescent="0.25">
      <c r="W21" s="176">
        <v>42275</v>
      </c>
      <c r="X21" s="13">
        <v>42.24</v>
      </c>
      <c r="Y21" s="13">
        <v>42.37</v>
      </c>
      <c r="Z21" s="13">
        <v>40.42</v>
      </c>
      <c r="AA21" s="13">
        <v>40.549999999999997</v>
      </c>
      <c r="AB21" s="126">
        <v>2440700</v>
      </c>
      <c r="AC21" s="13">
        <v>40.549999999999997</v>
      </c>
      <c r="AD21" s="2">
        <f t="shared" si="1"/>
        <v>1.9499999999999957</v>
      </c>
      <c r="AE21" s="181">
        <f t="shared" si="2"/>
        <v>-4.3632075471698117E-2</v>
      </c>
    </row>
    <row r="22" spans="7:31" x14ac:dyDescent="0.25">
      <c r="W22" s="176">
        <v>42272</v>
      </c>
      <c r="X22" s="13">
        <v>43.18</v>
      </c>
      <c r="Y22" s="13">
        <v>43.28</v>
      </c>
      <c r="Z22" s="13">
        <v>42.15</v>
      </c>
      <c r="AA22" s="13">
        <v>42.4</v>
      </c>
      <c r="AB22" s="126">
        <v>1727400</v>
      </c>
      <c r="AC22" s="13">
        <v>42.4</v>
      </c>
      <c r="AD22" s="2">
        <f t="shared" si="1"/>
        <v>1.1300000000000026</v>
      </c>
      <c r="AE22" s="181">
        <f t="shared" si="2"/>
        <v>-7.4906367041198685E-3</v>
      </c>
    </row>
    <row r="23" spans="7:31" x14ac:dyDescent="0.25">
      <c r="W23" s="176">
        <v>42271</v>
      </c>
      <c r="X23" s="13">
        <v>42</v>
      </c>
      <c r="Y23" s="13">
        <v>42.87</v>
      </c>
      <c r="Z23" s="13">
        <v>41.62</v>
      </c>
      <c r="AA23" s="13">
        <v>42.72</v>
      </c>
      <c r="AB23" s="126">
        <v>2058600</v>
      </c>
      <c r="AC23" s="13">
        <v>42.72</v>
      </c>
      <c r="AD23" s="2">
        <f t="shared" si="1"/>
        <v>1.25</v>
      </c>
      <c r="AE23" s="181">
        <f t="shared" si="2"/>
        <v>1.2802275960170695E-2</v>
      </c>
    </row>
    <row r="24" spans="7:31" x14ac:dyDescent="0.25">
      <c r="W24" s="176">
        <v>42270</v>
      </c>
      <c r="X24" s="13">
        <v>43.08</v>
      </c>
      <c r="Y24" s="13">
        <v>43.24</v>
      </c>
      <c r="Z24" s="13">
        <v>42.02</v>
      </c>
      <c r="AA24" s="13">
        <v>42.18</v>
      </c>
      <c r="AB24" s="126">
        <v>1842100</v>
      </c>
      <c r="AC24" s="13">
        <v>42.18</v>
      </c>
      <c r="AD24" s="2">
        <f t="shared" si="1"/>
        <v>1.2199999999999989</v>
      </c>
      <c r="AE24" s="181">
        <f t="shared" si="2"/>
        <v>-2.0664035291386162E-2</v>
      </c>
    </row>
    <row r="25" spans="7:31" x14ac:dyDescent="0.25">
      <c r="W25" s="176">
        <v>42269</v>
      </c>
      <c r="X25" s="13">
        <v>42.87</v>
      </c>
      <c r="Y25" s="13">
        <v>43.34</v>
      </c>
      <c r="Z25" s="13">
        <v>42.58</v>
      </c>
      <c r="AA25" s="13">
        <v>43.07</v>
      </c>
      <c r="AB25" s="126">
        <v>1733900</v>
      </c>
      <c r="AC25" s="13">
        <v>43.07</v>
      </c>
      <c r="AD25" s="2">
        <f t="shared" si="1"/>
        <v>0.76000000000000512</v>
      </c>
      <c r="AE25" s="181">
        <f t="shared" si="2"/>
        <v>-1.1475786091347251E-2</v>
      </c>
    </row>
    <row r="26" spans="7:31" x14ac:dyDescent="0.25">
      <c r="W26" s="176">
        <v>42268</v>
      </c>
      <c r="X26" s="13">
        <v>43.45</v>
      </c>
      <c r="Y26" s="13">
        <v>44.22</v>
      </c>
      <c r="Z26" s="13">
        <v>43.11</v>
      </c>
      <c r="AA26" s="13">
        <v>43.57</v>
      </c>
      <c r="AB26" s="126">
        <v>1739600</v>
      </c>
      <c r="AC26" s="13">
        <v>43.57</v>
      </c>
      <c r="AD26" s="2">
        <f t="shared" si="1"/>
        <v>1.1099999999999994</v>
      </c>
      <c r="AE26" s="181">
        <f t="shared" si="2"/>
        <v>1.0670378102528355E-2</v>
      </c>
    </row>
    <row r="27" spans="7:31" x14ac:dyDescent="0.25">
      <c r="W27" s="176">
        <v>42265</v>
      </c>
      <c r="X27" s="13">
        <v>43.46</v>
      </c>
      <c r="Y27" s="13">
        <v>43.99</v>
      </c>
      <c r="Z27" s="13">
        <v>42.87</v>
      </c>
      <c r="AA27" s="13">
        <v>43.11</v>
      </c>
      <c r="AB27" s="126">
        <v>4457000</v>
      </c>
      <c r="AC27" s="13">
        <v>43.11</v>
      </c>
      <c r="AD27" s="2">
        <f t="shared" si="1"/>
        <v>1.1200000000000045</v>
      </c>
      <c r="AE27" s="181">
        <f t="shared" si="2"/>
        <v>-2.7959413754227724E-2</v>
      </c>
    </row>
    <row r="28" spans="7:31" x14ac:dyDescent="0.25">
      <c r="W28" s="176">
        <v>42264</v>
      </c>
      <c r="X28" s="13">
        <v>43.95</v>
      </c>
      <c r="Y28" s="13">
        <v>45.15</v>
      </c>
      <c r="Z28" s="13">
        <v>43.74</v>
      </c>
      <c r="AA28" s="13">
        <v>44.35</v>
      </c>
      <c r="AB28" s="126">
        <v>2016500</v>
      </c>
      <c r="AC28" s="13">
        <v>44.35</v>
      </c>
      <c r="AD28" s="2">
        <f t="shared" si="1"/>
        <v>1.4099999999999966</v>
      </c>
      <c r="AE28" s="181">
        <f t="shared" si="2"/>
        <v>-1.7065602836879301E-2</v>
      </c>
    </row>
    <row r="29" spans="7:31" x14ac:dyDescent="0.25">
      <c r="W29" s="176">
        <v>42263</v>
      </c>
      <c r="X29" s="13">
        <v>43.46</v>
      </c>
      <c r="Y29" s="13">
        <v>45.34</v>
      </c>
      <c r="Z29" s="13">
        <v>43.46</v>
      </c>
      <c r="AA29" s="13">
        <v>45.12</v>
      </c>
      <c r="AB29" s="126">
        <v>2789500</v>
      </c>
      <c r="AC29" s="13">
        <v>45.12</v>
      </c>
      <c r="AD29" s="2">
        <f t="shared" si="1"/>
        <v>1.8800000000000026</v>
      </c>
      <c r="AE29" s="181">
        <f t="shared" si="2"/>
        <v>2.8727770177838563E-2</v>
      </c>
    </row>
    <row r="30" spans="7:31" x14ac:dyDescent="0.25">
      <c r="W30" s="176">
        <v>42262</v>
      </c>
      <c r="X30" s="13">
        <v>43.04</v>
      </c>
      <c r="Y30" s="13">
        <v>44.07</v>
      </c>
      <c r="Z30" s="13">
        <v>43.01</v>
      </c>
      <c r="AA30" s="13">
        <v>43.86</v>
      </c>
      <c r="AB30" s="126">
        <v>1985000</v>
      </c>
      <c r="AC30" s="13">
        <v>43.86</v>
      </c>
      <c r="AD30" s="2">
        <f t="shared" si="1"/>
        <v>1.0600000000000023</v>
      </c>
      <c r="AE30" s="181">
        <f t="shared" si="2"/>
        <v>1.6454229432213197E-2</v>
      </c>
    </row>
    <row r="31" spans="7:31" x14ac:dyDescent="0.25">
      <c r="W31" s="176">
        <v>42261</v>
      </c>
      <c r="X31" s="13">
        <v>44.05</v>
      </c>
      <c r="Y31" s="13">
        <v>44.12</v>
      </c>
      <c r="Z31" s="13">
        <v>42.91</v>
      </c>
      <c r="AA31" s="13">
        <v>43.15</v>
      </c>
      <c r="AB31" s="126">
        <v>2020300</v>
      </c>
      <c r="AC31" s="13">
        <v>43.15</v>
      </c>
      <c r="AD31" s="2">
        <f t="shared" si="1"/>
        <v>1.2100000000000009</v>
      </c>
      <c r="AE31" s="181">
        <f t="shared" si="2"/>
        <v>-2.2650056625141524E-2</v>
      </c>
    </row>
    <row r="32" spans="7:31" x14ac:dyDescent="0.25">
      <c r="W32" s="176">
        <v>42258</v>
      </c>
      <c r="X32" s="13">
        <v>43.49</v>
      </c>
      <c r="Y32" s="13">
        <v>44.15</v>
      </c>
      <c r="Z32" s="13">
        <v>43.2</v>
      </c>
      <c r="AA32" s="13">
        <v>44.15</v>
      </c>
      <c r="AB32" s="126">
        <v>2012000</v>
      </c>
      <c r="AC32" s="13">
        <v>44.15</v>
      </c>
      <c r="AD32" s="2">
        <f t="shared" si="1"/>
        <v>0.94999999999999574</v>
      </c>
      <c r="AE32" s="181">
        <f t="shared" si="2"/>
        <v>1.0528725108720494E-2</v>
      </c>
    </row>
    <row r="33" spans="15:31" x14ac:dyDescent="0.25">
      <c r="W33" s="176">
        <v>42257</v>
      </c>
      <c r="X33" s="13">
        <v>43.64</v>
      </c>
      <c r="Y33" s="13">
        <v>44.13</v>
      </c>
      <c r="Z33" s="13">
        <v>43.35</v>
      </c>
      <c r="AA33" s="13">
        <v>43.69</v>
      </c>
      <c r="AB33" s="126">
        <v>1766100</v>
      </c>
      <c r="AC33" s="13">
        <v>43.69</v>
      </c>
      <c r="AD33" s="2">
        <f t="shared" si="1"/>
        <v>0.78000000000000114</v>
      </c>
      <c r="AE33" s="181">
        <f t="shared" si="2"/>
        <v>-5.2367941712204713E-3</v>
      </c>
    </row>
    <row r="34" spans="15:31" x14ac:dyDescent="0.25">
      <c r="W34" s="176">
        <v>42256</v>
      </c>
      <c r="X34" s="13">
        <v>44.94</v>
      </c>
      <c r="Y34" s="13">
        <v>45.43</v>
      </c>
      <c r="Z34" s="13">
        <v>43.83</v>
      </c>
      <c r="AA34" s="13">
        <v>43.92</v>
      </c>
      <c r="AB34" s="126">
        <v>2286700</v>
      </c>
      <c r="AC34" s="13">
        <v>43.92</v>
      </c>
      <c r="AD34" s="2">
        <f t="shared" si="1"/>
        <v>1.6000000000000014</v>
      </c>
      <c r="AE34" s="181">
        <f t="shared" si="2"/>
        <v>-1.3033707865168553E-2</v>
      </c>
    </row>
    <row r="35" spans="15:31" x14ac:dyDescent="0.25">
      <c r="W35" s="176">
        <v>42255</v>
      </c>
      <c r="X35" s="13">
        <v>44.83</v>
      </c>
      <c r="Y35" s="13">
        <v>45.28</v>
      </c>
      <c r="Z35" s="13">
        <v>44.15</v>
      </c>
      <c r="AA35" s="13">
        <v>44.5</v>
      </c>
      <c r="AB35" s="126">
        <v>2793000</v>
      </c>
      <c r="AC35" s="13">
        <v>44.5</v>
      </c>
      <c r="AD35" s="2">
        <f t="shared" si="1"/>
        <v>1.1300000000000026</v>
      </c>
      <c r="AE35" s="181">
        <f t="shared" si="2"/>
        <v>1.2744651797906181E-2</v>
      </c>
    </row>
    <row r="36" spans="15:31" x14ac:dyDescent="0.25">
      <c r="W36" s="176">
        <v>42251</v>
      </c>
      <c r="X36" s="13">
        <v>43.8</v>
      </c>
      <c r="Y36" s="13">
        <v>44.18</v>
      </c>
      <c r="Z36" s="13">
        <v>43.32</v>
      </c>
      <c r="AA36" s="13">
        <v>43.94</v>
      </c>
      <c r="AB36" s="126">
        <v>3165900</v>
      </c>
      <c r="AC36" s="13">
        <v>43.94</v>
      </c>
      <c r="AD36" s="2">
        <f t="shared" si="1"/>
        <v>0.85999999999999943</v>
      </c>
      <c r="AE36" s="181">
        <f t="shared" si="2"/>
        <v>-2.1816562778272597E-2</v>
      </c>
    </row>
    <row r="37" spans="15:31" x14ac:dyDescent="0.25">
      <c r="W37" s="176">
        <v>42250</v>
      </c>
      <c r="X37" s="13">
        <v>44.49</v>
      </c>
      <c r="Y37" s="13">
        <v>45.23</v>
      </c>
      <c r="Z37" s="13">
        <v>44.32</v>
      </c>
      <c r="AA37" s="13">
        <v>44.92</v>
      </c>
      <c r="AB37" s="126">
        <v>2888700</v>
      </c>
      <c r="AC37" s="13">
        <v>44.92</v>
      </c>
      <c r="AD37" s="2">
        <f t="shared" si="1"/>
        <v>0.90999999999999659</v>
      </c>
      <c r="AE37" s="181">
        <f t="shared" si="2"/>
        <v>9.2114131655809395E-3</v>
      </c>
    </row>
    <row r="38" spans="15:31" x14ac:dyDescent="0.25">
      <c r="W38" s="176">
        <v>42249</v>
      </c>
      <c r="X38" s="13">
        <v>43.31</v>
      </c>
      <c r="Y38" s="13">
        <v>44.51</v>
      </c>
      <c r="Z38" s="13">
        <v>43.07</v>
      </c>
      <c r="AA38" s="13">
        <v>44.51</v>
      </c>
      <c r="AB38" s="126">
        <v>3056400</v>
      </c>
      <c r="AC38" s="13">
        <v>44.51</v>
      </c>
      <c r="AD38" s="2">
        <f t="shared" si="1"/>
        <v>1.4399999999999977</v>
      </c>
      <c r="AE38" s="181">
        <f t="shared" si="2"/>
        <v>4.0196307548492571E-2</v>
      </c>
    </row>
    <row r="39" spans="15:31" x14ac:dyDescent="0.25">
      <c r="W39" s="176">
        <v>42248</v>
      </c>
      <c r="X39" s="13">
        <v>42.79</v>
      </c>
      <c r="Y39" s="13">
        <v>43.41</v>
      </c>
      <c r="Z39" s="13">
        <v>42.3</v>
      </c>
      <c r="AA39" s="13">
        <v>42.79</v>
      </c>
      <c r="AB39" s="126">
        <v>3158800</v>
      </c>
      <c r="AC39" s="13">
        <v>42.79</v>
      </c>
      <c r="AD39" s="2">
        <f t="shared" si="1"/>
        <v>1.1099999999999994</v>
      </c>
      <c r="AE39" s="181">
        <f t="shared" si="2"/>
        <v>-1.5416474919466183E-2</v>
      </c>
    </row>
    <row r="40" spans="15:31" x14ac:dyDescent="0.25">
      <c r="W40" s="176">
        <v>42247</v>
      </c>
      <c r="X40" s="13">
        <v>43.17</v>
      </c>
      <c r="Y40" s="13">
        <v>44.12</v>
      </c>
      <c r="Z40" s="13">
        <v>42.69</v>
      </c>
      <c r="AA40" s="13">
        <v>43.46</v>
      </c>
      <c r="AB40" s="126">
        <v>2734000</v>
      </c>
      <c r="AC40" s="13">
        <v>43.46</v>
      </c>
      <c r="AD40" s="2">
        <f t="shared" si="1"/>
        <v>1.4299999999999997</v>
      </c>
      <c r="AE40" s="181">
        <f t="shared" si="2"/>
        <v>6.717627982395058E-3</v>
      </c>
    </row>
    <row r="41" spans="15:31" x14ac:dyDescent="0.25">
      <c r="W41" s="176">
        <v>42244</v>
      </c>
      <c r="X41" s="13">
        <v>43</v>
      </c>
      <c r="Y41" s="13">
        <v>43.85</v>
      </c>
      <c r="Z41" s="13">
        <v>42.86</v>
      </c>
      <c r="AA41" s="13">
        <v>43.17</v>
      </c>
      <c r="AB41" s="126">
        <v>2824800</v>
      </c>
      <c r="AC41" s="13">
        <v>43.17</v>
      </c>
      <c r="AD41" s="2">
        <f t="shared" si="1"/>
        <v>0.99000000000000199</v>
      </c>
      <c r="AE41" s="181">
        <f t="shared" si="2"/>
        <v>-2.5415896487984702E-3</v>
      </c>
    </row>
    <row r="42" spans="15:31" x14ac:dyDescent="0.25">
      <c r="W42" s="176">
        <v>42243</v>
      </c>
      <c r="X42" s="13">
        <v>41.56</v>
      </c>
      <c r="Y42" s="13">
        <v>43.44</v>
      </c>
      <c r="Z42" s="13">
        <v>41.39</v>
      </c>
      <c r="AA42" s="13">
        <v>43.28</v>
      </c>
      <c r="AB42" s="126">
        <v>5911000</v>
      </c>
      <c r="AC42" s="13">
        <v>43.28</v>
      </c>
      <c r="AD42" s="2">
        <f t="shared" si="1"/>
        <v>2.0499999999999972</v>
      </c>
      <c r="AE42" s="181">
        <f t="shared" si="2"/>
        <v>5.381056732408096E-2</v>
      </c>
    </row>
    <row r="43" spans="15:31" x14ac:dyDescent="0.25">
      <c r="W43" s="176">
        <v>42242</v>
      </c>
      <c r="X43" s="13">
        <v>40.01</v>
      </c>
      <c r="Y43" s="13">
        <v>41.3</v>
      </c>
      <c r="Z43" s="13">
        <v>39.57</v>
      </c>
      <c r="AA43" s="13">
        <v>41.07</v>
      </c>
      <c r="AB43" s="126">
        <v>4507600</v>
      </c>
      <c r="AC43" s="13">
        <v>41.07</v>
      </c>
      <c r="AD43" s="2">
        <f t="shared" si="1"/>
        <v>1.7299999999999969</v>
      </c>
      <c r="AE43" s="181">
        <f t="shared" si="2"/>
        <v>4.2650418888042552E-2</v>
      </c>
    </row>
    <row r="44" spans="15:31" x14ac:dyDescent="0.25">
      <c r="W44" s="176">
        <v>42241</v>
      </c>
      <c r="X44" s="13">
        <v>39.54</v>
      </c>
      <c r="Y44" s="13">
        <v>40.93</v>
      </c>
      <c r="Z44" s="13">
        <v>38.75</v>
      </c>
      <c r="AA44" s="13">
        <v>39.39</v>
      </c>
      <c r="AB44" s="126">
        <v>5213000</v>
      </c>
      <c r="AC44" s="13">
        <v>39.39</v>
      </c>
      <c r="AD44" s="2">
        <f t="shared" si="1"/>
        <v>2.1799999999999997</v>
      </c>
      <c r="AE44" s="181">
        <f t="shared" si="2"/>
        <v>3.4944823962165028E-2</v>
      </c>
    </row>
    <row r="45" spans="15:31" x14ac:dyDescent="0.25">
      <c r="O45" s="48"/>
      <c r="R45" s="48"/>
      <c r="W45" s="176">
        <v>42240</v>
      </c>
      <c r="X45" s="13">
        <v>36.75</v>
      </c>
      <c r="Y45" s="13">
        <v>39.74</v>
      </c>
      <c r="Z45" s="13">
        <v>36.630000000000003</v>
      </c>
      <c r="AA45" s="13">
        <v>38.06</v>
      </c>
      <c r="AB45" s="126">
        <v>6863000</v>
      </c>
      <c r="AC45" s="13">
        <v>38.06</v>
      </c>
      <c r="AD45" s="2">
        <f t="shared" si="1"/>
        <v>3.1099999999999994</v>
      </c>
      <c r="AE45" s="181">
        <f t="shared" si="2"/>
        <v>-5.0399201596806331E-2</v>
      </c>
    </row>
    <row r="46" spans="15:31" ht="20.25" thickBot="1" x14ac:dyDescent="0.35">
      <c r="O46" s="222" t="s">
        <v>82</v>
      </c>
      <c r="P46" s="222"/>
      <c r="Q46" s="48"/>
      <c r="R46" s="48"/>
      <c r="T46" s="122" t="s">
        <v>139</v>
      </c>
      <c r="W46" s="176">
        <v>42237</v>
      </c>
      <c r="X46" s="13">
        <v>41.69</v>
      </c>
      <c r="Y46" s="13">
        <v>41.87</v>
      </c>
      <c r="Z46" s="13">
        <v>40.07</v>
      </c>
      <c r="AA46" s="13">
        <v>40.08</v>
      </c>
      <c r="AB46" s="126">
        <v>5463700</v>
      </c>
      <c r="AC46" s="13">
        <v>40.08</v>
      </c>
      <c r="AD46" s="2">
        <f t="shared" si="1"/>
        <v>1.7999999999999972</v>
      </c>
      <c r="AE46" s="181">
        <f t="shared" si="2"/>
        <v>-4.933586337760909E-2</v>
      </c>
    </row>
    <row r="47" spans="15:31" ht="15.75" thickTop="1" x14ac:dyDescent="0.25">
      <c r="O47" s="114">
        <v>1.1000000000000001</v>
      </c>
      <c r="P47" s="114">
        <f>O47*$Q$4</f>
        <v>42.383000000000003</v>
      </c>
      <c r="Q47" s="48"/>
      <c r="R47" s="48"/>
      <c r="T47" s="171" t="s">
        <v>123</v>
      </c>
      <c r="U47" s="129">
        <v>39.46</v>
      </c>
      <c r="W47" s="176">
        <v>42236</v>
      </c>
      <c r="X47" s="13">
        <v>42.86</v>
      </c>
      <c r="Y47" s="13">
        <v>43.16</v>
      </c>
      <c r="Z47" s="13">
        <v>42.15</v>
      </c>
      <c r="AA47" s="13">
        <v>42.16</v>
      </c>
      <c r="AB47" s="126">
        <v>3579200</v>
      </c>
      <c r="AC47" s="13">
        <v>42.16</v>
      </c>
      <c r="AD47" s="2">
        <f t="shared" si="1"/>
        <v>1.009999999999998</v>
      </c>
      <c r="AE47" s="181">
        <f t="shared" si="2"/>
        <v>-2.3622047244094557E-2</v>
      </c>
    </row>
    <row r="48" spans="15:31" x14ac:dyDescent="0.25">
      <c r="O48" s="114">
        <v>1.0900000000000001</v>
      </c>
      <c r="P48" s="114">
        <f t="shared" ref="P48:P67" si="3">O48*$Q$4</f>
        <v>41.997700000000002</v>
      </c>
      <c r="Q48" s="48"/>
      <c r="R48" s="48"/>
      <c r="T48" s="124" t="s">
        <v>124</v>
      </c>
      <c r="U48" s="119">
        <v>39.89</v>
      </c>
      <c r="W48" s="176">
        <v>42235</v>
      </c>
      <c r="X48" s="13">
        <v>42.81</v>
      </c>
      <c r="Y48" s="13">
        <v>43.5</v>
      </c>
      <c r="Z48" s="13">
        <v>42.09</v>
      </c>
      <c r="AA48" s="13">
        <v>43.18</v>
      </c>
      <c r="AB48" s="126">
        <v>3675700</v>
      </c>
      <c r="AC48" s="13">
        <v>43.18</v>
      </c>
      <c r="AD48" s="2">
        <f t="shared" si="1"/>
        <v>1.4099999999999966</v>
      </c>
      <c r="AE48" s="181">
        <f t="shared" si="2"/>
        <v>6.9962686567164312E-3</v>
      </c>
    </row>
    <row r="49" spans="15:31" x14ac:dyDescent="0.25">
      <c r="O49" s="114">
        <v>1.08</v>
      </c>
      <c r="P49" s="114">
        <f t="shared" si="3"/>
        <v>41.612400000000001</v>
      </c>
      <c r="Q49" s="48"/>
      <c r="R49" s="48"/>
      <c r="T49" s="124" t="s">
        <v>125</v>
      </c>
      <c r="U49" s="119" t="s">
        <v>315</v>
      </c>
      <c r="W49" s="176">
        <v>42234</v>
      </c>
      <c r="X49" s="13">
        <v>43.1</v>
      </c>
      <c r="Y49" s="13">
        <v>43.47</v>
      </c>
      <c r="Z49" s="13">
        <v>41.97</v>
      </c>
      <c r="AA49" s="13">
        <v>42.88</v>
      </c>
      <c r="AB49" s="126">
        <v>3757000</v>
      </c>
      <c r="AC49" s="13">
        <v>42.88</v>
      </c>
      <c r="AD49" s="2">
        <f t="shared" si="1"/>
        <v>1.5</v>
      </c>
      <c r="AE49" s="181">
        <f t="shared" si="2"/>
        <v>-1.4705882352941235E-2</v>
      </c>
    </row>
    <row r="50" spans="15:31" x14ac:dyDescent="0.25">
      <c r="O50" s="114">
        <v>1.07</v>
      </c>
      <c r="P50" s="114">
        <f t="shared" si="3"/>
        <v>41.2271</v>
      </c>
      <c r="Q50" s="114"/>
      <c r="R50" s="48"/>
      <c r="T50" s="124" t="s">
        <v>126</v>
      </c>
      <c r="U50" s="119" t="s">
        <v>316</v>
      </c>
      <c r="W50" s="176">
        <v>42233</v>
      </c>
      <c r="X50" s="13">
        <v>43.06</v>
      </c>
      <c r="Y50" s="13">
        <v>43.7</v>
      </c>
      <c r="Z50" s="13">
        <v>42.6</v>
      </c>
      <c r="AA50" s="13">
        <v>43.52</v>
      </c>
      <c r="AB50" s="126">
        <v>2884200</v>
      </c>
      <c r="AC50" s="13">
        <v>43.52</v>
      </c>
      <c r="AD50" s="2">
        <f t="shared" si="1"/>
        <v>1.1000000000000014</v>
      </c>
      <c r="AE50" s="181">
        <f t="shared" si="2"/>
        <v>3.4586119437400864E-3</v>
      </c>
    </row>
    <row r="51" spans="15:31" x14ac:dyDescent="0.25">
      <c r="O51" s="114">
        <v>1.06</v>
      </c>
      <c r="P51" s="114">
        <f t="shared" si="3"/>
        <v>40.841800000000006</v>
      </c>
      <c r="Q51" s="114"/>
      <c r="R51" s="48"/>
      <c r="T51" s="124" t="s">
        <v>127</v>
      </c>
      <c r="U51" s="119">
        <v>51.44</v>
      </c>
      <c r="W51" s="176">
        <v>42230</v>
      </c>
      <c r="X51" s="13">
        <v>43.65</v>
      </c>
      <c r="Y51" s="13">
        <v>44</v>
      </c>
      <c r="Z51" s="13">
        <v>43.31</v>
      </c>
      <c r="AA51" s="13">
        <v>43.37</v>
      </c>
      <c r="AB51" s="126">
        <v>3565700</v>
      </c>
      <c r="AC51" s="13">
        <v>43.37</v>
      </c>
      <c r="AD51" s="2">
        <f t="shared" si="1"/>
        <v>0.68999999999999773</v>
      </c>
      <c r="AE51" s="181">
        <f t="shared" si="2"/>
        <v>-5.5033249254758942E-3</v>
      </c>
    </row>
    <row r="52" spans="15:31" x14ac:dyDescent="0.25">
      <c r="O52" s="114">
        <v>1.05</v>
      </c>
      <c r="P52" s="114">
        <f t="shared" si="3"/>
        <v>40.456500000000005</v>
      </c>
      <c r="Q52" s="114"/>
      <c r="R52" s="48"/>
      <c r="T52" s="124" t="s">
        <v>128</v>
      </c>
      <c r="U52" s="119">
        <v>0.77879200000000004</v>
      </c>
      <c r="W52" s="176">
        <v>42229</v>
      </c>
      <c r="X52" s="13">
        <v>44.34</v>
      </c>
      <c r="Y52" s="13">
        <v>44.44</v>
      </c>
      <c r="Z52" s="13">
        <v>43.57</v>
      </c>
      <c r="AA52" s="13">
        <v>43.61</v>
      </c>
      <c r="AB52" s="126">
        <v>3785100</v>
      </c>
      <c r="AC52" s="13">
        <v>43.61</v>
      </c>
      <c r="AD52" s="2">
        <f t="shared" si="1"/>
        <v>0.86999999999999744</v>
      </c>
      <c r="AE52" s="181">
        <f t="shared" si="2"/>
        <v>-1.8676867686768683E-2</v>
      </c>
    </row>
    <row r="53" spans="15:31" x14ac:dyDescent="0.25">
      <c r="O53" s="114">
        <v>1.04</v>
      </c>
      <c r="P53" s="114">
        <f t="shared" si="3"/>
        <v>40.071200000000005</v>
      </c>
      <c r="Q53" s="114"/>
      <c r="R53" s="48"/>
      <c r="T53" s="124" t="s">
        <v>129</v>
      </c>
      <c r="U53" s="119" t="s">
        <v>245</v>
      </c>
      <c r="W53" s="176">
        <v>42228</v>
      </c>
      <c r="X53" s="13">
        <v>44.99</v>
      </c>
      <c r="Y53" s="13">
        <v>44.99</v>
      </c>
      <c r="Z53" s="13">
        <v>43.44</v>
      </c>
      <c r="AA53" s="13">
        <v>44.44</v>
      </c>
      <c r="AB53" s="126">
        <v>5259600</v>
      </c>
      <c r="AC53" s="13">
        <v>44.44</v>
      </c>
      <c r="AD53" s="2">
        <f t="shared" si="1"/>
        <v>1.5500000000000043</v>
      </c>
      <c r="AE53" s="181">
        <f t="shared" si="2"/>
        <v>-2.049812651531846E-2</v>
      </c>
    </row>
    <row r="54" spans="15:31" x14ac:dyDescent="0.25">
      <c r="O54" s="114">
        <v>1.03</v>
      </c>
      <c r="P54" s="114">
        <f t="shared" si="3"/>
        <v>39.685900000000004</v>
      </c>
      <c r="Q54" s="114"/>
      <c r="R54" s="48"/>
      <c r="T54" s="124"/>
      <c r="U54" s="119"/>
      <c r="W54" s="176">
        <v>42227</v>
      </c>
      <c r="X54" s="13">
        <v>44.68</v>
      </c>
      <c r="Y54" s="13">
        <v>45.82</v>
      </c>
      <c r="Z54" s="13">
        <v>44.5</v>
      </c>
      <c r="AA54" s="13">
        <v>45.37</v>
      </c>
      <c r="AB54" s="126">
        <v>4810300</v>
      </c>
      <c r="AC54" s="13">
        <v>45.37</v>
      </c>
      <c r="AD54" s="2">
        <f t="shared" si="1"/>
        <v>1.3200000000000003</v>
      </c>
      <c r="AE54" s="181">
        <f t="shared" si="2"/>
        <v>1.7663943475381139E-3</v>
      </c>
    </row>
    <row r="55" spans="15:31" x14ac:dyDescent="0.25">
      <c r="O55" s="114">
        <v>1.02</v>
      </c>
      <c r="P55" s="114">
        <f t="shared" si="3"/>
        <v>39.300600000000003</v>
      </c>
      <c r="Q55" s="114"/>
      <c r="R55" s="48"/>
      <c r="T55" s="124" t="s">
        <v>130</v>
      </c>
      <c r="U55" s="119" t="s">
        <v>317</v>
      </c>
      <c r="W55" s="176">
        <v>42226</v>
      </c>
      <c r="X55" s="13">
        <v>44.12</v>
      </c>
      <c r="Y55" s="13">
        <v>45.47</v>
      </c>
      <c r="Z55" s="13">
        <v>44.02</v>
      </c>
      <c r="AA55" s="13">
        <v>45.29</v>
      </c>
      <c r="AB55" s="126">
        <v>4119500</v>
      </c>
      <c r="AC55" s="13">
        <v>45.29</v>
      </c>
      <c r="AD55" s="2">
        <f t="shared" si="1"/>
        <v>1.4499999999999957</v>
      </c>
      <c r="AE55" s="181">
        <f t="shared" si="2"/>
        <v>3.3074817518248034E-2</v>
      </c>
    </row>
    <row r="56" spans="15:31" x14ac:dyDescent="0.25">
      <c r="O56" s="114">
        <v>1.01</v>
      </c>
      <c r="P56" s="114">
        <f t="shared" si="3"/>
        <v>38.915300000000002</v>
      </c>
      <c r="Q56" s="114"/>
      <c r="R56" s="48"/>
      <c r="T56" s="124" t="s">
        <v>131</v>
      </c>
      <c r="U56" s="119" t="s">
        <v>214</v>
      </c>
      <c r="W56" s="176">
        <v>42223</v>
      </c>
      <c r="X56" s="13">
        <v>43.51</v>
      </c>
      <c r="Y56" s="13">
        <v>44.38</v>
      </c>
      <c r="Z56" s="13">
        <v>43.35</v>
      </c>
      <c r="AA56" s="13">
        <v>43.84</v>
      </c>
      <c r="AB56" s="126">
        <v>5787500</v>
      </c>
      <c r="AC56" s="13">
        <v>43.84</v>
      </c>
      <c r="AD56" s="2">
        <f t="shared" si="1"/>
        <v>1.0300000000000011</v>
      </c>
      <c r="AE56" s="181">
        <f t="shared" si="2"/>
        <v>1.5992689056432141E-3</v>
      </c>
    </row>
    <row r="57" spans="15:31" x14ac:dyDescent="0.25">
      <c r="O57" s="114">
        <v>1</v>
      </c>
      <c r="P57" s="114">
        <f t="shared" si="3"/>
        <v>38.53</v>
      </c>
      <c r="Q57" s="114"/>
      <c r="R57" s="48"/>
      <c r="T57" s="124" t="s">
        <v>132</v>
      </c>
      <c r="U57" s="121">
        <v>5992889</v>
      </c>
      <c r="W57" s="176">
        <v>42222</v>
      </c>
      <c r="X57" s="13">
        <v>42.38</v>
      </c>
      <c r="Y57" s="13">
        <v>44.59</v>
      </c>
      <c r="Z57" s="13">
        <v>41.7</v>
      </c>
      <c r="AA57" s="13">
        <v>43.77</v>
      </c>
      <c r="AB57" s="126">
        <v>13993900</v>
      </c>
      <c r="AC57" s="13">
        <v>43.77</v>
      </c>
      <c r="AD57" s="2">
        <f t="shared" si="1"/>
        <v>2.8900000000000006</v>
      </c>
      <c r="AE57" s="181">
        <f t="shared" si="2"/>
        <v>0.1083818688275513</v>
      </c>
    </row>
    <row r="58" spans="15:31" x14ac:dyDescent="0.25">
      <c r="O58" s="114">
        <v>0.99</v>
      </c>
      <c r="P58" s="114">
        <f t="shared" si="3"/>
        <v>38.1447</v>
      </c>
      <c r="Q58" s="114"/>
      <c r="R58" s="48"/>
      <c r="T58" s="124" t="s">
        <v>136</v>
      </c>
      <c r="U58" s="121">
        <v>3519190</v>
      </c>
      <c r="W58" s="176">
        <v>42221</v>
      </c>
      <c r="X58" s="13">
        <v>39.07</v>
      </c>
      <c r="Y58" s="13">
        <v>40.18</v>
      </c>
      <c r="Z58" s="13">
        <v>39.04</v>
      </c>
      <c r="AA58" s="13">
        <v>39.49</v>
      </c>
      <c r="AB58" s="126">
        <v>4883400</v>
      </c>
      <c r="AC58" s="13">
        <v>39.49</v>
      </c>
      <c r="AD58" s="2">
        <f t="shared" si="1"/>
        <v>1.1400000000000006</v>
      </c>
      <c r="AE58" s="181">
        <f t="shared" si="2"/>
        <v>2.464971458225218E-2</v>
      </c>
    </row>
    <row r="59" spans="15:31" x14ac:dyDescent="0.25">
      <c r="O59" s="114">
        <v>0.98</v>
      </c>
      <c r="P59" s="114">
        <f t="shared" si="3"/>
        <v>37.759399999999999</v>
      </c>
      <c r="Q59" s="114"/>
      <c r="T59" s="124" t="s">
        <v>133</v>
      </c>
      <c r="U59" s="119" t="s">
        <v>318</v>
      </c>
      <c r="W59" s="176">
        <v>42220</v>
      </c>
      <c r="X59" s="13">
        <v>38.82</v>
      </c>
      <c r="Y59" s="13">
        <v>39.36</v>
      </c>
      <c r="Z59" s="13">
        <v>38.159999999999997</v>
      </c>
      <c r="AA59" s="13">
        <v>38.54</v>
      </c>
      <c r="AB59" s="126">
        <v>4751500</v>
      </c>
      <c r="AC59" s="13">
        <v>38.54</v>
      </c>
      <c r="AD59" s="2">
        <f t="shared" si="1"/>
        <v>1.2000000000000028</v>
      </c>
      <c r="AE59" s="181">
        <f t="shared" si="2"/>
        <v>-4.3916300697494082E-3</v>
      </c>
    </row>
    <row r="60" spans="15:31" x14ac:dyDescent="0.25">
      <c r="O60" s="114">
        <v>0.97</v>
      </c>
      <c r="P60" s="114">
        <f t="shared" si="3"/>
        <v>37.374099999999999</v>
      </c>
      <c r="Q60" s="114"/>
      <c r="T60" s="124" t="s">
        <v>137</v>
      </c>
      <c r="U60" s="119">
        <v>9.07</v>
      </c>
      <c r="W60" s="176">
        <v>42219</v>
      </c>
      <c r="X60" s="13">
        <v>41.4</v>
      </c>
      <c r="Y60" s="13">
        <v>41.43</v>
      </c>
      <c r="Z60" s="13">
        <v>38.39</v>
      </c>
      <c r="AA60" s="13">
        <v>38.71</v>
      </c>
      <c r="AB60" s="126">
        <v>7078900</v>
      </c>
      <c r="AC60" s="13">
        <v>38.71</v>
      </c>
      <c r="AD60" s="2">
        <f t="shared" si="1"/>
        <v>3.0399999999999991</v>
      </c>
      <c r="AE60" s="181">
        <f t="shared" si="2"/>
        <v>-7.8113836627768496E-2</v>
      </c>
    </row>
    <row r="61" spans="15:31" x14ac:dyDescent="0.25">
      <c r="O61" s="114">
        <v>0.96</v>
      </c>
      <c r="P61" s="114">
        <f t="shared" si="3"/>
        <v>36.988799999999998</v>
      </c>
      <c r="Q61" s="114"/>
      <c r="T61" s="124" t="s">
        <v>138</v>
      </c>
      <c r="U61" s="119">
        <v>4.25</v>
      </c>
      <c r="W61" s="176">
        <v>42216</v>
      </c>
      <c r="X61" s="13">
        <v>41.49</v>
      </c>
      <c r="Y61" s="13">
        <v>42.19</v>
      </c>
      <c r="Z61" s="13">
        <v>41.22</v>
      </c>
      <c r="AA61" s="13">
        <v>41.99</v>
      </c>
      <c r="AB61" s="126">
        <v>4204900</v>
      </c>
      <c r="AC61" s="13">
        <v>41.99</v>
      </c>
      <c r="AD61" s="2">
        <f t="shared" si="1"/>
        <v>0.96999999999999886</v>
      </c>
      <c r="AE61" s="181">
        <f t="shared" si="2"/>
        <v>-3.0864197530863224E-3</v>
      </c>
    </row>
    <row r="62" spans="15:31" x14ac:dyDescent="0.25">
      <c r="O62" s="114">
        <v>0.95</v>
      </c>
      <c r="P62" s="114">
        <f t="shared" si="3"/>
        <v>36.603499999999997</v>
      </c>
      <c r="Q62" s="114"/>
      <c r="T62" s="124" t="s">
        <v>134</v>
      </c>
      <c r="U62" s="119" t="s">
        <v>152</v>
      </c>
      <c r="W62" s="176">
        <v>42215</v>
      </c>
      <c r="X62" s="13">
        <v>40.119999999999997</v>
      </c>
      <c r="Y62" s="13">
        <v>42.28</v>
      </c>
      <c r="Z62" s="13">
        <v>40</v>
      </c>
      <c r="AA62" s="13">
        <v>42.12</v>
      </c>
      <c r="AB62" s="126">
        <v>7937400</v>
      </c>
      <c r="AC62" s="13">
        <v>42.12</v>
      </c>
      <c r="AD62" s="2">
        <f t="shared" si="1"/>
        <v>2.2800000000000011</v>
      </c>
      <c r="AE62" s="181">
        <f t="shared" si="2"/>
        <v>5.011219147344792E-2</v>
      </c>
    </row>
    <row r="63" spans="15:31" x14ac:dyDescent="0.25">
      <c r="O63" s="114">
        <v>0.94</v>
      </c>
      <c r="P63" s="114">
        <f t="shared" si="3"/>
        <v>36.218199999999996</v>
      </c>
      <c r="Q63" s="114"/>
      <c r="W63" s="176">
        <v>42214</v>
      </c>
      <c r="X63" s="13">
        <v>39.25</v>
      </c>
      <c r="Y63" s="13">
        <v>40.18</v>
      </c>
      <c r="Z63" s="13">
        <v>38.94</v>
      </c>
      <c r="AA63" s="13">
        <v>40.11</v>
      </c>
      <c r="AB63" s="126">
        <v>2973500</v>
      </c>
      <c r="AC63" s="13">
        <v>40.11</v>
      </c>
      <c r="AD63" s="2">
        <f t="shared" si="1"/>
        <v>1.240000000000002</v>
      </c>
      <c r="AE63" s="181">
        <f t="shared" si="2"/>
        <v>1.7503805175038023E-2</v>
      </c>
    </row>
    <row r="64" spans="15:31" x14ac:dyDescent="0.25">
      <c r="O64" s="114">
        <v>0.93</v>
      </c>
      <c r="P64" s="114">
        <f t="shared" si="3"/>
        <v>35.832900000000002</v>
      </c>
      <c r="Q64" s="114"/>
      <c r="W64" s="176">
        <v>42213</v>
      </c>
      <c r="X64" s="13">
        <v>39.18</v>
      </c>
      <c r="Y64" s="13">
        <v>39.61</v>
      </c>
      <c r="Z64" s="13">
        <v>38.880000000000003</v>
      </c>
      <c r="AA64" s="13">
        <v>39.42</v>
      </c>
      <c r="AB64" s="126">
        <v>2244200</v>
      </c>
      <c r="AC64" s="13">
        <v>39.42</v>
      </c>
      <c r="AD64" s="2">
        <f t="shared" si="1"/>
        <v>0.72999999999999687</v>
      </c>
      <c r="AE64" s="181">
        <f t="shared" si="2"/>
        <v>8.9582800102381288E-3</v>
      </c>
    </row>
    <row r="65" spans="15:31" x14ac:dyDescent="0.25">
      <c r="O65" s="114">
        <v>0.92</v>
      </c>
      <c r="P65" s="114">
        <f t="shared" si="3"/>
        <v>35.447600000000001</v>
      </c>
      <c r="Q65" s="114"/>
      <c r="W65" s="176">
        <v>42212</v>
      </c>
      <c r="X65" s="13">
        <v>39.119999999999997</v>
      </c>
      <c r="Y65" s="13">
        <v>39.770000000000003</v>
      </c>
      <c r="Z65" s="13">
        <v>38.799999999999997</v>
      </c>
      <c r="AA65" s="13">
        <v>39.07</v>
      </c>
      <c r="AB65" s="126">
        <v>2606700</v>
      </c>
      <c r="AC65" s="13">
        <v>39.07</v>
      </c>
      <c r="AD65" s="2">
        <f t="shared" si="1"/>
        <v>0.97000000000000597</v>
      </c>
      <c r="AE65" s="181">
        <f t="shared" si="2"/>
        <v>-6.610729722857811E-3</v>
      </c>
    </row>
    <row r="66" spans="15:31" x14ac:dyDescent="0.25">
      <c r="O66" s="114">
        <v>0.91</v>
      </c>
      <c r="P66" s="114">
        <f t="shared" si="3"/>
        <v>35.0623</v>
      </c>
      <c r="Q66" s="114"/>
      <c r="W66" s="176">
        <v>42209</v>
      </c>
      <c r="X66" s="13">
        <v>39.979999999999997</v>
      </c>
      <c r="Y66" s="13">
        <v>40.020000000000003</v>
      </c>
      <c r="Z66" s="13">
        <v>38.880000000000003</v>
      </c>
      <c r="AA66" s="13">
        <v>39.33</v>
      </c>
      <c r="AB66" s="126">
        <v>2970200</v>
      </c>
      <c r="AC66" s="13">
        <v>39.33</v>
      </c>
      <c r="AD66" s="2">
        <f t="shared" si="1"/>
        <v>1.1400000000000006</v>
      </c>
      <c r="AE66" s="181">
        <f t="shared" si="2"/>
        <v>-1.2057272042200529E-2</v>
      </c>
    </row>
    <row r="67" spans="15:31" x14ac:dyDescent="0.25">
      <c r="O67" s="114">
        <v>0.9</v>
      </c>
      <c r="P67" s="114">
        <f t="shared" si="3"/>
        <v>34.677</v>
      </c>
      <c r="Q67" s="114"/>
      <c r="W67" s="176">
        <v>42208</v>
      </c>
      <c r="X67" s="13">
        <v>40.08</v>
      </c>
      <c r="Y67" s="13">
        <v>40.4</v>
      </c>
      <c r="Z67" s="13">
        <v>39.68</v>
      </c>
      <c r="AA67" s="13">
        <v>39.81</v>
      </c>
      <c r="AB67" s="126">
        <v>3537600</v>
      </c>
      <c r="AC67" s="13">
        <v>39.81</v>
      </c>
      <c r="AD67" s="2">
        <f t="shared" ref="AD67:AD68" si="4">Y67-Z67</f>
        <v>0.71999999999999886</v>
      </c>
      <c r="AE67" s="181" t="e">
        <f t="shared" ref="AE67:AE68" si="5">AC67/AC68-1</f>
        <v>#DIV/0!</v>
      </c>
    </row>
    <row r="68" spans="15:31" x14ac:dyDescent="0.25">
      <c r="O68" s="48"/>
      <c r="W68" s="13" t="s">
        <v>148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  <row r="69" spans="15:31" x14ac:dyDescent="0.25">
      <c r="O69" s="48"/>
    </row>
  </sheetData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17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114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115</v>
      </c>
      <c r="K1" s="25" t="s">
        <v>61</v>
      </c>
      <c r="L1" s="14" t="s">
        <v>81</v>
      </c>
      <c r="M1" s="25" t="s">
        <v>38</v>
      </c>
      <c r="T1" s="115" t="s">
        <v>110</v>
      </c>
      <c r="X1" s="139" t="s">
        <v>140</v>
      </c>
      <c r="Y1" s="139" t="s">
        <v>141</v>
      </c>
      <c r="Z1" s="139" t="s">
        <v>142</v>
      </c>
      <c r="AA1" s="139" t="s">
        <v>143</v>
      </c>
      <c r="AB1" s="139" t="s">
        <v>144</v>
      </c>
      <c r="AC1" s="139" t="s">
        <v>145</v>
      </c>
      <c r="AD1" s="139" t="s">
        <v>146</v>
      </c>
      <c r="AE1" s="14" t="s">
        <v>171</v>
      </c>
      <c r="AF1" s="14" t="s">
        <v>173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8">
        <v>62.9</v>
      </c>
      <c r="J2" s="58">
        <v>0.03</v>
      </c>
      <c r="K2" s="58">
        <f>H2*I2-J2</f>
        <v>1886.97</v>
      </c>
      <c r="L2" s="1">
        <v>42278</v>
      </c>
      <c r="M2" s="2">
        <v>30</v>
      </c>
      <c r="O2" s="14" t="s">
        <v>57</v>
      </c>
      <c r="Q2">
        <f>C12-H12</f>
        <v>120</v>
      </c>
      <c r="T2" s="116" t="s">
        <v>198</v>
      </c>
      <c r="X2" s="141">
        <v>42300</v>
      </c>
      <c r="Y2" s="12">
        <v>61.92</v>
      </c>
      <c r="Z2" s="12">
        <v>62</v>
      </c>
      <c r="AA2" s="12">
        <v>61.49</v>
      </c>
      <c r="AB2" s="12">
        <v>61.68</v>
      </c>
      <c r="AC2" s="135">
        <v>3187700</v>
      </c>
      <c r="AD2" s="12">
        <v>61.68</v>
      </c>
      <c r="AE2" s="2">
        <f>Z2-AA2</f>
        <v>0.50999999999999801</v>
      </c>
      <c r="AF2" s="181">
        <f>AD2/AD3-1</f>
        <v>2.1121039805036546E-3</v>
      </c>
    </row>
    <row r="3" spans="1:32" x14ac:dyDescent="0.25">
      <c r="A3" s="27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8">
        <v>63.59</v>
      </c>
      <c r="J3" s="58">
        <v>0.04</v>
      </c>
      <c r="K3" s="58">
        <f>H3*I3-J3</f>
        <v>1907.66</v>
      </c>
      <c r="O3" s="14" t="s">
        <v>58</v>
      </c>
      <c r="Q3" s="2">
        <f>(F12-K12-M12)/Q2</f>
        <v>60.822666666666663</v>
      </c>
      <c r="T3" s="116"/>
      <c r="X3" s="141">
        <v>42299</v>
      </c>
      <c r="Y3" s="12">
        <v>61</v>
      </c>
      <c r="Z3" s="12">
        <v>61.64</v>
      </c>
      <c r="AA3" s="12">
        <v>60.62</v>
      </c>
      <c r="AB3" s="12">
        <v>61.55</v>
      </c>
      <c r="AC3" s="135">
        <v>2834700</v>
      </c>
      <c r="AD3" s="12">
        <v>61.55</v>
      </c>
      <c r="AE3" s="2">
        <f t="shared" ref="AE3:AE66" si="1">Z3-AA3</f>
        <v>1.0200000000000031</v>
      </c>
      <c r="AF3" s="181">
        <f t="shared" ref="AF3:AF66" si="2">AD3/AD4-1</f>
        <v>1.483924154987637E-2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11">
        <v>50</v>
      </c>
      <c r="I4" s="58">
        <v>59.05</v>
      </c>
      <c r="J4" s="58">
        <v>0.05</v>
      </c>
      <c r="K4" s="58">
        <f>H4*I4-J4</f>
        <v>2952.45</v>
      </c>
      <c r="O4" s="14" t="s">
        <v>66</v>
      </c>
      <c r="Q4" s="72">
        <v>61.68</v>
      </c>
      <c r="X4" s="141">
        <v>42298</v>
      </c>
      <c r="Y4" s="12">
        <v>61.64</v>
      </c>
      <c r="Z4" s="12">
        <v>61.97</v>
      </c>
      <c r="AA4" s="12">
        <v>60.58</v>
      </c>
      <c r="AB4" s="12">
        <v>60.65</v>
      </c>
      <c r="AC4" s="135">
        <v>4371300</v>
      </c>
      <c r="AD4" s="12">
        <v>60.65</v>
      </c>
      <c r="AE4" s="2">
        <f t="shared" si="1"/>
        <v>1.3900000000000006</v>
      </c>
      <c r="AF4" s="181">
        <f t="shared" si="2"/>
        <v>-1.285807291666663E-2</v>
      </c>
    </row>
    <row r="5" spans="1:32" x14ac:dyDescent="0.25">
      <c r="B5" s="1">
        <v>42223</v>
      </c>
      <c r="C5" s="7">
        <v>30</v>
      </c>
      <c r="D5" s="58">
        <v>62</v>
      </c>
      <c r="E5" s="58">
        <v>0</v>
      </c>
      <c r="F5" s="58">
        <f t="shared" si="0"/>
        <v>1860</v>
      </c>
      <c r="O5" s="14" t="s">
        <v>67</v>
      </c>
      <c r="Q5" s="3">
        <f>Q4*Q2</f>
        <v>7401.6</v>
      </c>
      <c r="T5" s="116"/>
      <c r="U5" s="91"/>
      <c r="X5" s="141">
        <v>42297</v>
      </c>
      <c r="Y5" s="12">
        <v>61.64</v>
      </c>
      <c r="Z5" s="12">
        <v>62.22</v>
      </c>
      <c r="AA5" s="12">
        <v>61.38</v>
      </c>
      <c r="AB5" s="12">
        <v>61.44</v>
      </c>
      <c r="AC5" s="135">
        <v>3168100</v>
      </c>
      <c r="AD5" s="12">
        <v>61.44</v>
      </c>
      <c r="AE5" s="2">
        <f t="shared" si="1"/>
        <v>0.83999999999999631</v>
      </c>
      <c r="AF5" s="181">
        <f t="shared" si="2"/>
        <v>-2.4354603019971499E-3</v>
      </c>
    </row>
    <row r="6" spans="1:32" x14ac:dyDescent="0.25">
      <c r="B6" s="1">
        <v>42223</v>
      </c>
      <c r="C6" s="7">
        <v>30</v>
      </c>
      <c r="D6" s="58">
        <v>62.98</v>
      </c>
      <c r="E6" s="58">
        <v>0</v>
      </c>
      <c r="F6" s="58">
        <f t="shared" si="0"/>
        <v>1889.3999999999999</v>
      </c>
      <c r="O6" s="14" t="s">
        <v>64</v>
      </c>
      <c r="Q6" s="2">
        <f>Q3*Q2</f>
        <v>7298.7199999999993</v>
      </c>
      <c r="X6" s="141">
        <v>42296</v>
      </c>
      <c r="Y6" s="12">
        <v>61.03</v>
      </c>
      <c r="Z6" s="12">
        <v>61.65</v>
      </c>
      <c r="AA6" s="12">
        <v>60.8</v>
      </c>
      <c r="AB6" s="12">
        <v>61.59</v>
      </c>
      <c r="AC6" s="135">
        <v>2427200</v>
      </c>
      <c r="AD6" s="12">
        <v>61.59</v>
      </c>
      <c r="AE6" s="2">
        <f t="shared" si="1"/>
        <v>0.85000000000000142</v>
      </c>
      <c r="AF6" s="181">
        <f t="shared" si="2"/>
        <v>6.3725490196078205E-3</v>
      </c>
    </row>
    <row r="7" spans="1:32" ht="15.75" x14ac:dyDescent="0.25">
      <c r="B7" s="1">
        <v>42223</v>
      </c>
      <c r="C7" s="7">
        <v>30</v>
      </c>
      <c r="D7" s="58">
        <v>61.3</v>
      </c>
      <c r="E7" s="58">
        <v>0</v>
      </c>
      <c r="F7" s="58">
        <f t="shared" si="0"/>
        <v>1839</v>
      </c>
      <c r="O7" s="14" t="s">
        <v>65</v>
      </c>
      <c r="Q7" s="2">
        <f>Q5-Q6</f>
        <v>102.88000000000102</v>
      </c>
      <c r="R7" s="230" t="s">
        <v>280</v>
      </c>
      <c r="T7" s="116"/>
      <c r="X7" s="141">
        <v>42293</v>
      </c>
      <c r="Y7" s="12">
        <v>61.44</v>
      </c>
      <c r="Z7" s="12">
        <v>61.51</v>
      </c>
      <c r="AA7" s="12">
        <v>60.66</v>
      </c>
      <c r="AB7" s="12">
        <v>61.2</v>
      </c>
      <c r="AC7" s="135">
        <v>3285000</v>
      </c>
      <c r="AD7" s="12">
        <v>61.2</v>
      </c>
      <c r="AE7" s="2">
        <f t="shared" si="1"/>
        <v>0.85000000000000142</v>
      </c>
      <c r="AF7" s="181">
        <f t="shared" si="2"/>
        <v>-6.3321967851923677E-3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G8" s="2"/>
      <c r="H8" s="2"/>
      <c r="R8" s="231" t="s">
        <v>227</v>
      </c>
      <c r="T8" s="116"/>
      <c r="X8" s="141">
        <v>42292</v>
      </c>
      <c r="Y8" s="12">
        <v>60.43</v>
      </c>
      <c r="Z8" s="12">
        <v>61.69</v>
      </c>
      <c r="AA8" s="12">
        <v>60.27</v>
      </c>
      <c r="AB8" s="12">
        <v>61.59</v>
      </c>
      <c r="AC8" s="135">
        <v>2906600</v>
      </c>
      <c r="AD8" s="12">
        <v>61.59</v>
      </c>
      <c r="AE8" s="2">
        <f t="shared" si="1"/>
        <v>1.4199999999999946</v>
      </c>
      <c r="AF8" s="181">
        <f t="shared" si="2"/>
        <v>2.8900768459739545E-2</v>
      </c>
    </row>
    <row r="9" spans="1:32" x14ac:dyDescent="0.25">
      <c r="B9" s="1">
        <v>42282</v>
      </c>
      <c r="C9" s="7">
        <v>20</v>
      </c>
      <c r="D9" s="58">
        <v>57.85</v>
      </c>
      <c r="E9" s="58">
        <v>0</v>
      </c>
      <c r="F9" s="58">
        <f t="shared" si="0"/>
        <v>1157</v>
      </c>
      <c r="G9" s="2"/>
      <c r="X9" s="141">
        <v>42291</v>
      </c>
      <c r="Y9" s="12">
        <v>60.5</v>
      </c>
      <c r="Z9" s="12">
        <v>60.6</v>
      </c>
      <c r="AA9" s="12">
        <v>59.78</v>
      </c>
      <c r="AB9" s="12">
        <v>59.86</v>
      </c>
      <c r="AC9" s="135">
        <v>2389100</v>
      </c>
      <c r="AD9" s="12">
        <v>59.86</v>
      </c>
      <c r="AE9" s="2">
        <f t="shared" si="1"/>
        <v>0.82000000000000028</v>
      </c>
      <c r="AF9" s="181">
        <f t="shared" si="2"/>
        <v>-1.2862796833773116E-2</v>
      </c>
    </row>
    <row r="10" spans="1:32" x14ac:dyDescent="0.25">
      <c r="T10" s="164">
        <v>42310</v>
      </c>
      <c r="U10" s="91" t="s">
        <v>197</v>
      </c>
      <c r="X10" s="141">
        <v>42290</v>
      </c>
      <c r="Y10" s="12">
        <v>60.73</v>
      </c>
      <c r="Z10" s="12">
        <v>61.14</v>
      </c>
      <c r="AA10" s="12">
        <v>60.62</v>
      </c>
      <c r="AB10" s="12">
        <v>60.64</v>
      </c>
      <c r="AC10" s="135">
        <v>1643300</v>
      </c>
      <c r="AD10" s="12">
        <v>60.64</v>
      </c>
      <c r="AE10" s="2">
        <f t="shared" si="1"/>
        <v>0.52000000000000313</v>
      </c>
      <c r="AF10" s="181">
        <f t="shared" si="2"/>
        <v>-4.4327696601542677E-3</v>
      </c>
    </row>
    <row r="11" spans="1:32" x14ac:dyDescent="0.25">
      <c r="T11" s="164">
        <v>42311</v>
      </c>
      <c r="U11" s="91" t="s">
        <v>196</v>
      </c>
      <c r="X11" s="141">
        <v>42289</v>
      </c>
      <c r="Y11" s="12">
        <v>60.54</v>
      </c>
      <c r="Z11" s="12">
        <v>61.14</v>
      </c>
      <c r="AA11" s="12">
        <v>60.44</v>
      </c>
      <c r="AB11" s="12">
        <v>60.91</v>
      </c>
      <c r="AC11" s="135">
        <v>1397700</v>
      </c>
      <c r="AD11" s="12">
        <v>60.91</v>
      </c>
      <c r="AE11" s="2">
        <f t="shared" si="1"/>
        <v>0.70000000000000284</v>
      </c>
      <c r="AF11" s="181">
        <f t="shared" si="2"/>
        <v>7.7763070814029778E-3</v>
      </c>
    </row>
    <row r="12" spans="1:32" x14ac:dyDescent="0.25">
      <c r="A12" s="46" t="s">
        <v>86</v>
      </c>
      <c r="B12" s="17"/>
      <c r="C12" s="17">
        <f>SUM(C2:C11)</f>
        <v>230</v>
      </c>
      <c r="D12" s="22"/>
      <c r="E12" s="22"/>
      <c r="F12" s="22">
        <f>SUM(F2:F11)</f>
        <v>14075.8</v>
      </c>
      <c r="G12" s="17"/>
      <c r="H12" s="17">
        <f>SUM(H2:H11)</f>
        <v>110</v>
      </c>
      <c r="I12" s="22"/>
      <c r="J12" s="22"/>
      <c r="K12" s="22">
        <f>SUM(K2:K11)</f>
        <v>6747.08</v>
      </c>
      <c r="L12" s="22"/>
      <c r="M12" s="22">
        <f>SUM(M2:M11)</f>
        <v>30</v>
      </c>
      <c r="X12" s="141">
        <v>42286</v>
      </c>
      <c r="Y12" s="12">
        <v>61.17</v>
      </c>
      <c r="Z12" s="12">
        <v>61.33</v>
      </c>
      <c r="AA12" s="12">
        <v>60.31</v>
      </c>
      <c r="AB12" s="12">
        <v>60.44</v>
      </c>
      <c r="AC12" s="135">
        <v>2433800</v>
      </c>
      <c r="AD12" s="12">
        <v>60.44</v>
      </c>
      <c r="AE12" s="2">
        <f t="shared" si="1"/>
        <v>1.019999999999996</v>
      </c>
      <c r="AF12" s="181">
        <f t="shared" si="2"/>
        <v>-1.1125654450261813E-2</v>
      </c>
    </row>
    <row r="13" spans="1:32" x14ac:dyDescent="0.25">
      <c r="X13" s="141">
        <v>42285</v>
      </c>
      <c r="Y13" s="12">
        <v>59.88</v>
      </c>
      <c r="Z13" s="12">
        <v>61.23</v>
      </c>
      <c r="AA13" s="12">
        <v>59.74</v>
      </c>
      <c r="AB13" s="12">
        <v>61.12</v>
      </c>
      <c r="AC13" s="135">
        <v>2474000</v>
      </c>
      <c r="AD13" s="12">
        <v>61.12</v>
      </c>
      <c r="AE13" s="2">
        <f t="shared" si="1"/>
        <v>1.4899999999999949</v>
      </c>
      <c r="AF13" s="181">
        <f t="shared" si="2"/>
        <v>1.7988007994670152E-2</v>
      </c>
    </row>
    <row r="14" spans="1:32" x14ac:dyDescent="0.25">
      <c r="X14" s="141">
        <v>42284</v>
      </c>
      <c r="Y14" s="12">
        <v>60.2</v>
      </c>
      <c r="Z14" s="12">
        <v>60.7</v>
      </c>
      <c r="AA14" s="12">
        <v>59.82</v>
      </c>
      <c r="AB14" s="12">
        <v>60.04</v>
      </c>
      <c r="AC14" s="135">
        <v>2419300</v>
      </c>
      <c r="AD14" s="12">
        <v>60.04</v>
      </c>
      <c r="AE14" s="2">
        <f t="shared" si="1"/>
        <v>0.88000000000000256</v>
      </c>
      <c r="AF14" s="181">
        <f t="shared" si="2"/>
        <v>2.6720106880426808E-3</v>
      </c>
    </row>
    <row r="15" spans="1:32" x14ac:dyDescent="0.25">
      <c r="X15" s="141">
        <v>42283</v>
      </c>
      <c r="Y15" s="12">
        <v>59.74</v>
      </c>
      <c r="Z15" s="12">
        <v>60.27</v>
      </c>
      <c r="AA15" s="12">
        <v>59.59</v>
      </c>
      <c r="AB15" s="12">
        <v>59.88</v>
      </c>
      <c r="AC15" s="135">
        <v>2144500</v>
      </c>
      <c r="AD15" s="12">
        <v>59.88</v>
      </c>
      <c r="AE15" s="2">
        <f t="shared" si="1"/>
        <v>0.67999999999999972</v>
      </c>
      <c r="AF15" s="181">
        <f t="shared" si="2"/>
        <v>-3.3388981636051085E-4</v>
      </c>
    </row>
    <row r="16" spans="1:32" x14ac:dyDescent="0.25">
      <c r="A16" s="45"/>
      <c r="X16" s="141">
        <v>42282</v>
      </c>
      <c r="Y16" s="12">
        <v>59.46</v>
      </c>
      <c r="Z16" s="12">
        <v>60.14</v>
      </c>
      <c r="AA16" s="12">
        <v>59.42</v>
      </c>
      <c r="AB16" s="12">
        <v>59.9</v>
      </c>
      <c r="AC16" s="135">
        <v>2173200</v>
      </c>
      <c r="AD16" s="12">
        <v>59.9</v>
      </c>
      <c r="AE16" s="2">
        <f t="shared" si="1"/>
        <v>0.71999999999999886</v>
      </c>
      <c r="AF16" s="181">
        <f t="shared" si="2"/>
        <v>1.2679628064243387E-2</v>
      </c>
    </row>
    <row r="17" spans="1:32" x14ac:dyDescent="0.25">
      <c r="A17" s="45"/>
      <c r="X17" s="141">
        <v>42279</v>
      </c>
      <c r="Y17" s="12">
        <v>57.14</v>
      </c>
      <c r="Z17" s="12">
        <v>59.15</v>
      </c>
      <c r="AA17" s="12">
        <v>56.97</v>
      </c>
      <c r="AB17" s="12">
        <v>59.15</v>
      </c>
      <c r="AC17" s="135">
        <v>3167300</v>
      </c>
      <c r="AD17" s="12">
        <v>59.15</v>
      </c>
      <c r="AE17" s="2">
        <f t="shared" si="1"/>
        <v>2.1799999999999997</v>
      </c>
      <c r="AF17" s="181">
        <f t="shared" si="2"/>
        <v>2.0355356218733744E-2</v>
      </c>
    </row>
    <row r="18" spans="1:32" x14ac:dyDescent="0.25">
      <c r="A18" s="45"/>
      <c r="X18" s="141">
        <v>42278</v>
      </c>
      <c r="Y18" s="12">
        <v>58.25</v>
      </c>
      <c r="Z18" s="12">
        <v>58.44</v>
      </c>
      <c r="AA18" s="12">
        <v>57.33</v>
      </c>
      <c r="AB18" s="12">
        <v>57.97</v>
      </c>
      <c r="AC18" s="135">
        <v>3853100</v>
      </c>
      <c r="AD18" s="12">
        <v>57.97</v>
      </c>
      <c r="AE18" s="2">
        <f t="shared" si="1"/>
        <v>1.1099999999999994</v>
      </c>
      <c r="AF18" s="181">
        <f t="shared" si="2"/>
        <v>-4.63598901098905E-3</v>
      </c>
    </row>
    <row r="19" spans="1:32" x14ac:dyDescent="0.25">
      <c r="X19" s="141">
        <v>42277</v>
      </c>
      <c r="Y19" s="12">
        <v>58.87</v>
      </c>
      <c r="Z19" s="12">
        <v>58.97</v>
      </c>
      <c r="AA19" s="12">
        <v>57.79</v>
      </c>
      <c r="AB19" s="12">
        <v>58.24</v>
      </c>
      <c r="AC19" s="135">
        <v>3891200</v>
      </c>
      <c r="AD19" s="12">
        <v>58.24</v>
      </c>
      <c r="AE19" s="2">
        <f t="shared" si="1"/>
        <v>1.1799999999999997</v>
      </c>
      <c r="AF19" s="181">
        <f t="shared" si="2"/>
        <v>-2.0562028786840214E-3</v>
      </c>
    </row>
    <row r="20" spans="1:32" x14ac:dyDescent="0.25">
      <c r="X20" s="141">
        <v>42276</v>
      </c>
      <c r="Y20" s="12">
        <v>57.73</v>
      </c>
      <c r="Z20" s="12">
        <v>58.44</v>
      </c>
      <c r="AA20" s="12">
        <v>57.47</v>
      </c>
      <c r="AB20" s="12">
        <v>58.36</v>
      </c>
      <c r="AC20" s="135">
        <v>3909600</v>
      </c>
      <c r="AD20" s="12">
        <v>58.36</v>
      </c>
      <c r="AE20" s="2">
        <f t="shared" si="1"/>
        <v>0.96999999999999886</v>
      </c>
      <c r="AF20" s="181">
        <f t="shared" si="2"/>
        <v>1.0737790093522603E-2</v>
      </c>
    </row>
    <row r="21" spans="1:32" x14ac:dyDescent="0.25">
      <c r="X21" s="141">
        <v>42275</v>
      </c>
      <c r="Y21" s="12">
        <v>58.53</v>
      </c>
      <c r="Z21" s="12">
        <v>58.77</v>
      </c>
      <c r="AA21" s="12">
        <v>57.46</v>
      </c>
      <c r="AB21" s="12">
        <v>57.74</v>
      </c>
      <c r="AC21" s="135">
        <v>3516400</v>
      </c>
      <c r="AD21" s="12">
        <v>57.74</v>
      </c>
      <c r="AE21" s="2">
        <f t="shared" si="1"/>
        <v>1.3100000000000023</v>
      </c>
      <c r="AF21" s="181">
        <f t="shared" si="2"/>
        <v>-2.1190032208848963E-2</v>
      </c>
    </row>
    <row r="22" spans="1:32" x14ac:dyDescent="0.25">
      <c r="X22" s="141">
        <v>42272</v>
      </c>
      <c r="Y22" s="12">
        <v>59.12</v>
      </c>
      <c r="Z22" s="12">
        <v>59.92</v>
      </c>
      <c r="AA22" s="12">
        <v>58.87</v>
      </c>
      <c r="AB22" s="12">
        <v>58.99</v>
      </c>
      <c r="AC22" s="135">
        <v>3893400</v>
      </c>
      <c r="AD22" s="12">
        <v>58.99</v>
      </c>
      <c r="AE22" s="2">
        <f t="shared" si="1"/>
        <v>1.0500000000000043</v>
      </c>
      <c r="AF22" s="181">
        <f t="shared" si="2"/>
        <v>6.8271036012972353E-3</v>
      </c>
    </row>
    <row r="23" spans="1:32" x14ac:dyDescent="0.25">
      <c r="X23" s="141">
        <v>42271</v>
      </c>
      <c r="Y23" s="12">
        <v>58.12</v>
      </c>
      <c r="Z23" s="12">
        <v>58.81</v>
      </c>
      <c r="AA23" s="12">
        <v>57.77</v>
      </c>
      <c r="AB23" s="12">
        <v>58.59</v>
      </c>
      <c r="AC23" s="135">
        <v>2541300</v>
      </c>
      <c r="AD23" s="12">
        <v>58.59</v>
      </c>
      <c r="AE23" s="2">
        <f t="shared" si="1"/>
        <v>1.0399999999999991</v>
      </c>
      <c r="AF23" s="181">
        <f t="shared" si="2"/>
        <v>1.3672876431380931E-3</v>
      </c>
    </row>
    <row r="24" spans="1:32" x14ac:dyDescent="0.25">
      <c r="X24" s="141">
        <v>42270</v>
      </c>
      <c r="Y24" s="12">
        <v>58.04</v>
      </c>
      <c r="Z24" s="12">
        <v>58.67</v>
      </c>
      <c r="AA24" s="12">
        <v>58.03</v>
      </c>
      <c r="AB24" s="12">
        <v>58.51</v>
      </c>
      <c r="AC24" s="135">
        <v>2406100</v>
      </c>
      <c r="AD24" s="12">
        <v>58.51</v>
      </c>
      <c r="AE24" s="2">
        <f t="shared" si="1"/>
        <v>0.64000000000000057</v>
      </c>
      <c r="AF24" s="181">
        <f t="shared" si="2"/>
        <v>7.0567986230636315E-3</v>
      </c>
    </row>
    <row r="25" spans="1:32" x14ac:dyDescent="0.25">
      <c r="X25" s="141">
        <v>42269</v>
      </c>
      <c r="Y25" s="12">
        <v>58.16</v>
      </c>
      <c r="Z25" s="12">
        <v>58.21</v>
      </c>
      <c r="AA25" s="12">
        <v>57.69</v>
      </c>
      <c r="AB25" s="12">
        <v>58.1</v>
      </c>
      <c r="AC25" s="135">
        <v>2403500</v>
      </c>
      <c r="AD25" s="12">
        <v>58.1</v>
      </c>
      <c r="AE25" s="2">
        <f t="shared" si="1"/>
        <v>0.52000000000000313</v>
      </c>
      <c r="AF25" s="181">
        <f t="shared" si="2"/>
        <v>-7.8551912568306514E-3</v>
      </c>
    </row>
    <row r="26" spans="1:32" x14ac:dyDescent="0.25">
      <c r="X26" s="141">
        <v>42268</v>
      </c>
      <c r="Y26" s="12">
        <v>58.15</v>
      </c>
      <c r="Z26" s="12">
        <v>58.88</v>
      </c>
      <c r="AA26" s="12">
        <v>57.95</v>
      </c>
      <c r="AB26" s="12">
        <v>58.56</v>
      </c>
      <c r="AC26" s="135">
        <v>2513600</v>
      </c>
      <c r="AD26" s="12">
        <v>58.56</v>
      </c>
      <c r="AE26" s="2">
        <f t="shared" si="1"/>
        <v>0.92999999999999972</v>
      </c>
      <c r="AF26" s="181">
        <f t="shared" si="2"/>
        <v>1.719645648775403E-2</v>
      </c>
    </row>
    <row r="27" spans="1:32" x14ac:dyDescent="0.25">
      <c r="X27" s="141">
        <v>42265</v>
      </c>
      <c r="Y27" s="12">
        <v>58.04</v>
      </c>
      <c r="Z27" s="12">
        <v>58.53</v>
      </c>
      <c r="AA27" s="12">
        <v>57.44</v>
      </c>
      <c r="AB27" s="12">
        <v>57.57</v>
      </c>
      <c r="AC27" s="135">
        <v>5184200</v>
      </c>
      <c r="AD27" s="12">
        <v>57.57</v>
      </c>
      <c r="AE27" s="2">
        <f t="shared" si="1"/>
        <v>1.0900000000000034</v>
      </c>
      <c r="AF27" s="181">
        <f t="shared" si="2"/>
        <v>-2.4071876589252472E-2</v>
      </c>
    </row>
    <row r="28" spans="1:32" x14ac:dyDescent="0.25">
      <c r="X28" s="141">
        <v>42264</v>
      </c>
      <c r="Y28" s="12">
        <v>59.25</v>
      </c>
      <c r="Z28" s="12">
        <v>59.81</v>
      </c>
      <c r="AA28" s="12">
        <v>58.83</v>
      </c>
      <c r="AB28" s="12">
        <v>58.99</v>
      </c>
      <c r="AC28" s="135">
        <v>4716900</v>
      </c>
      <c r="AD28" s="12">
        <v>58.99</v>
      </c>
      <c r="AE28" s="2">
        <f t="shared" si="1"/>
        <v>0.98000000000000398</v>
      </c>
      <c r="AF28" s="181">
        <f t="shared" si="2"/>
        <v>-3.5472972972973027E-3</v>
      </c>
    </row>
    <row r="29" spans="1:32" x14ac:dyDescent="0.25">
      <c r="X29" s="141">
        <v>42263</v>
      </c>
      <c r="Y29" s="12">
        <v>59.04</v>
      </c>
      <c r="Z29" s="12">
        <v>59.34</v>
      </c>
      <c r="AA29" s="12">
        <v>58.81</v>
      </c>
      <c r="AB29" s="12">
        <v>59.2</v>
      </c>
      <c r="AC29" s="135">
        <v>3589900</v>
      </c>
      <c r="AD29" s="12">
        <v>59.2</v>
      </c>
      <c r="AE29" s="2">
        <f t="shared" si="1"/>
        <v>0.53000000000000114</v>
      </c>
      <c r="AF29" s="181">
        <f t="shared" si="2"/>
        <v>3.7300779925399929E-3</v>
      </c>
    </row>
    <row r="30" spans="1:32" x14ac:dyDescent="0.25">
      <c r="X30" s="141">
        <v>42262</v>
      </c>
      <c r="Y30" s="12">
        <v>58.39</v>
      </c>
      <c r="Z30" s="12">
        <v>59.26</v>
      </c>
      <c r="AA30" s="12">
        <v>58.23</v>
      </c>
      <c r="AB30" s="12">
        <v>58.98</v>
      </c>
      <c r="AC30" s="135">
        <v>3459900</v>
      </c>
      <c r="AD30" s="12">
        <v>58.98</v>
      </c>
      <c r="AE30" s="2">
        <f t="shared" si="1"/>
        <v>1.0300000000000011</v>
      </c>
      <c r="AF30" s="181">
        <f t="shared" si="2"/>
        <v>1.27060439560438E-2</v>
      </c>
    </row>
    <row r="31" spans="1:32" x14ac:dyDescent="0.25">
      <c r="X31" s="141">
        <v>42261</v>
      </c>
      <c r="Y31" s="12">
        <v>58.29</v>
      </c>
      <c r="Z31" s="12">
        <v>58.31</v>
      </c>
      <c r="AA31" s="12">
        <v>58</v>
      </c>
      <c r="AB31" s="12">
        <v>58.24</v>
      </c>
      <c r="AC31" s="135">
        <v>2066400</v>
      </c>
      <c r="AD31" s="12">
        <v>58.24</v>
      </c>
      <c r="AE31" s="2">
        <f t="shared" si="1"/>
        <v>0.31000000000000227</v>
      </c>
      <c r="AF31" s="181">
        <f t="shared" si="2"/>
        <v>1.7199862401100496E-3</v>
      </c>
    </row>
    <row r="32" spans="1:32" x14ac:dyDescent="0.25">
      <c r="X32" s="141">
        <v>42258</v>
      </c>
      <c r="Y32" s="12">
        <v>57.41</v>
      </c>
      <c r="Z32" s="12">
        <v>58.21</v>
      </c>
      <c r="AA32" s="12">
        <v>57.31</v>
      </c>
      <c r="AB32" s="12">
        <v>58.14</v>
      </c>
      <c r="AC32" s="135">
        <v>2727000</v>
      </c>
      <c r="AD32" s="12">
        <v>58.14</v>
      </c>
      <c r="AE32" s="2">
        <f t="shared" si="1"/>
        <v>0.89999999999999858</v>
      </c>
      <c r="AF32" s="181">
        <f t="shared" si="2"/>
        <v>8.1498179295993456E-3</v>
      </c>
    </row>
    <row r="33" spans="15:32" x14ac:dyDescent="0.25">
      <c r="X33" s="141">
        <v>42257</v>
      </c>
      <c r="Y33" s="12">
        <v>57.24</v>
      </c>
      <c r="Z33" s="12">
        <v>58.04</v>
      </c>
      <c r="AA33" s="12">
        <v>57.01</v>
      </c>
      <c r="AB33" s="12">
        <v>57.67</v>
      </c>
      <c r="AC33" s="135">
        <v>2593600</v>
      </c>
      <c r="AD33" s="12">
        <v>57.67</v>
      </c>
      <c r="AE33" s="2">
        <f t="shared" si="1"/>
        <v>1.0300000000000011</v>
      </c>
      <c r="AF33" s="181">
        <f t="shared" si="2"/>
        <v>5.5797733217088918E-3</v>
      </c>
    </row>
    <row r="34" spans="15:32" x14ac:dyDescent="0.25">
      <c r="X34" s="141">
        <v>42256</v>
      </c>
      <c r="Y34" s="12">
        <v>58.66</v>
      </c>
      <c r="Z34" s="12">
        <v>58.84</v>
      </c>
      <c r="AA34" s="12">
        <v>57.24</v>
      </c>
      <c r="AB34" s="12">
        <v>57.35</v>
      </c>
      <c r="AC34" s="135">
        <v>2554100</v>
      </c>
      <c r="AD34" s="12">
        <v>57.35</v>
      </c>
      <c r="AE34" s="2">
        <f t="shared" si="1"/>
        <v>1.6000000000000014</v>
      </c>
      <c r="AF34" s="181">
        <f t="shared" si="2"/>
        <v>-1.4604810996563633E-2</v>
      </c>
    </row>
    <row r="35" spans="15:32" ht="20.25" thickBot="1" x14ac:dyDescent="0.35">
      <c r="O35" s="303" t="s">
        <v>82</v>
      </c>
      <c r="P35" s="303"/>
      <c r="T35" s="143" t="s">
        <v>108</v>
      </c>
      <c r="U35" s="2"/>
      <c r="X35" s="141">
        <v>42255</v>
      </c>
      <c r="Y35" s="12">
        <v>57.84</v>
      </c>
      <c r="Z35" s="12">
        <v>58.24</v>
      </c>
      <c r="AA35" s="12">
        <v>57.67</v>
      </c>
      <c r="AB35" s="12">
        <v>58.2</v>
      </c>
      <c r="AC35" s="135">
        <v>2224400</v>
      </c>
      <c r="AD35" s="12">
        <v>58.2</v>
      </c>
      <c r="AE35" s="2">
        <f t="shared" si="1"/>
        <v>0.57000000000000028</v>
      </c>
      <c r="AF35" s="181">
        <f t="shared" si="2"/>
        <v>2.0336605890603154E-2</v>
      </c>
    </row>
    <row r="36" spans="15:32" ht="15.75" thickTop="1" x14ac:dyDescent="0.25">
      <c r="O36" s="114">
        <v>1.1000000000000001</v>
      </c>
      <c r="P36" s="114">
        <f>O36*$Q$4</f>
        <v>67.847999999999999</v>
      </c>
      <c r="Q36" s="2"/>
      <c r="T36" s="144" t="s">
        <v>123</v>
      </c>
      <c r="U36" s="137">
        <v>61.55</v>
      </c>
      <c r="X36" s="141">
        <v>42251</v>
      </c>
      <c r="Y36" s="12">
        <v>57.45</v>
      </c>
      <c r="Z36" s="12">
        <v>57.69</v>
      </c>
      <c r="AA36" s="12">
        <v>56.77</v>
      </c>
      <c r="AB36" s="12">
        <v>57.04</v>
      </c>
      <c r="AC36" s="135">
        <v>2341900</v>
      </c>
      <c r="AD36" s="12">
        <v>57.04</v>
      </c>
      <c r="AE36" s="2">
        <f t="shared" si="1"/>
        <v>0.9199999999999946</v>
      </c>
      <c r="AF36" s="181">
        <f t="shared" si="2"/>
        <v>-1.6212487064504955E-2</v>
      </c>
    </row>
    <row r="37" spans="15:32" ht="15" customHeight="1" x14ac:dyDescent="0.25">
      <c r="O37" s="114">
        <v>1.0900000000000001</v>
      </c>
      <c r="P37" s="114">
        <f t="shared" ref="P37:P56" si="3">O37*$Q$4</f>
        <v>67.231200000000001</v>
      </c>
      <c r="Q37" s="2"/>
      <c r="T37" s="144" t="s">
        <v>124</v>
      </c>
      <c r="U37" s="137">
        <v>61.92</v>
      </c>
      <c r="X37" s="141">
        <v>42250</v>
      </c>
      <c r="Y37" s="12">
        <v>58.01</v>
      </c>
      <c r="Z37" s="12">
        <v>58.55</v>
      </c>
      <c r="AA37" s="12">
        <v>57.82</v>
      </c>
      <c r="AB37" s="12">
        <v>57.98</v>
      </c>
      <c r="AC37" s="135">
        <v>2176700</v>
      </c>
      <c r="AD37" s="12">
        <v>57.98</v>
      </c>
      <c r="AE37" s="2">
        <f t="shared" si="1"/>
        <v>0.72999999999999687</v>
      </c>
      <c r="AF37" s="181">
        <f t="shared" si="2"/>
        <v>8.6311065078548133E-4</v>
      </c>
    </row>
    <row r="38" spans="15:32" x14ac:dyDescent="0.25">
      <c r="O38" s="114">
        <v>1.08</v>
      </c>
      <c r="P38" s="114">
        <f t="shared" si="3"/>
        <v>66.614400000000003</v>
      </c>
      <c r="Q38" s="2"/>
      <c r="T38" s="144" t="s">
        <v>125</v>
      </c>
      <c r="U38" s="137" t="s">
        <v>319</v>
      </c>
      <c r="X38" s="141">
        <v>42249</v>
      </c>
      <c r="Y38" s="12">
        <v>57.72</v>
      </c>
      <c r="Z38" s="12">
        <v>57.94</v>
      </c>
      <c r="AA38" s="12">
        <v>57.3</v>
      </c>
      <c r="AB38" s="12">
        <v>57.93</v>
      </c>
      <c r="AC38" s="135">
        <v>2776500</v>
      </c>
      <c r="AD38" s="12">
        <v>57.93</v>
      </c>
      <c r="AE38" s="2">
        <f t="shared" si="1"/>
        <v>0.64000000000000057</v>
      </c>
      <c r="AF38" s="181">
        <f t="shared" si="2"/>
        <v>1.3825691284564234E-2</v>
      </c>
    </row>
    <row r="39" spans="15:32" x14ac:dyDescent="0.25">
      <c r="O39" s="114">
        <v>1.07</v>
      </c>
      <c r="P39" s="114">
        <f t="shared" si="3"/>
        <v>65.997600000000006</v>
      </c>
      <c r="Q39" s="2"/>
      <c r="T39" s="144" t="s">
        <v>126</v>
      </c>
      <c r="U39" s="137" t="s">
        <v>320</v>
      </c>
      <c r="X39" s="141">
        <v>42248</v>
      </c>
      <c r="Y39" s="12">
        <v>57.01</v>
      </c>
      <c r="Z39" s="12">
        <v>57.46</v>
      </c>
      <c r="AA39" s="12">
        <v>56.8</v>
      </c>
      <c r="AB39" s="12">
        <v>57.14</v>
      </c>
      <c r="AC39" s="135">
        <v>3470800</v>
      </c>
      <c r="AD39" s="12">
        <v>57.14</v>
      </c>
      <c r="AE39" s="2">
        <f t="shared" si="1"/>
        <v>0.66000000000000369</v>
      </c>
      <c r="AF39" s="181">
        <f t="shared" si="2"/>
        <v>-1.9560741249142088E-2</v>
      </c>
    </row>
    <row r="40" spans="15:32" x14ac:dyDescent="0.25">
      <c r="O40" s="114">
        <v>1.06</v>
      </c>
      <c r="P40" s="114">
        <f t="shared" si="3"/>
        <v>65.380800000000008</v>
      </c>
      <c r="Q40" s="2"/>
      <c r="T40" s="144" t="s">
        <v>127</v>
      </c>
      <c r="U40" s="137">
        <v>69.38</v>
      </c>
      <c r="X40" s="141">
        <v>42247</v>
      </c>
      <c r="Y40" s="12">
        <v>58.33</v>
      </c>
      <c r="Z40" s="12">
        <v>58.5</v>
      </c>
      <c r="AA40" s="12">
        <v>58.08</v>
      </c>
      <c r="AB40" s="12">
        <v>58.28</v>
      </c>
      <c r="AC40" s="135">
        <v>2828100</v>
      </c>
      <c r="AD40" s="12">
        <v>58.28</v>
      </c>
      <c r="AE40" s="2">
        <f t="shared" si="1"/>
        <v>0.42000000000000171</v>
      </c>
      <c r="AF40" s="181">
        <f t="shared" si="2"/>
        <v>-5.969640115981556E-3</v>
      </c>
    </row>
    <row r="41" spans="15:32" x14ac:dyDescent="0.25">
      <c r="O41" s="114">
        <v>1.05</v>
      </c>
      <c r="P41" s="114">
        <f t="shared" si="3"/>
        <v>64.763999999999996</v>
      </c>
      <c r="Q41" s="2"/>
      <c r="T41" s="144" t="s">
        <v>128</v>
      </c>
      <c r="U41" s="137">
        <v>1.2844500000000001</v>
      </c>
      <c r="X41" s="141">
        <v>42244</v>
      </c>
      <c r="Y41" s="12">
        <v>58.55</v>
      </c>
      <c r="Z41" s="12">
        <v>58.95</v>
      </c>
      <c r="AA41" s="12">
        <v>58.26</v>
      </c>
      <c r="AB41" s="12">
        <v>58.63</v>
      </c>
      <c r="AC41" s="135">
        <v>2976800</v>
      </c>
      <c r="AD41" s="12">
        <v>58.63</v>
      </c>
      <c r="AE41" s="2">
        <f t="shared" si="1"/>
        <v>0.69000000000000483</v>
      </c>
      <c r="AF41" s="181">
        <f t="shared" si="2"/>
        <v>-1.8726591760299671E-3</v>
      </c>
    </row>
    <row r="42" spans="15:32" x14ac:dyDescent="0.25">
      <c r="O42" s="114">
        <v>1.04</v>
      </c>
      <c r="P42" s="114">
        <f t="shared" si="3"/>
        <v>64.147199999999998</v>
      </c>
      <c r="Q42" s="2"/>
      <c r="T42" s="144" t="s">
        <v>129</v>
      </c>
      <c r="U42" s="137" t="s">
        <v>246</v>
      </c>
      <c r="X42" s="141">
        <v>42243</v>
      </c>
      <c r="Y42" s="12">
        <v>57.64</v>
      </c>
      <c r="Z42" s="12">
        <v>59.02</v>
      </c>
      <c r="AA42" s="12">
        <v>57.51</v>
      </c>
      <c r="AB42" s="12">
        <v>58.74</v>
      </c>
      <c r="AC42" s="135">
        <v>4787100</v>
      </c>
      <c r="AD42" s="12">
        <v>58.74</v>
      </c>
      <c r="AE42" s="2">
        <f t="shared" si="1"/>
        <v>1.5100000000000051</v>
      </c>
      <c r="AF42" s="181" t="e">
        <f t="shared" si="2"/>
        <v>#DIV/0!</v>
      </c>
    </row>
    <row r="43" spans="15:32" x14ac:dyDescent="0.25">
      <c r="O43" s="114">
        <v>1.03</v>
      </c>
      <c r="P43" s="114">
        <f t="shared" si="3"/>
        <v>63.5304</v>
      </c>
      <c r="Q43" s="2"/>
      <c r="T43" s="144"/>
      <c r="U43" s="137"/>
      <c r="X43" s="141">
        <v>42243</v>
      </c>
      <c r="Y43" s="12" t="s">
        <v>155</v>
      </c>
      <c r="Z43" s="12"/>
      <c r="AA43" s="12"/>
      <c r="AB43" s="12"/>
      <c r="AC43" s="135"/>
      <c r="AD43" s="12"/>
      <c r="AE43" s="2">
        <f t="shared" si="1"/>
        <v>0</v>
      </c>
      <c r="AF43" s="181">
        <f t="shared" si="2"/>
        <v>-1</v>
      </c>
    </row>
    <row r="44" spans="15:32" x14ac:dyDescent="0.25">
      <c r="O44" s="114">
        <v>1.02</v>
      </c>
      <c r="P44" s="114">
        <f t="shared" si="3"/>
        <v>62.913600000000002</v>
      </c>
      <c r="Q44" s="2"/>
      <c r="T44" s="144" t="s">
        <v>130</v>
      </c>
      <c r="U44" s="137" t="s">
        <v>321</v>
      </c>
      <c r="X44" s="141">
        <v>42242</v>
      </c>
      <c r="Y44" s="12">
        <v>58.16</v>
      </c>
      <c r="Z44" s="12">
        <v>58.59</v>
      </c>
      <c r="AA44" s="12">
        <v>56.68</v>
      </c>
      <c r="AB44" s="12">
        <v>57.4</v>
      </c>
      <c r="AC44" s="135">
        <v>7043400</v>
      </c>
      <c r="AD44" s="12">
        <v>57.1</v>
      </c>
      <c r="AE44" s="2">
        <f t="shared" si="1"/>
        <v>1.9100000000000037</v>
      </c>
      <c r="AF44" s="181">
        <f t="shared" si="2"/>
        <v>7.2323161051333074E-3</v>
      </c>
    </row>
    <row r="45" spans="15:32" x14ac:dyDescent="0.25">
      <c r="O45" s="114">
        <v>1.01</v>
      </c>
      <c r="P45" s="114">
        <f t="shared" si="3"/>
        <v>62.296799999999998</v>
      </c>
      <c r="Q45" s="2"/>
      <c r="T45" s="144" t="s">
        <v>131</v>
      </c>
      <c r="U45" s="137" t="s">
        <v>154</v>
      </c>
      <c r="X45" s="141">
        <v>42241</v>
      </c>
      <c r="Y45" s="12">
        <v>59.92</v>
      </c>
      <c r="Z45" s="12">
        <v>59.92</v>
      </c>
      <c r="AA45" s="12">
        <v>56.99</v>
      </c>
      <c r="AB45" s="12">
        <v>56.99</v>
      </c>
      <c r="AC45" s="135">
        <v>4644300</v>
      </c>
      <c r="AD45" s="12">
        <v>56.69</v>
      </c>
      <c r="AE45" s="2">
        <f t="shared" si="1"/>
        <v>2.9299999999999997</v>
      </c>
      <c r="AF45" s="181">
        <f t="shared" si="2"/>
        <v>-2.3932506887052396E-2</v>
      </c>
    </row>
    <row r="46" spans="15:32" x14ac:dyDescent="0.25">
      <c r="O46" s="114">
        <v>1</v>
      </c>
      <c r="P46" s="114">
        <f t="shared" si="3"/>
        <v>61.68</v>
      </c>
      <c r="Q46" s="2"/>
      <c r="T46" s="144" t="s">
        <v>132</v>
      </c>
      <c r="U46" s="138">
        <v>3194437</v>
      </c>
      <c r="X46" s="141">
        <v>42240</v>
      </c>
      <c r="Y46" s="12">
        <v>60.11</v>
      </c>
      <c r="Z46" s="12">
        <v>60.11</v>
      </c>
      <c r="AA46" s="12">
        <v>54.12</v>
      </c>
      <c r="AB46" s="12">
        <v>58.39</v>
      </c>
      <c r="AC46" s="135">
        <v>4385000</v>
      </c>
      <c r="AD46" s="12">
        <v>58.08</v>
      </c>
      <c r="AE46" s="2">
        <f t="shared" si="1"/>
        <v>5.990000000000002</v>
      </c>
      <c r="AF46" s="181">
        <f t="shared" si="2"/>
        <v>-4.6774987690792691E-2</v>
      </c>
    </row>
    <row r="47" spans="15:32" x14ac:dyDescent="0.25">
      <c r="O47" s="114">
        <v>0.99</v>
      </c>
      <c r="P47" s="114">
        <f t="shared" si="3"/>
        <v>61.063200000000002</v>
      </c>
      <c r="Q47" s="2"/>
      <c r="T47" s="144" t="s">
        <v>136</v>
      </c>
      <c r="U47" s="138">
        <v>3182620</v>
      </c>
      <c r="X47" s="141">
        <v>42237</v>
      </c>
      <c r="Y47" s="12">
        <v>62.31</v>
      </c>
      <c r="Z47" s="12">
        <v>62.48</v>
      </c>
      <c r="AA47" s="12">
        <v>61.23</v>
      </c>
      <c r="AB47" s="12">
        <v>61.25</v>
      </c>
      <c r="AC47" s="135">
        <v>3651500</v>
      </c>
      <c r="AD47" s="12">
        <v>60.93</v>
      </c>
      <c r="AE47" s="2">
        <f t="shared" si="1"/>
        <v>1.25</v>
      </c>
      <c r="AF47" s="181">
        <f t="shared" si="2"/>
        <v>-2.3088023088023046E-2</v>
      </c>
    </row>
    <row r="48" spans="15:32" x14ac:dyDescent="0.25">
      <c r="O48" s="114">
        <v>0.98</v>
      </c>
      <c r="P48" s="114">
        <f t="shared" si="3"/>
        <v>60.446399999999997</v>
      </c>
      <c r="Q48" s="2"/>
      <c r="T48" s="144" t="s">
        <v>133</v>
      </c>
      <c r="U48" s="137" t="s">
        <v>322</v>
      </c>
      <c r="X48" s="141">
        <v>42236</v>
      </c>
      <c r="Y48" s="12">
        <v>63.14</v>
      </c>
      <c r="Z48" s="12">
        <v>63.14</v>
      </c>
      <c r="AA48" s="12">
        <v>62.66</v>
      </c>
      <c r="AB48" s="12">
        <v>62.7</v>
      </c>
      <c r="AC48" s="135">
        <v>2536500</v>
      </c>
      <c r="AD48" s="12">
        <v>62.37</v>
      </c>
      <c r="AE48" s="2">
        <f t="shared" si="1"/>
        <v>0.48000000000000398</v>
      </c>
      <c r="AF48" s="181">
        <f t="shared" si="2"/>
        <v>-1.5158692562766474E-2</v>
      </c>
    </row>
    <row r="49" spans="15:32" x14ac:dyDescent="0.25">
      <c r="O49" s="114">
        <v>0.97</v>
      </c>
      <c r="P49" s="114">
        <f t="shared" si="3"/>
        <v>59.829599999999999</v>
      </c>
      <c r="T49" s="144" t="s">
        <v>137</v>
      </c>
      <c r="U49" s="137">
        <v>10.37</v>
      </c>
      <c r="X49" s="141">
        <v>42235</v>
      </c>
      <c r="Y49" s="12">
        <v>63.41</v>
      </c>
      <c r="Z49" s="12">
        <v>64.03</v>
      </c>
      <c r="AA49" s="12">
        <v>63.07</v>
      </c>
      <c r="AB49" s="12">
        <v>63.66</v>
      </c>
      <c r="AC49" s="135">
        <v>2990400</v>
      </c>
      <c r="AD49" s="12">
        <v>63.33</v>
      </c>
      <c r="AE49" s="2">
        <f t="shared" si="1"/>
        <v>0.96000000000000085</v>
      </c>
      <c r="AF49" s="181">
        <f t="shared" si="2"/>
        <v>1.4231499051233776E-3</v>
      </c>
    </row>
    <row r="50" spans="15:32" x14ac:dyDescent="0.25">
      <c r="O50" s="114">
        <v>0.96</v>
      </c>
      <c r="P50" s="114">
        <f t="shared" si="3"/>
        <v>59.212799999999994</v>
      </c>
      <c r="T50" s="144" t="s">
        <v>138</v>
      </c>
      <c r="U50" s="137">
        <v>5.95</v>
      </c>
      <c r="X50" s="141">
        <v>42234</v>
      </c>
      <c r="Y50" s="12">
        <v>63.74</v>
      </c>
      <c r="Z50" s="12">
        <v>63.93</v>
      </c>
      <c r="AA50" s="12">
        <v>63.47</v>
      </c>
      <c r="AB50" s="12">
        <v>63.57</v>
      </c>
      <c r="AC50" s="135">
        <v>2503500</v>
      </c>
      <c r="AD50" s="12">
        <v>63.24</v>
      </c>
      <c r="AE50" s="2">
        <f t="shared" si="1"/>
        <v>0.46000000000000085</v>
      </c>
      <c r="AF50" s="181">
        <f t="shared" si="2"/>
        <v>-4.4080604534004753E-3</v>
      </c>
    </row>
    <row r="51" spans="15:32" x14ac:dyDescent="0.25">
      <c r="O51" s="114">
        <v>0.95</v>
      </c>
      <c r="P51" s="114">
        <f t="shared" si="3"/>
        <v>58.595999999999997</v>
      </c>
      <c r="T51" s="144" t="s">
        <v>134</v>
      </c>
      <c r="U51" s="137" t="s">
        <v>266</v>
      </c>
      <c r="X51" s="141">
        <v>42233</v>
      </c>
      <c r="Y51" s="12">
        <v>63.75</v>
      </c>
      <c r="Z51" s="12">
        <v>64.12</v>
      </c>
      <c r="AA51" s="12">
        <v>63.43</v>
      </c>
      <c r="AB51" s="12">
        <v>63.85</v>
      </c>
      <c r="AC51" s="135">
        <v>2068100</v>
      </c>
      <c r="AD51" s="12">
        <v>63.52</v>
      </c>
      <c r="AE51" s="2">
        <f t="shared" si="1"/>
        <v>0.69000000000000483</v>
      </c>
      <c r="AF51" s="181">
        <f t="shared" si="2"/>
        <v>-1.5740594994484436E-4</v>
      </c>
    </row>
    <row r="52" spans="15:32" x14ac:dyDescent="0.25">
      <c r="O52" s="114">
        <v>0.94</v>
      </c>
      <c r="P52" s="114">
        <f t="shared" si="3"/>
        <v>57.979199999999999</v>
      </c>
      <c r="X52" s="141">
        <v>42230</v>
      </c>
      <c r="Y52" s="12">
        <v>63.32</v>
      </c>
      <c r="Z52" s="12">
        <v>63.87</v>
      </c>
      <c r="AA52" s="12">
        <v>63.21</v>
      </c>
      <c r="AB52" s="12">
        <v>63.86</v>
      </c>
      <c r="AC52" s="135">
        <v>2221600</v>
      </c>
      <c r="AD52" s="12">
        <v>63.53</v>
      </c>
      <c r="AE52" s="2">
        <f t="shared" si="1"/>
        <v>0.65999999999999659</v>
      </c>
      <c r="AF52" s="181">
        <f t="shared" si="2"/>
        <v>5.8581380620645884E-3</v>
      </c>
    </row>
    <row r="53" spans="15:32" x14ac:dyDescent="0.25">
      <c r="O53" s="114">
        <v>0.93</v>
      </c>
      <c r="P53" s="114">
        <f t="shared" si="3"/>
        <v>57.362400000000001</v>
      </c>
      <c r="X53" s="141">
        <v>42229</v>
      </c>
      <c r="Y53" s="12">
        <v>63.62</v>
      </c>
      <c r="Z53" s="12">
        <v>64.040000000000006</v>
      </c>
      <c r="AA53" s="12">
        <v>63.44</v>
      </c>
      <c r="AB53" s="12">
        <v>63.49</v>
      </c>
      <c r="AC53" s="135">
        <v>2261500</v>
      </c>
      <c r="AD53" s="12">
        <v>63.16</v>
      </c>
      <c r="AE53" s="2">
        <f t="shared" si="1"/>
        <v>0.60000000000000853</v>
      </c>
      <c r="AF53" s="181">
        <f t="shared" si="2"/>
        <v>-1.8963337547408532E-3</v>
      </c>
    </row>
    <row r="54" spans="15:32" x14ac:dyDescent="0.25">
      <c r="O54" s="114">
        <v>0.92</v>
      </c>
      <c r="P54" s="114">
        <f t="shared" si="3"/>
        <v>56.745600000000003</v>
      </c>
      <c r="X54" s="141">
        <v>42228</v>
      </c>
      <c r="Y54" s="12">
        <v>62.93</v>
      </c>
      <c r="Z54" s="12">
        <v>63.78</v>
      </c>
      <c r="AA54" s="12">
        <v>62.74</v>
      </c>
      <c r="AB54" s="12">
        <v>63.61</v>
      </c>
      <c r="AC54" s="135">
        <v>2928600</v>
      </c>
      <c r="AD54" s="12">
        <v>63.28</v>
      </c>
      <c r="AE54" s="2">
        <f t="shared" si="1"/>
        <v>1.0399999999999991</v>
      </c>
      <c r="AF54" s="181">
        <f t="shared" si="2"/>
        <v>2.2172949002217113E-3</v>
      </c>
    </row>
    <row r="55" spans="15:32" x14ac:dyDescent="0.25">
      <c r="O55" s="114">
        <v>0.91</v>
      </c>
      <c r="P55" s="114">
        <f t="shared" si="3"/>
        <v>56.128799999999998</v>
      </c>
      <c r="X55" s="141">
        <v>42227</v>
      </c>
      <c r="Y55" s="12">
        <v>62.76</v>
      </c>
      <c r="Z55" s="12">
        <v>63.54</v>
      </c>
      <c r="AA55" s="12">
        <v>62.76</v>
      </c>
      <c r="AB55" s="12">
        <v>63.47</v>
      </c>
      <c r="AC55" s="135">
        <v>2719500</v>
      </c>
      <c r="AD55" s="12">
        <v>63.14</v>
      </c>
      <c r="AE55" s="2">
        <f t="shared" si="1"/>
        <v>0.78000000000000114</v>
      </c>
      <c r="AF55" s="181">
        <f t="shared" si="2"/>
        <v>5.8945356061812504E-3</v>
      </c>
    </row>
    <row r="56" spans="15:32" x14ac:dyDescent="0.25">
      <c r="O56" s="114">
        <v>0.9</v>
      </c>
      <c r="P56" s="114">
        <f t="shared" si="3"/>
        <v>55.512</v>
      </c>
      <c r="X56" s="141">
        <v>42226</v>
      </c>
      <c r="Y56" s="12">
        <v>63.13</v>
      </c>
      <c r="Z56" s="12">
        <v>63.6</v>
      </c>
      <c r="AA56" s="12">
        <v>62.85</v>
      </c>
      <c r="AB56" s="12">
        <v>63.1</v>
      </c>
      <c r="AC56" s="135">
        <v>3748300</v>
      </c>
      <c r="AD56" s="12">
        <v>62.77</v>
      </c>
      <c r="AE56" s="2">
        <f t="shared" si="1"/>
        <v>0.75</v>
      </c>
      <c r="AF56" s="181">
        <f t="shared" si="2"/>
        <v>9.0017682044687408E-3</v>
      </c>
    </row>
    <row r="57" spans="15:32" x14ac:dyDescent="0.25">
      <c r="X57" s="141">
        <v>42223</v>
      </c>
      <c r="Y57" s="12">
        <v>61.8</v>
      </c>
      <c r="Z57" s="12">
        <v>62.59</v>
      </c>
      <c r="AA57" s="12">
        <v>61.65</v>
      </c>
      <c r="AB57" s="12">
        <v>62.54</v>
      </c>
      <c r="AC57" s="135">
        <v>3561000</v>
      </c>
      <c r="AD57" s="12">
        <v>62.21</v>
      </c>
      <c r="AE57" s="2">
        <f t="shared" si="1"/>
        <v>0.94000000000000483</v>
      </c>
      <c r="AF57" s="181">
        <f t="shared" si="2"/>
        <v>9.0835360908354534E-3</v>
      </c>
    </row>
    <row r="58" spans="15:32" x14ac:dyDescent="0.25">
      <c r="X58" s="141">
        <v>42222</v>
      </c>
      <c r="Y58" s="12">
        <v>62.86</v>
      </c>
      <c r="Z58" s="12">
        <v>63.07</v>
      </c>
      <c r="AA58" s="12">
        <v>61.59</v>
      </c>
      <c r="AB58" s="12">
        <v>61.97</v>
      </c>
      <c r="AC58" s="135">
        <v>3843300</v>
      </c>
      <c r="AD58" s="12">
        <v>61.65</v>
      </c>
      <c r="AE58" s="2">
        <f t="shared" si="1"/>
        <v>1.4799999999999969</v>
      </c>
      <c r="AF58" s="181">
        <f t="shared" si="2"/>
        <v>-8.3641627794757145E-3</v>
      </c>
    </row>
    <row r="59" spans="15:32" x14ac:dyDescent="0.25">
      <c r="X59" s="141">
        <v>42221</v>
      </c>
      <c r="Y59" s="12">
        <v>62.9</v>
      </c>
      <c r="Z59" s="12">
        <v>63.28</v>
      </c>
      <c r="AA59" s="12">
        <v>62.33</v>
      </c>
      <c r="AB59" s="12">
        <v>62.5</v>
      </c>
      <c r="AC59" s="135">
        <v>6668700</v>
      </c>
      <c r="AD59" s="12">
        <v>62.17</v>
      </c>
      <c r="AE59" s="2">
        <f t="shared" si="1"/>
        <v>0.95000000000000284</v>
      </c>
      <c r="AF59" s="181">
        <f t="shared" si="2"/>
        <v>2.580228995323397E-3</v>
      </c>
    </row>
    <row r="60" spans="15:32" x14ac:dyDescent="0.25">
      <c r="X60" s="141">
        <v>42220</v>
      </c>
      <c r="Y60" s="12">
        <v>64.06</v>
      </c>
      <c r="Z60" s="12">
        <v>64.67</v>
      </c>
      <c r="AA60" s="12">
        <v>61</v>
      </c>
      <c r="AB60" s="12">
        <v>62.34</v>
      </c>
      <c r="AC60" s="135">
        <v>13215000</v>
      </c>
      <c r="AD60" s="12">
        <v>62.01</v>
      </c>
      <c r="AE60" s="2">
        <f t="shared" si="1"/>
        <v>3.6700000000000017</v>
      </c>
      <c r="AF60" s="181">
        <f t="shared" si="2"/>
        <v>-0.10156476383656909</v>
      </c>
    </row>
    <row r="61" spans="15:32" x14ac:dyDescent="0.25">
      <c r="X61" s="141">
        <v>42219</v>
      </c>
      <c r="Y61" s="12">
        <v>69.12</v>
      </c>
      <c r="Z61" s="12">
        <v>69.400000000000006</v>
      </c>
      <c r="AA61" s="12">
        <v>68.73</v>
      </c>
      <c r="AB61" s="12">
        <v>69.38</v>
      </c>
      <c r="AC61" s="135">
        <v>2101100</v>
      </c>
      <c r="AD61" s="12">
        <v>69.02</v>
      </c>
      <c r="AE61" s="2">
        <f t="shared" si="1"/>
        <v>0.67000000000000171</v>
      </c>
      <c r="AF61" s="181">
        <f t="shared" si="2"/>
        <v>6.2691354424841972E-3</v>
      </c>
    </row>
    <row r="62" spans="15:32" x14ac:dyDescent="0.25">
      <c r="X62" s="141">
        <v>42216</v>
      </c>
      <c r="Y62" s="12">
        <v>69.31</v>
      </c>
      <c r="Z62" s="12">
        <v>69.48</v>
      </c>
      <c r="AA62" s="12">
        <v>68.86</v>
      </c>
      <c r="AB62" s="12">
        <v>68.95</v>
      </c>
      <c r="AC62" s="135">
        <v>1643700</v>
      </c>
      <c r="AD62" s="12">
        <v>68.59</v>
      </c>
      <c r="AE62" s="2">
        <f t="shared" si="1"/>
        <v>0.62000000000000455</v>
      </c>
      <c r="AF62" s="181">
        <f t="shared" si="2"/>
        <v>-3.0523255813952321E-3</v>
      </c>
    </row>
    <row r="63" spans="15:32" x14ac:dyDescent="0.25">
      <c r="X63" s="141">
        <v>42215</v>
      </c>
      <c r="Y63" s="12">
        <v>68.849999999999994</v>
      </c>
      <c r="Z63" s="12">
        <v>69.28</v>
      </c>
      <c r="AA63" s="12">
        <v>68.72</v>
      </c>
      <c r="AB63" s="12">
        <v>69.16</v>
      </c>
      <c r="AC63" s="135">
        <v>1371900</v>
      </c>
      <c r="AD63" s="12">
        <v>68.8</v>
      </c>
      <c r="AE63" s="2">
        <f t="shared" si="1"/>
        <v>0.56000000000000227</v>
      </c>
      <c r="AF63" s="181">
        <f t="shared" si="2"/>
        <v>1.7472335468839972E-3</v>
      </c>
    </row>
    <row r="64" spans="15:32" x14ac:dyDescent="0.25">
      <c r="X64" s="141">
        <v>42214</v>
      </c>
      <c r="Y64" s="12">
        <v>68.5</v>
      </c>
      <c r="Z64" s="12">
        <v>69.06</v>
      </c>
      <c r="AA64" s="12">
        <v>68.47</v>
      </c>
      <c r="AB64" s="12">
        <v>69.040000000000006</v>
      </c>
      <c r="AC64" s="135">
        <v>2191600</v>
      </c>
      <c r="AD64" s="12">
        <v>68.680000000000007</v>
      </c>
      <c r="AE64" s="2">
        <f t="shared" si="1"/>
        <v>0.59000000000000341</v>
      </c>
      <c r="AF64" s="181">
        <f t="shared" si="2"/>
        <v>6.7428906479038986E-3</v>
      </c>
    </row>
    <row r="65" spans="24:32" x14ac:dyDescent="0.25">
      <c r="X65" s="141">
        <v>42213</v>
      </c>
      <c r="Y65" s="12">
        <v>68.790000000000006</v>
      </c>
      <c r="Z65" s="12">
        <v>68.81</v>
      </c>
      <c r="AA65" s="12">
        <v>68.28</v>
      </c>
      <c r="AB65" s="12">
        <v>68.58</v>
      </c>
      <c r="AC65" s="135">
        <v>1855500</v>
      </c>
      <c r="AD65" s="12">
        <v>68.22</v>
      </c>
      <c r="AE65" s="2">
        <f t="shared" si="1"/>
        <v>0.53000000000000114</v>
      </c>
      <c r="AF65" s="181">
        <f t="shared" si="2"/>
        <v>2.6455026455025621E-3</v>
      </c>
    </row>
    <row r="66" spans="24:32" x14ac:dyDescent="0.25">
      <c r="X66" s="141">
        <v>42212</v>
      </c>
      <c r="Y66" s="12">
        <v>67.959999999999994</v>
      </c>
      <c r="Z66" s="12">
        <v>68.63</v>
      </c>
      <c r="AA66" s="12">
        <v>67.94</v>
      </c>
      <c r="AB66" s="12">
        <v>68.400000000000006</v>
      </c>
      <c r="AC66" s="135">
        <v>2622800</v>
      </c>
      <c r="AD66" s="12">
        <v>68.040000000000006</v>
      </c>
      <c r="AE66" s="2">
        <f t="shared" si="1"/>
        <v>0.68999999999999773</v>
      </c>
      <c r="AF66" s="181">
        <f t="shared" si="2"/>
        <v>1.1771630370809305E-3</v>
      </c>
    </row>
    <row r="67" spans="24:32" x14ac:dyDescent="0.25">
      <c r="X67" s="141">
        <v>42209</v>
      </c>
      <c r="Y67" s="12">
        <v>68.25</v>
      </c>
      <c r="Z67" s="12">
        <v>68.64</v>
      </c>
      <c r="AA67" s="12">
        <v>68.180000000000007</v>
      </c>
      <c r="AB67" s="12">
        <v>68.319999999999993</v>
      </c>
      <c r="AC67" s="135">
        <v>1855800</v>
      </c>
      <c r="AD67" s="12">
        <v>67.959999999999994</v>
      </c>
      <c r="AE67" s="2">
        <f t="shared" ref="AE67:AE69" si="4">Z67-AA67</f>
        <v>0.45999999999999375</v>
      </c>
      <c r="AF67" s="181">
        <f t="shared" ref="AF67:AF69" si="5">AD67/AD68-1</f>
        <v>-5.882352941177782E-4</v>
      </c>
    </row>
    <row r="68" spans="24:32" x14ac:dyDescent="0.25">
      <c r="X68" s="141">
        <v>42208</v>
      </c>
      <c r="Y68" s="12">
        <v>68.400000000000006</v>
      </c>
      <c r="Z68" s="12">
        <v>68.66</v>
      </c>
      <c r="AA68" s="12">
        <v>68.2</v>
      </c>
      <c r="AB68" s="12">
        <v>68.36</v>
      </c>
      <c r="AC68" s="135">
        <v>2112800</v>
      </c>
      <c r="AD68" s="12">
        <v>68</v>
      </c>
      <c r="AE68" s="2">
        <f t="shared" si="4"/>
        <v>0.45999999999999375</v>
      </c>
      <c r="AF68" s="181" t="e">
        <f t="shared" si="5"/>
        <v>#DIV/0!</v>
      </c>
    </row>
    <row r="69" spans="24:32" x14ac:dyDescent="0.25">
      <c r="X69" s="12" t="s">
        <v>148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81" t="e">
        <f t="shared" si="5"/>
        <v>#DIV/0!</v>
      </c>
    </row>
  </sheetData>
  <mergeCells count="1">
    <mergeCell ref="O35:P35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4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114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115</v>
      </c>
      <c r="K1" s="14" t="s">
        <v>61</v>
      </c>
      <c r="L1" s="14" t="s">
        <v>81</v>
      </c>
      <c r="M1" s="14" t="s">
        <v>38</v>
      </c>
      <c r="T1" s="14" t="s">
        <v>72</v>
      </c>
      <c r="W1" s="218" t="s">
        <v>140</v>
      </c>
      <c r="X1" s="133" t="s">
        <v>141</v>
      </c>
      <c r="Y1" s="133" t="s">
        <v>142</v>
      </c>
      <c r="Z1" s="133" t="s">
        <v>143</v>
      </c>
      <c r="AA1" s="133" t="s">
        <v>144</v>
      </c>
      <c r="AB1" s="124" t="s">
        <v>145</v>
      </c>
      <c r="AC1" s="133" t="s">
        <v>146</v>
      </c>
      <c r="AD1" s="14" t="s">
        <v>171</v>
      </c>
      <c r="AE1" s="14" t="s">
        <v>173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4" t="s">
        <v>57</v>
      </c>
      <c r="Q2">
        <f>C9-H9</f>
        <v>75</v>
      </c>
      <c r="T2" s="1">
        <v>42305</v>
      </c>
      <c r="U2" t="s">
        <v>233</v>
      </c>
      <c r="W2" s="219">
        <v>42300</v>
      </c>
      <c r="X2" s="54">
        <v>80.94</v>
      </c>
      <c r="Y2" s="54">
        <v>81.52</v>
      </c>
      <c r="Z2" s="54">
        <v>80.38</v>
      </c>
      <c r="AA2" s="54">
        <v>81</v>
      </c>
      <c r="AB2" s="126">
        <v>1538400</v>
      </c>
      <c r="AC2" s="54">
        <v>81</v>
      </c>
      <c r="AD2" s="2">
        <f t="shared" ref="AD2" si="0">Y2-Z2</f>
        <v>1.1400000000000006</v>
      </c>
      <c r="AE2" s="181">
        <f t="shared" ref="AE2" si="1">AC2/AC3-1</f>
        <v>5.9612518628913147E-3</v>
      </c>
    </row>
    <row r="3" spans="1:31" x14ac:dyDescent="0.25">
      <c r="A3" s="27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4" t="s">
        <v>58</v>
      </c>
      <c r="Q3" s="2">
        <f>(F9-K9-M9)/Q2</f>
        <v>82.818666666666672</v>
      </c>
      <c r="W3" s="219">
        <v>42299</v>
      </c>
      <c r="X3" s="54">
        <v>79.25</v>
      </c>
      <c r="Y3" s="54">
        <v>81.489999999999995</v>
      </c>
      <c r="Z3" s="54">
        <v>79.209999999999994</v>
      </c>
      <c r="AA3" s="54">
        <v>80.52</v>
      </c>
      <c r="AB3" s="126">
        <v>1852600</v>
      </c>
      <c r="AC3" s="54">
        <v>80.52</v>
      </c>
      <c r="AD3" s="2">
        <f t="shared" ref="AD3:AD66" si="2">Y3-Z3</f>
        <v>2.2800000000000011</v>
      </c>
      <c r="AE3" s="181">
        <f t="shared" ref="AE3:AE66" si="3">AC3/AC4-1</f>
        <v>2.3125794155018919E-2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4" t="s">
        <v>66</v>
      </c>
      <c r="Q4" s="72">
        <v>81</v>
      </c>
      <c r="W4" s="219">
        <v>42298</v>
      </c>
      <c r="X4" s="54">
        <v>79.150000000000006</v>
      </c>
      <c r="Y4" s="54">
        <v>79.459999999999994</v>
      </c>
      <c r="Z4" s="54">
        <v>78.59</v>
      </c>
      <c r="AA4" s="54">
        <v>78.7</v>
      </c>
      <c r="AB4" s="126">
        <v>1372200</v>
      </c>
      <c r="AC4" s="54">
        <v>78.7</v>
      </c>
      <c r="AD4" s="2">
        <f t="shared" si="2"/>
        <v>0.86999999999999034</v>
      </c>
      <c r="AE4" s="181">
        <f t="shared" si="3"/>
        <v>-1.7757483510908445E-3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4" t="s">
        <v>67</v>
      </c>
      <c r="Q5" s="3">
        <f>Q4*Q2</f>
        <v>6075</v>
      </c>
      <c r="T5" s="1">
        <v>42226</v>
      </c>
      <c r="U5" t="s">
        <v>223</v>
      </c>
      <c r="W5" s="219">
        <v>42297</v>
      </c>
      <c r="X5" s="54">
        <v>77.62</v>
      </c>
      <c r="Y5" s="54">
        <v>79.38</v>
      </c>
      <c r="Z5" s="54">
        <v>77.319999999999993</v>
      </c>
      <c r="AA5" s="54">
        <v>78.84</v>
      </c>
      <c r="AB5" s="126">
        <v>1019500</v>
      </c>
      <c r="AC5" s="54">
        <v>78.84</v>
      </c>
      <c r="AD5" s="2">
        <f t="shared" si="2"/>
        <v>2.0600000000000023</v>
      </c>
      <c r="AE5" s="181">
        <f t="shared" si="3"/>
        <v>1.3758518709013901E-2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4" t="s">
        <v>64</v>
      </c>
      <c r="Q6" s="2">
        <f>Q3*Q2</f>
        <v>6211.4000000000005</v>
      </c>
      <c r="W6" s="219">
        <v>42296</v>
      </c>
      <c r="X6" s="54">
        <v>77.78</v>
      </c>
      <c r="Y6" s="54">
        <v>78.180000000000007</v>
      </c>
      <c r="Z6" s="54">
        <v>77.31</v>
      </c>
      <c r="AA6" s="54">
        <v>77.77</v>
      </c>
      <c r="AB6" s="126">
        <v>1100700</v>
      </c>
      <c r="AC6" s="54">
        <v>77.77</v>
      </c>
      <c r="AD6" s="2">
        <f t="shared" si="2"/>
        <v>0.87000000000000455</v>
      </c>
      <c r="AE6" s="181">
        <f t="shared" si="3"/>
        <v>-7.529351710056198E-3</v>
      </c>
    </row>
    <row r="7" spans="1:31" ht="15.75" x14ac:dyDescent="0.25">
      <c r="O7" s="14" t="s">
        <v>65</v>
      </c>
      <c r="Q7" s="2">
        <f>Q5-Q6</f>
        <v>-136.40000000000055</v>
      </c>
      <c r="R7" s="229" t="s">
        <v>283</v>
      </c>
      <c r="W7" s="219">
        <v>42293</v>
      </c>
      <c r="X7" s="54">
        <v>79.75</v>
      </c>
      <c r="Y7" s="54">
        <v>79.8</v>
      </c>
      <c r="Z7" s="54">
        <v>78.05</v>
      </c>
      <c r="AA7" s="54">
        <v>78.36</v>
      </c>
      <c r="AB7" s="126">
        <v>1617300</v>
      </c>
      <c r="AC7" s="54">
        <v>78.36</v>
      </c>
      <c r="AD7" s="2">
        <f t="shared" si="2"/>
        <v>1.75</v>
      </c>
      <c r="AE7" s="181">
        <f t="shared" si="3"/>
        <v>-1.3843443241882691E-2</v>
      </c>
    </row>
    <row r="8" spans="1:31" x14ac:dyDescent="0.25">
      <c r="W8" s="219">
        <v>42292</v>
      </c>
      <c r="X8" s="54">
        <v>78.98</v>
      </c>
      <c r="Y8" s="54">
        <v>79.59</v>
      </c>
      <c r="Z8" s="54">
        <v>77.94</v>
      </c>
      <c r="AA8" s="54">
        <v>79.459999999999994</v>
      </c>
      <c r="AB8" s="126">
        <v>1442200</v>
      </c>
      <c r="AC8" s="54">
        <v>79.459999999999994</v>
      </c>
      <c r="AD8" s="2">
        <f t="shared" si="2"/>
        <v>1.6500000000000057</v>
      </c>
      <c r="AE8" s="181">
        <f t="shared" si="3"/>
        <v>1.5722868464783213E-2</v>
      </c>
    </row>
    <row r="9" spans="1:31" x14ac:dyDescent="0.25">
      <c r="A9" s="26" t="s">
        <v>86</v>
      </c>
      <c r="B9" s="15"/>
      <c r="C9" s="15">
        <f>SUM(C2:C6)</f>
        <v>75</v>
      </c>
      <c r="D9" s="16"/>
      <c r="E9" s="16"/>
      <c r="F9" s="16">
        <f>SUM(F2:F6)</f>
        <v>6246.8</v>
      </c>
      <c r="G9" s="15"/>
      <c r="H9" s="15"/>
      <c r="I9" s="15"/>
      <c r="J9" s="15"/>
      <c r="K9" s="15"/>
      <c r="L9" s="15"/>
      <c r="M9" s="16">
        <f>SUM(M2:M5)</f>
        <v>35.4</v>
      </c>
      <c r="W9" s="219">
        <v>42291</v>
      </c>
      <c r="X9" s="54">
        <v>78.760000000000005</v>
      </c>
      <c r="Y9" s="54">
        <v>79.709999999999994</v>
      </c>
      <c r="Z9" s="54">
        <v>77.599999999999994</v>
      </c>
      <c r="AA9" s="54">
        <v>78.23</v>
      </c>
      <c r="AB9" s="126">
        <v>1886500</v>
      </c>
      <c r="AC9" s="54">
        <v>78.23</v>
      </c>
      <c r="AD9" s="2">
        <f t="shared" si="2"/>
        <v>2.1099999999999994</v>
      </c>
      <c r="AE9" s="181">
        <f t="shared" si="3"/>
        <v>-1.3368646739815859E-2</v>
      </c>
    </row>
    <row r="10" spans="1:31" x14ac:dyDescent="0.25">
      <c r="W10" s="219">
        <v>42290</v>
      </c>
      <c r="X10" s="54">
        <v>80.2</v>
      </c>
      <c r="Y10" s="54">
        <v>80.66</v>
      </c>
      <c r="Z10" s="54">
        <v>79.209999999999994</v>
      </c>
      <c r="AA10" s="54">
        <v>79.290000000000006</v>
      </c>
      <c r="AB10" s="126">
        <v>1362500</v>
      </c>
      <c r="AC10" s="54">
        <v>79.290000000000006</v>
      </c>
      <c r="AD10" s="2">
        <f t="shared" si="2"/>
        <v>1.4500000000000028</v>
      </c>
      <c r="AE10" s="181">
        <f t="shared" si="3"/>
        <v>-2.0869350456902858E-2</v>
      </c>
    </row>
    <row r="11" spans="1:31" x14ac:dyDescent="0.25">
      <c r="W11" s="219">
        <v>42289</v>
      </c>
      <c r="X11" s="54">
        <v>82.26</v>
      </c>
      <c r="Y11" s="54">
        <v>82.37</v>
      </c>
      <c r="Z11" s="54">
        <v>80.069999999999993</v>
      </c>
      <c r="AA11" s="54">
        <v>80.98</v>
      </c>
      <c r="AB11" s="126">
        <v>2334100</v>
      </c>
      <c r="AC11" s="54">
        <v>80.98</v>
      </c>
      <c r="AD11" s="2">
        <f t="shared" si="2"/>
        <v>2.3000000000000114</v>
      </c>
      <c r="AE11" s="181">
        <f t="shared" si="3"/>
        <v>-2.3278253527921788E-2</v>
      </c>
    </row>
    <row r="12" spans="1:31" x14ac:dyDescent="0.25">
      <c r="W12" s="219">
        <v>42286</v>
      </c>
      <c r="X12" s="54">
        <v>83.08</v>
      </c>
      <c r="Y12" s="54">
        <v>84</v>
      </c>
      <c r="Z12" s="54">
        <v>82.17</v>
      </c>
      <c r="AA12" s="54">
        <v>82.91</v>
      </c>
      <c r="AB12" s="126">
        <v>2051300</v>
      </c>
      <c r="AC12" s="54">
        <v>82.91</v>
      </c>
      <c r="AD12" s="2">
        <f t="shared" si="2"/>
        <v>1.8299999999999983</v>
      </c>
      <c r="AE12" s="181">
        <f t="shared" si="3"/>
        <v>-8.435767654857429E-4</v>
      </c>
    </row>
    <row r="13" spans="1:31" x14ac:dyDescent="0.25">
      <c r="W13" s="219">
        <v>42285</v>
      </c>
      <c r="X13" s="54">
        <v>80.94</v>
      </c>
      <c r="Y13" s="54">
        <v>83.17</v>
      </c>
      <c r="Z13" s="54">
        <v>80.94</v>
      </c>
      <c r="AA13" s="54">
        <v>82.98</v>
      </c>
      <c r="AB13" s="126">
        <v>1720700</v>
      </c>
      <c r="AC13" s="54">
        <v>82.98</v>
      </c>
      <c r="AD13" s="2">
        <f t="shared" si="2"/>
        <v>2.230000000000004</v>
      </c>
      <c r="AE13" s="181">
        <f t="shared" si="3"/>
        <v>2.192118226600992E-2</v>
      </c>
    </row>
    <row r="14" spans="1:31" x14ac:dyDescent="0.25">
      <c r="W14" s="219">
        <v>42284</v>
      </c>
      <c r="X14" s="54">
        <v>79.78</v>
      </c>
      <c r="Y14" s="54">
        <v>81.709999999999994</v>
      </c>
      <c r="Z14" s="54">
        <v>79.78</v>
      </c>
      <c r="AA14" s="54">
        <v>81.2</v>
      </c>
      <c r="AB14" s="126">
        <v>2314400</v>
      </c>
      <c r="AC14" s="54">
        <v>81.2</v>
      </c>
      <c r="AD14" s="2">
        <f t="shared" si="2"/>
        <v>1.9299999999999926</v>
      </c>
      <c r="AE14" s="181">
        <f t="shared" si="3"/>
        <v>2.2283771874606506E-2</v>
      </c>
    </row>
    <row r="15" spans="1:31" x14ac:dyDescent="0.25">
      <c r="I15" s="2"/>
      <c r="W15" s="219">
        <v>42283</v>
      </c>
      <c r="X15" s="54">
        <v>79.92</v>
      </c>
      <c r="Y15" s="54">
        <v>80.52</v>
      </c>
      <c r="Z15" s="54">
        <v>79.37</v>
      </c>
      <c r="AA15" s="54">
        <v>79.430000000000007</v>
      </c>
      <c r="AB15" s="126">
        <v>1736600</v>
      </c>
      <c r="AC15" s="54">
        <v>79.430000000000007</v>
      </c>
      <c r="AD15" s="2">
        <f t="shared" si="2"/>
        <v>1.1499999999999915</v>
      </c>
      <c r="AE15" s="181">
        <f t="shared" si="3"/>
        <v>-6.8767191797949323E-3</v>
      </c>
    </row>
    <row r="16" spans="1:31" x14ac:dyDescent="0.25">
      <c r="W16" s="219">
        <v>42282</v>
      </c>
      <c r="X16" s="54">
        <v>78.489999999999995</v>
      </c>
      <c r="Y16" s="54">
        <v>80.540000000000006</v>
      </c>
      <c r="Z16" s="54">
        <v>78.09</v>
      </c>
      <c r="AA16" s="54">
        <v>79.98</v>
      </c>
      <c r="AB16" s="126">
        <v>2201500</v>
      </c>
      <c r="AC16" s="54">
        <v>79.98</v>
      </c>
      <c r="AD16" s="2">
        <f t="shared" si="2"/>
        <v>2.4500000000000028</v>
      </c>
      <c r="AE16" s="181">
        <f t="shared" si="3"/>
        <v>1.2276926971269475E-2</v>
      </c>
    </row>
    <row r="17" spans="23:31" x14ac:dyDescent="0.25">
      <c r="W17" s="219">
        <v>42279</v>
      </c>
      <c r="X17" s="54">
        <v>76.2</v>
      </c>
      <c r="Y17" s="54">
        <v>79.05</v>
      </c>
      <c r="Z17" s="54">
        <v>75.92</v>
      </c>
      <c r="AA17" s="54">
        <v>79.010000000000005</v>
      </c>
      <c r="AB17" s="126">
        <v>1802000</v>
      </c>
      <c r="AC17" s="54">
        <v>79.010000000000005</v>
      </c>
      <c r="AD17" s="2">
        <f t="shared" si="2"/>
        <v>3.1299999999999955</v>
      </c>
      <c r="AE17" s="181">
        <f t="shared" si="3"/>
        <v>2.1725074356653495E-2</v>
      </c>
    </row>
    <row r="18" spans="23:31" x14ac:dyDescent="0.25">
      <c r="W18" s="219">
        <v>42278</v>
      </c>
      <c r="X18" s="54">
        <v>77.23</v>
      </c>
      <c r="Y18" s="54">
        <v>77.97</v>
      </c>
      <c r="Z18" s="54">
        <v>76.67</v>
      </c>
      <c r="AA18" s="54">
        <v>77.33</v>
      </c>
      <c r="AB18" s="126">
        <v>1896800</v>
      </c>
      <c r="AC18" s="54">
        <v>77.33</v>
      </c>
      <c r="AD18" s="2">
        <f t="shared" si="2"/>
        <v>1.2999999999999972</v>
      </c>
      <c r="AE18" s="181">
        <f t="shared" si="3"/>
        <v>1.2172774869109837E-2</v>
      </c>
    </row>
    <row r="19" spans="23:31" x14ac:dyDescent="0.25">
      <c r="W19" s="219">
        <v>42277</v>
      </c>
      <c r="X19" s="54">
        <v>75.790000000000006</v>
      </c>
      <c r="Y19" s="54">
        <v>76.5</v>
      </c>
      <c r="Z19" s="54">
        <v>75.2</v>
      </c>
      <c r="AA19" s="54">
        <v>76.400000000000006</v>
      </c>
      <c r="AB19" s="126">
        <v>1557600</v>
      </c>
      <c r="AC19" s="54">
        <v>76.400000000000006</v>
      </c>
      <c r="AD19" s="2">
        <f t="shared" si="2"/>
        <v>1.2999999999999972</v>
      </c>
      <c r="AE19" s="181">
        <f t="shared" si="3"/>
        <v>1.9890535309037727E-2</v>
      </c>
    </row>
    <row r="20" spans="23:31" x14ac:dyDescent="0.25">
      <c r="W20" s="219">
        <v>42276</v>
      </c>
      <c r="X20" s="54">
        <v>74.819999999999993</v>
      </c>
      <c r="Y20" s="54">
        <v>75.06</v>
      </c>
      <c r="Z20" s="54">
        <v>74.36</v>
      </c>
      <c r="AA20" s="54">
        <v>74.91</v>
      </c>
      <c r="AB20" s="126">
        <v>1600600</v>
      </c>
      <c r="AC20" s="54">
        <v>74.91</v>
      </c>
      <c r="AD20" s="2">
        <f t="shared" si="2"/>
        <v>0.70000000000000284</v>
      </c>
      <c r="AE20" s="181">
        <f t="shared" si="3"/>
        <v>3.34851326011254E-3</v>
      </c>
    </row>
    <row r="21" spans="23:31" x14ac:dyDescent="0.25">
      <c r="W21" s="219">
        <v>42275</v>
      </c>
      <c r="X21" s="54">
        <v>75.040000000000006</v>
      </c>
      <c r="Y21" s="54">
        <v>75.37</v>
      </c>
      <c r="Z21" s="54">
        <v>74.58</v>
      </c>
      <c r="AA21" s="54">
        <v>74.66</v>
      </c>
      <c r="AB21" s="126">
        <v>1919000</v>
      </c>
      <c r="AC21" s="54">
        <v>74.66</v>
      </c>
      <c r="AD21" s="2">
        <f t="shared" si="2"/>
        <v>0.79000000000000625</v>
      </c>
      <c r="AE21" s="181">
        <f t="shared" si="3"/>
        <v>-1.2695054218460844E-2</v>
      </c>
    </row>
    <row r="22" spans="23:31" x14ac:dyDescent="0.25">
      <c r="W22" s="219">
        <v>42272</v>
      </c>
      <c r="X22" s="54">
        <v>76.319999999999993</v>
      </c>
      <c r="Y22" s="54">
        <v>76.760000000000005</v>
      </c>
      <c r="Z22" s="54">
        <v>75.33</v>
      </c>
      <c r="AA22" s="54">
        <v>75.62</v>
      </c>
      <c r="AB22" s="126">
        <v>2001500</v>
      </c>
      <c r="AC22" s="54">
        <v>75.62</v>
      </c>
      <c r="AD22" s="2">
        <f t="shared" si="2"/>
        <v>1.4300000000000068</v>
      </c>
      <c r="AE22" s="181">
        <f t="shared" si="3"/>
        <v>-9.2482494384982239E-4</v>
      </c>
    </row>
    <row r="23" spans="23:31" x14ac:dyDescent="0.25">
      <c r="W23" s="219">
        <v>42271</v>
      </c>
      <c r="X23" s="54">
        <v>75.510000000000005</v>
      </c>
      <c r="Y23" s="54">
        <v>76.09</v>
      </c>
      <c r="Z23" s="54">
        <v>74.73</v>
      </c>
      <c r="AA23" s="54">
        <v>75.69</v>
      </c>
      <c r="AB23" s="126">
        <v>2162600</v>
      </c>
      <c r="AC23" s="54">
        <v>75.69</v>
      </c>
      <c r="AD23" s="2">
        <f t="shared" si="2"/>
        <v>1.3599999999999994</v>
      </c>
      <c r="AE23" s="181">
        <f t="shared" si="3"/>
        <v>-8.5145402148284477E-3</v>
      </c>
    </row>
    <row r="24" spans="23:31" x14ac:dyDescent="0.25">
      <c r="W24" s="219">
        <v>42270</v>
      </c>
      <c r="X24" s="54">
        <v>77.42</v>
      </c>
      <c r="Y24" s="54">
        <v>77.63</v>
      </c>
      <c r="Z24" s="54">
        <v>76</v>
      </c>
      <c r="AA24" s="54">
        <v>76.34</v>
      </c>
      <c r="AB24" s="126">
        <v>1524900</v>
      </c>
      <c r="AC24" s="54">
        <v>76.34</v>
      </c>
      <c r="AD24" s="2">
        <f t="shared" si="2"/>
        <v>1.6299999999999955</v>
      </c>
      <c r="AE24" s="181">
        <f t="shared" si="3"/>
        <v>-1.4077231047397665E-2</v>
      </c>
    </row>
    <row r="25" spans="23:31" x14ac:dyDescent="0.25">
      <c r="W25" s="219">
        <v>42269</v>
      </c>
      <c r="X25" s="54">
        <v>78.510000000000005</v>
      </c>
      <c r="Y25" s="54">
        <v>78.540000000000006</v>
      </c>
      <c r="Z25" s="54">
        <v>77.040000000000006</v>
      </c>
      <c r="AA25" s="54">
        <v>77.430000000000007</v>
      </c>
      <c r="AB25" s="126">
        <v>1771000</v>
      </c>
      <c r="AC25" s="54">
        <v>77.430000000000007</v>
      </c>
      <c r="AD25" s="2">
        <f t="shared" si="2"/>
        <v>1.5</v>
      </c>
      <c r="AE25" s="181">
        <f t="shared" si="3"/>
        <v>-2.6894558250596834E-2</v>
      </c>
    </row>
    <row r="26" spans="23:31" x14ac:dyDescent="0.25">
      <c r="W26" s="219">
        <v>42268</v>
      </c>
      <c r="X26" s="54">
        <v>79.33</v>
      </c>
      <c r="Y26" s="54">
        <v>80.16</v>
      </c>
      <c r="Z26" s="54">
        <v>78.67</v>
      </c>
      <c r="AA26" s="54">
        <v>79.569999999999993</v>
      </c>
      <c r="AB26" s="126">
        <v>1929600</v>
      </c>
      <c r="AC26" s="54">
        <v>79.569999999999993</v>
      </c>
      <c r="AD26" s="2">
        <f t="shared" si="2"/>
        <v>1.4899999999999949</v>
      </c>
      <c r="AE26" s="181">
        <f t="shared" si="3"/>
        <v>7.8530715642810556E-3</v>
      </c>
    </row>
    <row r="27" spans="23:31" x14ac:dyDescent="0.25">
      <c r="W27" s="219">
        <v>42265</v>
      </c>
      <c r="X27" s="54">
        <v>80.05</v>
      </c>
      <c r="Y27" s="54">
        <v>80.260000000000005</v>
      </c>
      <c r="Z27" s="54">
        <v>78.73</v>
      </c>
      <c r="AA27" s="54">
        <v>78.95</v>
      </c>
      <c r="AB27" s="126">
        <v>3576900</v>
      </c>
      <c r="AC27" s="54">
        <v>78.95</v>
      </c>
      <c r="AD27" s="2">
        <f t="shared" si="2"/>
        <v>1.5300000000000011</v>
      </c>
      <c r="AE27" s="181">
        <f t="shared" si="3"/>
        <v>-2.663050178769566E-2</v>
      </c>
    </row>
    <row r="28" spans="23:31" x14ac:dyDescent="0.25">
      <c r="W28" s="219">
        <v>42264</v>
      </c>
      <c r="X28" s="54">
        <v>81.400000000000006</v>
      </c>
      <c r="Y28" s="54">
        <v>82.3</v>
      </c>
      <c r="Z28" s="54">
        <v>80.92</v>
      </c>
      <c r="AA28" s="54">
        <v>81.11</v>
      </c>
      <c r="AB28" s="126">
        <v>2164500</v>
      </c>
      <c r="AC28" s="54">
        <v>81.11</v>
      </c>
      <c r="AD28" s="2">
        <f t="shared" si="2"/>
        <v>1.3799999999999955</v>
      </c>
      <c r="AE28" s="181">
        <f t="shared" si="3"/>
        <v>-7.1000122414004441E-3</v>
      </c>
    </row>
    <row r="29" spans="23:31" x14ac:dyDescent="0.25">
      <c r="W29" s="219">
        <v>42263</v>
      </c>
      <c r="X29" s="54">
        <v>80.44</v>
      </c>
      <c r="Y29" s="54">
        <v>81.91</v>
      </c>
      <c r="Z29" s="54">
        <v>80.33</v>
      </c>
      <c r="AA29" s="54">
        <v>81.69</v>
      </c>
      <c r="AB29" s="126">
        <v>2657000</v>
      </c>
      <c r="AC29" s="54">
        <v>81.69</v>
      </c>
      <c r="AD29" s="2">
        <f t="shared" si="2"/>
        <v>1.5799999999999983</v>
      </c>
      <c r="AE29" s="181">
        <f t="shared" si="3"/>
        <v>1.4530551415797399E-2</v>
      </c>
    </row>
    <row r="30" spans="23:31" x14ac:dyDescent="0.25">
      <c r="W30" s="219">
        <v>42262</v>
      </c>
      <c r="X30" s="54">
        <v>79.099999999999994</v>
      </c>
      <c r="Y30" s="54">
        <v>80.760000000000005</v>
      </c>
      <c r="Z30" s="54">
        <v>78.709999999999994</v>
      </c>
      <c r="AA30" s="54">
        <v>80.52</v>
      </c>
      <c r="AB30" s="126">
        <v>1525700</v>
      </c>
      <c r="AC30" s="54">
        <v>80.52</v>
      </c>
      <c r="AD30" s="2">
        <f t="shared" si="2"/>
        <v>2.0500000000000114</v>
      </c>
      <c r="AE30" s="181">
        <f t="shared" si="3"/>
        <v>2.3255813953488413E-2</v>
      </c>
    </row>
    <row r="31" spans="23:31" x14ac:dyDescent="0.25">
      <c r="W31" s="219">
        <v>42261</v>
      </c>
      <c r="X31" s="54">
        <v>79.17</v>
      </c>
      <c r="Y31" s="54">
        <v>79.19</v>
      </c>
      <c r="Z31" s="54">
        <v>78.540000000000006</v>
      </c>
      <c r="AA31" s="54">
        <v>78.69</v>
      </c>
      <c r="AB31" s="126">
        <v>2637300</v>
      </c>
      <c r="AC31" s="54">
        <v>78.69</v>
      </c>
      <c r="AD31" s="2">
        <f t="shared" si="2"/>
        <v>0.64999999999999147</v>
      </c>
      <c r="AE31" s="181">
        <f t="shared" si="3"/>
        <v>-6.0629026146268306E-3</v>
      </c>
    </row>
    <row r="32" spans="23:31" x14ac:dyDescent="0.25">
      <c r="W32" s="219">
        <v>42258</v>
      </c>
      <c r="X32" s="54">
        <v>79.48</v>
      </c>
      <c r="Y32" s="54">
        <v>80.31</v>
      </c>
      <c r="Z32" s="54">
        <v>78.86</v>
      </c>
      <c r="AA32" s="54">
        <v>79.17</v>
      </c>
      <c r="AB32" s="126">
        <v>2556900</v>
      </c>
      <c r="AC32" s="54">
        <v>79.17</v>
      </c>
      <c r="AD32" s="2">
        <f t="shared" si="2"/>
        <v>1.4500000000000028</v>
      </c>
      <c r="AE32" s="181">
        <f t="shared" si="3"/>
        <v>1.6447368421053099E-3</v>
      </c>
    </row>
    <row r="33" spans="15:31" x14ac:dyDescent="0.25">
      <c r="W33" s="219">
        <v>42257</v>
      </c>
      <c r="X33" s="54">
        <v>78.989999999999995</v>
      </c>
      <c r="Y33" s="54">
        <v>79.3</v>
      </c>
      <c r="Z33" s="54">
        <v>78.010000000000005</v>
      </c>
      <c r="AA33" s="54">
        <v>79.040000000000006</v>
      </c>
      <c r="AB33" s="126">
        <v>3588700</v>
      </c>
      <c r="AC33" s="54">
        <v>79.040000000000006</v>
      </c>
      <c r="AD33" s="2">
        <f t="shared" si="2"/>
        <v>1.289999999999992</v>
      </c>
      <c r="AE33" s="181">
        <f t="shared" si="3"/>
        <v>1.266784899924156E-3</v>
      </c>
    </row>
    <row r="34" spans="15:31" x14ac:dyDescent="0.25">
      <c r="W34" s="219">
        <v>42256</v>
      </c>
      <c r="X34" s="54">
        <v>79.319999999999993</v>
      </c>
      <c r="Y34" s="54">
        <v>80</v>
      </c>
      <c r="Z34" s="54">
        <v>78.58</v>
      </c>
      <c r="AA34" s="54">
        <v>78.94</v>
      </c>
      <c r="AB34" s="126">
        <v>3481000</v>
      </c>
      <c r="AC34" s="54">
        <v>78.94</v>
      </c>
      <c r="AD34" s="2">
        <f t="shared" si="2"/>
        <v>1.4200000000000017</v>
      </c>
      <c r="AE34" s="181">
        <f t="shared" si="3"/>
        <v>3.1770237641377541E-3</v>
      </c>
    </row>
    <row r="35" spans="15:31" x14ac:dyDescent="0.25">
      <c r="W35" s="219">
        <v>42255</v>
      </c>
      <c r="X35" s="54">
        <v>78.040000000000006</v>
      </c>
      <c r="Y35" s="54">
        <v>78.72</v>
      </c>
      <c r="Z35" s="54">
        <v>77.77</v>
      </c>
      <c r="AA35" s="54">
        <v>78.69</v>
      </c>
      <c r="AB35" s="126">
        <v>1816900</v>
      </c>
      <c r="AC35" s="54">
        <v>78.69</v>
      </c>
      <c r="AD35" s="2">
        <f t="shared" si="2"/>
        <v>0.95000000000000284</v>
      </c>
      <c r="AE35" s="181">
        <f t="shared" si="3"/>
        <v>2.8224225793806346E-2</v>
      </c>
    </row>
    <row r="36" spans="15:31" x14ac:dyDescent="0.25">
      <c r="W36" s="219">
        <v>42251</v>
      </c>
      <c r="X36" s="54">
        <v>76.2</v>
      </c>
      <c r="Y36" s="54">
        <v>77.040000000000006</v>
      </c>
      <c r="Z36" s="54">
        <v>75.849999999999994</v>
      </c>
      <c r="AA36" s="54">
        <v>76.53</v>
      </c>
      <c r="AB36" s="126">
        <v>1914000</v>
      </c>
      <c r="AC36" s="54">
        <v>76.53</v>
      </c>
      <c r="AD36" s="2">
        <f t="shared" si="2"/>
        <v>1.1900000000000119</v>
      </c>
      <c r="AE36" s="181">
        <f t="shared" si="3"/>
        <v>-8.1648522550543667E-3</v>
      </c>
    </row>
    <row r="37" spans="15:31" x14ac:dyDescent="0.25">
      <c r="W37" s="219">
        <v>42250</v>
      </c>
      <c r="X37" s="54">
        <v>77.02</v>
      </c>
      <c r="Y37" s="54">
        <v>78</v>
      </c>
      <c r="Z37" s="54">
        <v>76.58</v>
      </c>
      <c r="AA37" s="54">
        <v>77.16</v>
      </c>
      <c r="AB37" s="126">
        <v>1562300</v>
      </c>
      <c r="AC37" s="54">
        <v>77.16</v>
      </c>
      <c r="AD37" s="2">
        <f t="shared" si="2"/>
        <v>1.4200000000000017</v>
      </c>
      <c r="AE37" s="181">
        <f t="shared" si="3"/>
        <v>8.1003396916643489E-3</v>
      </c>
    </row>
    <row r="38" spans="15:31" x14ac:dyDescent="0.25">
      <c r="W38" s="219">
        <v>42249</v>
      </c>
      <c r="X38" s="54">
        <v>76.680000000000007</v>
      </c>
      <c r="Y38" s="54">
        <v>76.86</v>
      </c>
      <c r="Z38" s="54">
        <v>75.59</v>
      </c>
      <c r="AA38" s="54">
        <v>76.540000000000006</v>
      </c>
      <c r="AB38" s="126">
        <v>2844300</v>
      </c>
      <c r="AC38" s="54">
        <v>76.540000000000006</v>
      </c>
      <c r="AD38" s="2">
        <f t="shared" si="2"/>
        <v>1.269999999999996</v>
      </c>
      <c r="AE38" s="181">
        <f t="shared" si="3"/>
        <v>1.0962884691586572E-2</v>
      </c>
    </row>
    <row r="39" spans="15:31" x14ac:dyDescent="0.25">
      <c r="W39" s="219">
        <v>42248</v>
      </c>
      <c r="X39" s="54">
        <v>76.23</v>
      </c>
      <c r="Y39" s="54">
        <v>76.88</v>
      </c>
      <c r="Z39" s="54">
        <v>75.36</v>
      </c>
      <c r="AA39" s="54">
        <v>75.709999999999994</v>
      </c>
      <c r="AB39" s="126">
        <v>2011200</v>
      </c>
      <c r="AC39" s="54">
        <v>75.709999999999994</v>
      </c>
      <c r="AD39" s="2">
        <f t="shared" si="2"/>
        <v>1.519999999999996</v>
      </c>
      <c r="AE39" s="181">
        <f t="shared" si="3"/>
        <v>-2.8237710178411035E-2</v>
      </c>
    </row>
    <row r="40" spans="15:31" x14ac:dyDescent="0.25">
      <c r="W40" s="219">
        <v>42247</v>
      </c>
      <c r="X40" s="54">
        <v>78.790000000000006</v>
      </c>
      <c r="Y40" s="54">
        <v>78.83</v>
      </c>
      <c r="Z40" s="54">
        <v>77.709999999999994</v>
      </c>
      <c r="AA40" s="54">
        <v>77.91</v>
      </c>
      <c r="AB40" s="126">
        <v>1751900</v>
      </c>
      <c r="AC40" s="54">
        <v>77.91</v>
      </c>
      <c r="AD40" s="2">
        <f t="shared" si="2"/>
        <v>1.1200000000000045</v>
      </c>
      <c r="AE40" s="181">
        <f t="shared" si="3"/>
        <v>-1.6287878787878851E-2</v>
      </c>
    </row>
    <row r="41" spans="15:31" x14ac:dyDescent="0.25">
      <c r="W41" s="219">
        <v>42244</v>
      </c>
      <c r="X41" s="54">
        <v>77.540000000000006</v>
      </c>
      <c r="Y41" s="54">
        <v>80.05</v>
      </c>
      <c r="Z41" s="54">
        <v>77.53</v>
      </c>
      <c r="AA41" s="54">
        <v>79.2</v>
      </c>
      <c r="AB41" s="126">
        <v>3264300</v>
      </c>
      <c r="AC41" s="54">
        <v>79.2</v>
      </c>
      <c r="AD41" s="2">
        <f t="shared" si="2"/>
        <v>2.519999999999996</v>
      </c>
      <c r="AE41" s="181">
        <f t="shared" si="3"/>
        <v>1.6427104722792629E-2</v>
      </c>
    </row>
    <row r="42" spans="15:31" ht="20.25" thickBot="1" x14ac:dyDescent="0.35">
      <c r="O42" s="216" t="s">
        <v>82</v>
      </c>
      <c r="P42" s="216"/>
      <c r="R42" s="48"/>
      <c r="T42" s="217" t="s">
        <v>108</v>
      </c>
      <c r="W42" s="219">
        <v>42243</v>
      </c>
      <c r="X42" s="54">
        <v>75.239999999999995</v>
      </c>
      <c r="Y42" s="54">
        <v>77.930000000000007</v>
      </c>
      <c r="Z42" s="54">
        <v>74.989999999999995</v>
      </c>
      <c r="AA42" s="54">
        <v>77.92</v>
      </c>
      <c r="AB42" s="126">
        <v>3182000</v>
      </c>
      <c r="AC42" s="54">
        <v>77.92</v>
      </c>
      <c r="AD42" s="2">
        <f t="shared" si="2"/>
        <v>2.9400000000000119</v>
      </c>
      <c r="AE42" s="181">
        <f t="shared" si="3"/>
        <v>5.1268213707501342E-2</v>
      </c>
    </row>
    <row r="43" spans="15:31" ht="15.75" thickTop="1" x14ac:dyDescent="0.25">
      <c r="O43" s="114">
        <v>1.1000000000000001</v>
      </c>
      <c r="P43" s="114">
        <f t="shared" ref="P43:P63" si="4">O43*$Q$4</f>
        <v>89.100000000000009</v>
      </c>
      <c r="Q43" s="2"/>
      <c r="R43" s="48"/>
      <c r="T43" s="13" t="s">
        <v>123</v>
      </c>
      <c r="U43" s="119">
        <v>80.52</v>
      </c>
      <c r="W43" s="219">
        <v>42242</v>
      </c>
      <c r="X43" s="54">
        <v>74.17</v>
      </c>
      <c r="Y43" s="54">
        <v>74.5</v>
      </c>
      <c r="Z43" s="54">
        <v>72.66</v>
      </c>
      <c r="AA43" s="54">
        <v>74.12</v>
      </c>
      <c r="AB43" s="126">
        <v>2816400</v>
      </c>
      <c r="AC43" s="54">
        <v>74.12</v>
      </c>
      <c r="AD43" s="2">
        <f t="shared" si="2"/>
        <v>1.8400000000000034</v>
      </c>
      <c r="AE43" s="181">
        <f t="shared" si="3"/>
        <v>2.3191606847045909E-2</v>
      </c>
    </row>
    <row r="44" spans="15:31" x14ac:dyDescent="0.25">
      <c r="O44" s="114">
        <v>1.0900000000000001</v>
      </c>
      <c r="P44" s="114">
        <f t="shared" si="4"/>
        <v>88.29</v>
      </c>
      <c r="Q44" s="2"/>
      <c r="R44" s="48"/>
      <c r="T44" s="13" t="s">
        <v>124</v>
      </c>
      <c r="U44" s="119">
        <v>80.94</v>
      </c>
      <c r="W44" s="219">
        <v>42241</v>
      </c>
      <c r="X44" s="54">
        <v>77.06</v>
      </c>
      <c r="Y44" s="54">
        <v>77.06</v>
      </c>
      <c r="Z44" s="54">
        <v>72.400000000000006</v>
      </c>
      <c r="AA44" s="54">
        <v>72.44</v>
      </c>
      <c r="AB44" s="126">
        <v>2543000</v>
      </c>
      <c r="AC44" s="54">
        <v>72.44</v>
      </c>
      <c r="AD44" s="2">
        <f t="shared" si="2"/>
        <v>4.6599999999999966</v>
      </c>
      <c r="AE44" s="181">
        <f t="shared" si="3"/>
        <v>-3.0773347605030699E-2</v>
      </c>
    </row>
    <row r="45" spans="15:31" x14ac:dyDescent="0.25">
      <c r="O45" s="114">
        <v>1.08</v>
      </c>
      <c r="P45" s="114">
        <f t="shared" si="4"/>
        <v>87.48</v>
      </c>
      <c r="Q45" s="2"/>
      <c r="R45" s="48"/>
      <c r="T45" s="13" t="s">
        <v>125</v>
      </c>
      <c r="U45" s="119" t="s">
        <v>303</v>
      </c>
      <c r="W45" s="219">
        <v>42240</v>
      </c>
      <c r="X45" s="54">
        <v>72.83</v>
      </c>
      <c r="Y45" s="54">
        <v>77.290000000000006</v>
      </c>
      <c r="Z45" s="54">
        <v>72.099999999999994</v>
      </c>
      <c r="AA45" s="54">
        <v>74.739999999999995</v>
      </c>
      <c r="AB45" s="126">
        <v>3583400</v>
      </c>
      <c r="AC45" s="54">
        <v>74.739999999999995</v>
      </c>
      <c r="AD45" s="2">
        <f t="shared" si="2"/>
        <v>5.1900000000000119</v>
      </c>
      <c r="AE45" s="181">
        <f t="shared" si="3"/>
        <v>-4.1549115157732852E-2</v>
      </c>
    </row>
    <row r="46" spans="15:31" x14ac:dyDescent="0.25">
      <c r="O46" s="114">
        <v>1.07</v>
      </c>
      <c r="P46" s="114">
        <f t="shared" si="4"/>
        <v>86.67</v>
      </c>
      <c r="Q46" s="2"/>
      <c r="R46" s="48"/>
      <c r="T46" s="13" t="s">
        <v>126</v>
      </c>
      <c r="U46" s="119" t="s">
        <v>304</v>
      </c>
      <c r="W46" s="219">
        <v>42237</v>
      </c>
      <c r="X46" s="54">
        <v>79.290000000000006</v>
      </c>
      <c r="Y46" s="54">
        <v>79.94</v>
      </c>
      <c r="Z46" s="54">
        <v>77.98</v>
      </c>
      <c r="AA46" s="54">
        <v>77.98</v>
      </c>
      <c r="AB46" s="126">
        <v>3240500</v>
      </c>
      <c r="AC46" s="54">
        <v>77.98</v>
      </c>
      <c r="AD46" s="2">
        <f t="shared" si="2"/>
        <v>1.9599999999999937</v>
      </c>
      <c r="AE46" s="181">
        <f t="shared" si="3"/>
        <v>-2.4640400250156347E-2</v>
      </c>
    </row>
    <row r="47" spans="15:31" x14ac:dyDescent="0.25">
      <c r="O47" s="114">
        <v>1.06</v>
      </c>
      <c r="P47" s="114">
        <f t="shared" si="4"/>
        <v>85.86</v>
      </c>
      <c r="Q47" s="2"/>
      <c r="R47" s="48"/>
      <c r="T47" s="13" t="s">
        <v>127</v>
      </c>
      <c r="U47" s="119">
        <v>87.7</v>
      </c>
      <c r="W47" s="219">
        <v>42236</v>
      </c>
      <c r="X47" s="54">
        <v>80.680000000000007</v>
      </c>
      <c r="Y47" s="54">
        <v>80.84</v>
      </c>
      <c r="Z47" s="54">
        <v>79.739999999999995</v>
      </c>
      <c r="AA47" s="54">
        <v>79.95</v>
      </c>
      <c r="AB47" s="126">
        <v>2315900</v>
      </c>
      <c r="AC47" s="54">
        <v>79.95</v>
      </c>
      <c r="AD47" s="2">
        <f t="shared" si="2"/>
        <v>1.1000000000000085</v>
      </c>
      <c r="AE47" s="181">
        <f t="shared" si="3"/>
        <v>-1.9018404907975461E-2</v>
      </c>
    </row>
    <row r="48" spans="15:31" x14ac:dyDescent="0.25">
      <c r="O48" s="114">
        <v>1.05</v>
      </c>
      <c r="P48" s="114">
        <f t="shared" si="4"/>
        <v>85.05</v>
      </c>
      <c r="Q48" s="2"/>
      <c r="R48" s="48"/>
      <c r="T48" s="13" t="s">
        <v>128</v>
      </c>
      <c r="U48" s="119">
        <v>1.2169399999999999</v>
      </c>
      <c r="W48" s="219">
        <v>42235</v>
      </c>
      <c r="X48" s="54">
        <v>81.69</v>
      </c>
      <c r="Y48" s="54">
        <v>82.1</v>
      </c>
      <c r="Z48" s="54">
        <v>81.17</v>
      </c>
      <c r="AA48" s="54">
        <v>81.5</v>
      </c>
      <c r="AB48" s="126">
        <v>1527900</v>
      </c>
      <c r="AC48" s="54">
        <v>81.5</v>
      </c>
      <c r="AD48" s="2">
        <f t="shared" si="2"/>
        <v>0.92999999999999261</v>
      </c>
      <c r="AE48" s="181">
        <f t="shared" si="3"/>
        <v>-1.0321797207043071E-2</v>
      </c>
    </row>
    <row r="49" spans="15:31" x14ac:dyDescent="0.25">
      <c r="O49" s="114">
        <v>1.04</v>
      </c>
      <c r="P49" s="114">
        <f t="shared" si="4"/>
        <v>84.240000000000009</v>
      </c>
      <c r="Q49" s="2"/>
      <c r="R49" s="48"/>
      <c r="T49" s="13" t="s">
        <v>129</v>
      </c>
      <c r="U49" s="119" t="s">
        <v>169</v>
      </c>
      <c r="W49" s="219">
        <v>42234</v>
      </c>
      <c r="X49" s="54">
        <v>82.16</v>
      </c>
      <c r="Y49" s="54">
        <v>82.48</v>
      </c>
      <c r="Z49" s="54">
        <v>81.89</v>
      </c>
      <c r="AA49" s="54">
        <v>82.35</v>
      </c>
      <c r="AB49" s="126">
        <v>1513100</v>
      </c>
      <c r="AC49" s="54">
        <v>82.35</v>
      </c>
      <c r="AD49" s="2">
        <f t="shared" si="2"/>
        <v>0.59000000000000341</v>
      </c>
      <c r="AE49" s="181">
        <f t="shared" si="3"/>
        <v>2.4345709068775978E-3</v>
      </c>
    </row>
    <row r="50" spans="15:31" x14ac:dyDescent="0.25">
      <c r="O50" s="114">
        <v>1.03</v>
      </c>
      <c r="P50" s="114">
        <f t="shared" si="4"/>
        <v>83.43</v>
      </c>
      <c r="Q50" s="2"/>
      <c r="R50" s="48"/>
      <c r="T50" s="13"/>
      <c r="U50" s="119"/>
      <c r="W50" s="219">
        <v>42233</v>
      </c>
      <c r="X50" s="54">
        <v>81.48</v>
      </c>
      <c r="Y50" s="54">
        <v>82.21</v>
      </c>
      <c r="Z50" s="54">
        <v>80.92</v>
      </c>
      <c r="AA50" s="54">
        <v>82.15</v>
      </c>
      <c r="AB50" s="126">
        <v>1397300</v>
      </c>
      <c r="AC50" s="54">
        <v>82.15</v>
      </c>
      <c r="AD50" s="2">
        <f t="shared" si="2"/>
        <v>1.289999999999992</v>
      </c>
      <c r="AE50" s="181">
        <f t="shared" si="3"/>
        <v>5.0159040861268434E-3</v>
      </c>
    </row>
    <row r="51" spans="15:31" x14ac:dyDescent="0.25">
      <c r="O51" s="114">
        <v>1.02</v>
      </c>
      <c r="P51" s="114">
        <f t="shared" si="4"/>
        <v>82.62</v>
      </c>
      <c r="Q51" s="2"/>
      <c r="R51" s="48"/>
      <c r="T51" s="13" t="s">
        <v>130</v>
      </c>
      <c r="U51" s="119" t="s">
        <v>305</v>
      </c>
      <c r="W51" s="219">
        <v>42230</v>
      </c>
      <c r="X51" s="54">
        <v>80.739999999999995</v>
      </c>
      <c r="Y51" s="54">
        <v>82.13</v>
      </c>
      <c r="Z51" s="54">
        <v>80.72</v>
      </c>
      <c r="AA51" s="54">
        <v>81.739999999999995</v>
      </c>
      <c r="AB51" s="126">
        <v>1464600</v>
      </c>
      <c r="AC51" s="54">
        <v>81.739999999999995</v>
      </c>
      <c r="AD51" s="2">
        <f t="shared" si="2"/>
        <v>1.4099999999999966</v>
      </c>
      <c r="AE51" s="181">
        <f t="shared" si="3"/>
        <v>8.8866946432979432E-3</v>
      </c>
    </row>
    <row r="52" spans="15:31" x14ac:dyDescent="0.25">
      <c r="O52" s="114">
        <v>1.01</v>
      </c>
      <c r="P52" s="114">
        <f t="shared" si="4"/>
        <v>81.81</v>
      </c>
      <c r="Q52" s="2"/>
      <c r="R52" s="48"/>
      <c r="T52" s="13" t="s">
        <v>131</v>
      </c>
      <c r="U52" s="119" t="s">
        <v>170</v>
      </c>
      <c r="W52" s="219">
        <v>42229</v>
      </c>
      <c r="X52" s="54">
        <v>81.28</v>
      </c>
      <c r="Y52" s="54">
        <v>81.52</v>
      </c>
      <c r="Z52" s="54">
        <v>80.849999999999994</v>
      </c>
      <c r="AA52" s="54">
        <v>81.02</v>
      </c>
      <c r="AB52" s="126">
        <v>1127800</v>
      </c>
      <c r="AC52" s="54">
        <v>81.02</v>
      </c>
      <c r="AD52" s="2">
        <f t="shared" si="2"/>
        <v>0.67000000000000171</v>
      </c>
      <c r="AE52" s="181">
        <f t="shared" si="3"/>
        <v>-3.9341037619867736E-3</v>
      </c>
    </row>
    <row r="53" spans="15:31" x14ac:dyDescent="0.25">
      <c r="O53" s="114">
        <v>1</v>
      </c>
      <c r="P53" s="114">
        <f t="shared" si="4"/>
        <v>81</v>
      </c>
      <c r="Q53" s="2"/>
      <c r="R53" s="48"/>
      <c r="T53" s="13" t="s">
        <v>132</v>
      </c>
      <c r="U53" s="121">
        <v>1539839</v>
      </c>
      <c r="W53" s="219">
        <v>42228</v>
      </c>
      <c r="X53" s="54">
        <v>80.459999999999994</v>
      </c>
      <c r="Y53" s="54">
        <v>81.680000000000007</v>
      </c>
      <c r="Z53" s="54">
        <v>79.930000000000007</v>
      </c>
      <c r="AA53" s="54">
        <v>81.34</v>
      </c>
      <c r="AB53" s="126">
        <v>1692600</v>
      </c>
      <c r="AC53" s="54">
        <v>81.34</v>
      </c>
      <c r="AD53" s="2">
        <f t="shared" si="2"/>
        <v>1.75</v>
      </c>
      <c r="AE53" s="181">
        <f t="shared" si="3"/>
        <v>4.4455421091627034E-3</v>
      </c>
    </row>
    <row r="54" spans="15:31" x14ac:dyDescent="0.25">
      <c r="O54" s="114">
        <v>0.99</v>
      </c>
      <c r="P54" s="114">
        <f t="shared" si="4"/>
        <v>80.19</v>
      </c>
      <c r="Q54" s="2"/>
      <c r="R54" s="48"/>
      <c r="T54" s="13" t="s">
        <v>136</v>
      </c>
      <c r="U54" s="121">
        <v>2183190</v>
      </c>
      <c r="W54" s="219">
        <v>42227</v>
      </c>
      <c r="X54" s="54">
        <v>81.790000000000006</v>
      </c>
      <c r="Y54" s="54">
        <v>81.96</v>
      </c>
      <c r="Z54" s="54">
        <v>80.47</v>
      </c>
      <c r="AA54" s="54">
        <v>80.98</v>
      </c>
      <c r="AB54" s="126">
        <v>1696100</v>
      </c>
      <c r="AC54" s="54">
        <v>80.98</v>
      </c>
      <c r="AD54" s="2">
        <f t="shared" si="2"/>
        <v>1.4899999999999949</v>
      </c>
      <c r="AE54" s="181">
        <f t="shared" si="3"/>
        <v>-1.9849915274751884E-2</v>
      </c>
    </row>
    <row r="55" spans="15:31" x14ac:dyDescent="0.25">
      <c r="O55" s="114">
        <v>0.98</v>
      </c>
      <c r="P55" s="114">
        <f t="shared" si="4"/>
        <v>79.38</v>
      </c>
      <c r="Q55" s="2"/>
      <c r="R55" s="48"/>
      <c r="T55" s="13" t="s">
        <v>133</v>
      </c>
      <c r="U55" s="119" t="s">
        <v>306</v>
      </c>
      <c r="W55" s="219">
        <v>42226</v>
      </c>
      <c r="X55" s="54">
        <v>81.739999999999995</v>
      </c>
      <c r="Y55" s="54">
        <v>82.96</v>
      </c>
      <c r="Z55" s="54">
        <v>80.94</v>
      </c>
      <c r="AA55" s="54">
        <v>82.62</v>
      </c>
      <c r="AB55" s="126">
        <v>2710500</v>
      </c>
      <c r="AC55" s="54">
        <v>82.62</v>
      </c>
      <c r="AD55" s="2">
        <f t="shared" si="2"/>
        <v>2.019999999999996</v>
      </c>
      <c r="AE55" s="181">
        <f t="shared" si="3"/>
        <v>1.8616693379361449E-2</v>
      </c>
    </row>
    <row r="56" spans="15:31" x14ac:dyDescent="0.25">
      <c r="O56" s="114">
        <v>0.97</v>
      </c>
      <c r="P56" s="114">
        <f t="shared" si="4"/>
        <v>78.569999999999993</v>
      </c>
      <c r="T56" s="13" t="s">
        <v>137</v>
      </c>
      <c r="U56" s="119">
        <v>13.88</v>
      </c>
      <c r="W56" s="219">
        <v>42223</v>
      </c>
      <c r="X56" s="54">
        <v>81.45</v>
      </c>
      <c r="Y56" s="54">
        <v>81.849999999999994</v>
      </c>
      <c r="Z56" s="54">
        <v>80.88</v>
      </c>
      <c r="AA56" s="54">
        <v>81.11</v>
      </c>
      <c r="AB56" s="126">
        <v>2539800</v>
      </c>
      <c r="AC56" s="54">
        <v>81.11</v>
      </c>
      <c r="AD56" s="2">
        <f t="shared" si="2"/>
        <v>0.96999999999999886</v>
      </c>
      <c r="AE56" s="181">
        <f t="shared" si="3"/>
        <v>-6.0049019607842924E-3</v>
      </c>
    </row>
    <row r="57" spans="15:31" x14ac:dyDescent="0.25">
      <c r="O57" s="114">
        <v>0.96</v>
      </c>
      <c r="P57" s="114">
        <f t="shared" si="4"/>
        <v>77.759999999999991</v>
      </c>
      <c r="T57" s="13" t="s">
        <v>138</v>
      </c>
      <c r="U57" s="119">
        <v>5.84</v>
      </c>
      <c r="W57" s="219">
        <v>42222</v>
      </c>
      <c r="X57" s="54">
        <v>82.48</v>
      </c>
      <c r="Y57" s="54">
        <v>82.66</v>
      </c>
      <c r="Z57" s="54">
        <v>80.930000000000007</v>
      </c>
      <c r="AA57" s="54">
        <v>81.599999999999994</v>
      </c>
      <c r="AB57" s="126">
        <v>2905600</v>
      </c>
      <c r="AC57" s="54">
        <v>81.599999999999994</v>
      </c>
      <c r="AD57" s="2">
        <f t="shared" si="2"/>
        <v>1.7299999999999898</v>
      </c>
      <c r="AE57" s="181">
        <f t="shared" si="3"/>
        <v>-1.1867280213126663E-2</v>
      </c>
    </row>
    <row r="58" spans="15:31" x14ac:dyDescent="0.25">
      <c r="O58" s="114">
        <v>0.95</v>
      </c>
      <c r="P58" s="114">
        <f t="shared" si="4"/>
        <v>76.95</v>
      </c>
      <c r="T58" s="13" t="s">
        <v>134</v>
      </c>
      <c r="U58" s="119" t="s">
        <v>264</v>
      </c>
      <c r="W58" s="219">
        <v>42221</v>
      </c>
      <c r="X58" s="54">
        <v>83.15</v>
      </c>
      <c r="Y58" s="54">
        <v>84.02</v>
      </c>
      <c r="Z58" s="54">
        <v>82.48</v>
      </c>
      <c r="AA58" s="54">
        <v>82.58</v>
      </c>
      <c r="AB58" s="126">
        <v>2911600</v>
      </c>
      <c r="AC58" s="54">
        <v>82.58</v>
      </c>
      <c r="AD58" s="2">
        <f t="shared" si="2"/>
        <v>1.539999999999992</v>
      </c>
      <c r="AE58" s="181" t="e">
        <f t="shared" si="3"/>
        <v>#DIV/0!</v>
      </c>
    </row>
    <row r="59" spans="15:31" x14ac:dyDescent="0.25">
      <c r="O59" s="114">
        <v>0.94</v>
      </c>
      <c r="P59" s="114">
        <f t="shared" si="4"/>
        <v>76.14</v>
      </c>
      <c r="W59" s="219">
        <v>42221</v>
      </c>
      <c r="X59" s="54" t="s">
        <v>189</v>
      </c>
      <c r="Y59" s="54"/>
      <c r="Z59" s="54"/>
      <c r="AA59" s="54"/>
      <c r="AB59" s="126"/>
      <c r="AC59" s="54"/>
      <c r="AD59" s="2">
        <f t="shared" si="2"/>
        <v>0</v>
      </c>
      <c r="AE59" s="181">
        <f t="shared" si="3"/>
        <v>-1</v>
      </c>
    </row>
    <row r="60" spans="15:31" x14ac:dyDescent="0.25">
      <c r="O60" s="114">
        <v>0.93</v>
      </c>
      <c r="P60" s="114">
        <f t="shared" si="4"/>
        <v>75.33</v>
      </c>
      <c r="W60" s="219">
        <v>42220</v>
      </c>
      <c r="X60" s="54">
        <v>82.75</v>
      </c>
      <c r="Y60" s="54">
        <v>83.57</v>
      </c>
      <c r="Z60" s="54">
        <v>82.48</v>
      </c>
      <c r="AA60" s="54">
        <v>83.18</v>
      </c>
      <c r="AB60" s="126">
        <v>6077500</v>
      </c>
      <c r="AC60" s="54">
        <v>82.59</v>
      </c>
      <c r="AD60" s="2">
        <f t="shared" si="2"/>
        <v>1.0899999999999892</v>
      </c>
      <c r="AE60" s="181">
        <f t="shared" si="3"/>
        <v>2.0626061635524717E-3</v>
      </c>
    </row>
    <row r="61" spans="15:31" x14ac:dyDescent="0.25">
      <c r="O61" s="114">
        <v>0.92</v>
      </c>
      <c r="P61" s="114">
        <f t="shared" si="4"/>
        <v>74.52000000000001</v>
      </c>
      <c r="W61" s="219">
        <v>42219</v>
      </c>
      <c r="X61" s="54">
        <v>84.27</v>
      </c>
      <c r="Y61" s="54">
        <v>84.53</v>
      </c>
      <c r="Z61" s="54">
        <v>82.68</v>
      </c>
      <c r="AA61" s="54">
        <v>83.01</v>
      </c>
      <c r="AB61" s="126">
        <v>2438200</v>
      </c>
      <c r="AC61" s="54">
        <v>82.42</v>
      </c>
      <c r="AD61" s="2">
        <f t="shared" si="2"/>
        <v>1.8499999999999943</v>
      </c>
      <c r="AE61" s="181">
        <f t="shared" si="3"/>
        <v>-1.5645527290099159E-2</v>
      </c>
    </row>
    <row r="62" spans="15:31" x14ac:dyDescent="0.25">
      <c r="O62" s="114">
        <v>0.91</v>
      </c>
      <c r="P62" s="114">
        <f t="shared" si="4"/>
        <v>73.710000000000008</v>
      </c>
      <c r="W62" s="219">
        <v>42216</v>
      </c>
      <c r="X62" s="54">
        <v>85.46</v>
      </c>
      <c r="Y62" s="54">
        <v>85.91</v>
      </c>
      <c r="Z62" s="54">
        <v>84.12</v>
      </c>
      <c r="AA62" s="54">
        <v>84.33</v>
      </c>
      <c r="AB62" s="126">
        <v>2610300</v>
      </c>
      <c r="AC62" s="54">
        <v>83.73</v>
      </c>
      <c r="AD62" s="2">
        <f t="shared" si="2"/>
        <v>1.789999999999992</v>
      </c>
      <c r="AE62" s="181">
        <f t="shared" si="3"/>
        <v>-1.7138161756074632E-2</v>
      </c>
    </row>
    <row r="63" spans="15:31" x14ac:dyDescent="0.25">
      <c r="O63" s="114">
        <v>0.9</v>
      </c>
      <c r="P63" s="114">
        <f t="shared" si="4"/>
        <v>72.900000000000006</v>
      </c>
      <c r="W63" s="219">
        <v>42215</v>
      </c>
      <c r="X63" s="54">
        <v>85.58</v>
      </c>
      <c r="Y63" s="54">
        <v>86.11</v>
      </c>
      <c r="Z63" s="54">
        <v>85.51</v>
      </c>
      <c r="AA63" s="54">
        <v>85.8</v>
      </c>
      <c r="AB63" s="126">
        <v>2107300</v>
      </c>
      <c r="AC63" s="54">
        <v>85.19</v>
      </c>
      <c r="AD63" s="2">
        <f t="shared" si="2"/>
        <v>0.59999999999999432</v>
      </c>
      <c r="AE63" s="181">
        <f t="shared" si="3"/>
        <v>-1.9915651358950459E-3</v>
      </c>
    </row>
    <row r="64" spans="15:31" x14ac:dyDescent="0.25">
      <c r="W64" s="219">
        <v>42214</v>
      </c>
      <c r="X64" s="54">
        <v>84.86</v>
      </c>
      <c r="Y64" s="54">
        <v>86.04</v>
      </c>
      <c r="Z64" s="54">
        <v>84.48</v>
      </c>
      <c r="AA64" s="54">
        <v>85.97</v>
      </c>
      <c r="AB64" s="126">
        <v>2021900</v>
      </c>
      <c r="AC64" s="54">
        <v>85.36</v>
      </c>
      <c r="AD64" s="2">
        <f t="shared" si="2"/>
        <v>1.5600000000000023</v>
      </c>
      <c r="AE64" s="181">
        <f t="shared" si="3"/>
        <v>1.2333965844402384E-2</v>
      </c>
    </row>
    <row r="65" spans="23:31" x14ac:dyDescent="0.25">
      <c r="W65" s="219">
        <v>42213</v>
      </c>
      <c r="X65" s="54">
        <v>83</v>
      </c>
      <c r="Y65" s="54">
        <v>85.06</v>
      </c>
      <c r="Z65" s="54">
        <v>83</v>
      </c>
      <c r="AA65" s="54">
        <v>84.92</v>
      </c>
      <c r="AB65" s="126">
        <v>2041800</v>
      </c>
      <c r="AC65" s="54">
        <v>84.32</v>
      </c>
      <c r="AD65" s="2">
        <f t="shared" si="2"/>
        <v>2.0600000000000023</v>
      </c>
      <c r="AE65" s="181">
        <f t="shared" si="3"/>
        <v>2.5665977375015192E-2</v>
      </c>
    </row>
    <row r="66" spans="23:31" x14ac:dyDescent="0.25">
      <c r="W66" s="219">
        <v>42212</v>
      </c>
      <c r="X66" s="54">
        <v>82.31</v>
      </c>
      <c r="Y66" s="54">
        <v>84.67</v>
      </c>
      <c r="Z66" s="54">
        <v>82.31</v>
      </c>
      <c r="AA66" s="54">
        <v>82.8</v>
      </c>
      <c r="AB66" s="126">
        <v>2039500</v>
      </c>
      <c r="AC66" s="54">
        <v>82.21</v>
      </c>
      <c r="AD66" s="2">
        <f t="shared" si="2"/>
        <v>2.3599999999999994</v>
      </c>
      <c r="AE66" s="181">
        <f t="shared" si="3"/>
        <v>-1.9424547772248779E-3</v>
      </c>
    </row>
    <row r="67" spans="23:31" x14ac:dyDescent="0.25">
      <c r="W67" s="219">
        <v>42209</v>
      </c>
      <c r="X67" s="54">
        <v>83.48</v>
      </c>
      <c r="Y67" s="54">
        <v>84.14</v>
      </c>
      <c r="Z67" s="54">
        <v>82.6</v>
      </c>
      <c r="AA67" s="54">
        <v>82.96</v>
      </c>
      <c r="AB67" s="126">
        <v>2048400</v>
      </c>
      <c r="AC67" s="54">
        <v>82.37</v>
      </c>
      <c r="AD67" s="2">
        <f t="shared" ref="AD67:AD69" si="5">Y67-Z67</f>
        <v>1.5400000000000063</v>
      </c>
      <c r="AE67" s="181">
        <f t="shared" ref="AE67:AE69" si="6">AC67/AC68-1</f>
        <v>-6.2733743515501761E-3</v>
      </c>
    </row>
    <row r="68" spans="23:31" x14ac:dyDescent="0.25">
      <c r="W68" s="219">
        <v>42208</v>
      </c>
      <c r="X68" s="54">
        <v>85.17</v>
      </c>
      <c r="Y68" s="54">
        <v>85.17</v>
      </c>
      <c r="Z68" s="54">
        <v>83.13</v>
      </c>
      <c r="AA68" s="54">
        <v>83.48</v>
      </c>
      <c r="AB68" s="126">
        <v>1943100</v>
      </c>
      <c r="AC68" s="54">
        <v>82.89</v>
      </c>
      <c r="AD68" s="2">
        <f t="shared" si="5"/>
        <v>2.0400000000000063</v>
      </c>
      <c r="AE68" s="181" t="e">
        <f t="shared" si="6"/>
        <v>#DIV/0!</v>
      </c>
    </row>
    <row r="69" spans="23:31" x14ac:dyDescent="0.25">
      <c r="W69" s="219" t="s">
        <v>148</v>
      </c>
      <c r="X69" s="54"/>
      <c r="Y69" s="54"/>
      <c r="Z69" s="54"/>
      <c r="AA69" s="54"/>
      <c r="AB69" s="13"/>
      <c r="AC69" s="54"/>
      <c r="AD69" s="2">
        <f t="shared" si="5"/>
        <v>0</v>
      </c>
      <c r="AE69" s="181" t="e">
        <f t="shared" si="6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114</v>
      </c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T1" s="14" t="s">
        <v>72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35</v>
      </c>
      <c r="B2" s="1">
        <v>42166</v>
      </c>
      <c r="C2" s="7">
        <v>10</v>
      </c>
      <c r="D2" s="58">
        <v>55.7</v>
      </c>
      <c r="E2" s="58">
        <v>0</v>
      </c>
      <c r="F2" s="58">
        <f t="shared" ref="F2:F11" si="0">C2*D2</f>
        <v>557</v>
      </c>
      <c r="G2" s="1">
        <v>42208</v>
      </c>
      <c r="H2" s="7">
        <v>10</v>
      </c>
      <c r="I2" s="58">
        <v>56</v>
      </c>
      <c r="J2" s="58">
        <v>0.01</v>
      </c>
      <c r="K2" s="58">
        <f>H2*I2-J2</f>
        <v>559.99</v>
      </c>
      <c r="O2" s="14" t="s">
        <v>57</v>
      </c>
      <c r="Q2">
        <f>C14-H14</f>
        <v>400</v>
      </c>
      <c r="T2" s="1">
        <v>42236</v>
      </c>
      <c r="U2" t="s">
        <v>258</v>
      </c>
      <c r="W2" s="176">
        <v>42300</v>
      </c>
      <c r="X2" s="13">
        <v>39.6</v>
      </c>
      <c r="Y2" s="13">
        <v>40.03</v>
      </c>
      <c r="Z2" s="13">
        <v>38.729999999999997</v>
      </c>
      <c r="AA2" s="13">
        <v>39.24</v>
      </c>
      <c r="AB2" s="126">
        <v>2361600</v>
      </c>
      <c r="AC2" s="13">
        <v>39.24</v>
      </c>
      <c r="AD2" s="2">
        <f>Y2-Z2</f>
        <v>1.3000000000000043</v>
      </c>
      <c r="AE2" s="181">
        <f>AC2/AC3-1</f>
        <v>8.7403598971722563E-3</v>
      </c>
    </row>
    <row r="3" spans="1:31" x14ac:dyDescent="0.25">
      <c r="A3" s="27" t="s">
        <v>75</v>
      </c>
      <c r="B3" s="1">
        <v>42205</v>
      </c>
      <c r="C3" s="7">
        <v>10</v>
      </c>
      <c r="D3" s="58">
        <v>52.6</v>
      </c>
      <c r="E3" s="58">
        <v>0</v>
      </c>
      <c r="F3" s="58">
        <f t="shared" si="0"/>
        <v>526</v>
      </c>
      <c r="G3" s="1">
        <v>42234</v>
      </c>
      <c r="H3" s="7">
        <v>25</v>
      </c>
      <c r="I3" s="58">
        <v>50.88</v>
      </c>
      <c r="J3" s="58">
        <v>0.02</v>
      </c>
      <c r="K3" s="58">
        <f>H3*I3-J3</f>
        <v>1271.98</v>
      </c>
      <c r="O3" s="14" t="s">
        <v>58</v>
      </c>
      <c r="Q3" s="2">
        <f>(F14-K14)/Q2</f>
        <v>40.690824999999997</v>
      </c>
      <c r="W3" s="176">
        <v>42299</v>
      </c>
      <c r="X3" s="13">
        <v>38.18</v>
      </c>
      <c r="Y3" s="13">
        <v>39.47</v>
      </c>
      <c r="Z3" s="13">
        <v>37.76</v>
      </c>
      <c r="AA3" s="13">
        <v>38.9</v>
      </c>
      <c r="AB3" s="126">
        <v>2622900</v>
      </c>
      <c r="AC3" s="13">
        <v>38.9</v>
      </c>
      <c r="AD3" s="2">
        <f t="shared" ref="AD3:AD66" si="1">Y3-Z3</f>
        <v>1.7100000000000009</v>
      </c>
      <c r="AE3" s="181">
        <f t="shared" ref="AE3:AE66" si="2">AC3/AC4-1</f>
        <v>2.2339027595269512E-2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 t="shared" si="0"/>
        <v>763.5</v>
      </c>
      <c r="O4" s="14" t="s">
        <v>66</v>
      </c>
      <c r="Q4" s="72">
        <v>39.24</v>
      </c>
      <c r="T4" s="1">
        <v>42306</v>
      </c>
      <c r="U4" t="s">
        <v>87</v>
      </c>
      <c r="W4" s="176">
        <v>42298</v>
      </c>
      <c r="X4" s="13">
        <v>39.76</v>
      </c>
      <c r="Y4" s="13">
        <v>40.28</v>
      </c>
      <c r="Z4" s="13">
        <v>38.01</v>
      </c>
      <c r="AA4" s="13">
        <v>38.049999999999997</v>
      </c>
      <c r="AB4" s="126">
        <v>2820200</v>
      </c>
      <c r="AC4" s="13">
        <v>38.049999999999997</v>
      </c>
      <c r="AD4" s="2">
        <f t="shared" si="1"/>
        <v>2.2700000000000031</v>
      </c>
      <c r="AE4" s="181">
        <f t="shared" si="2"/>
        <v>-3.4018786494034114E-2</v>
      </c>
    </row>
    <row r="5" spans="1:31" x14ac:dyDescent="0.25">
      <c r="B5" s="1">
        <v>42233</v>
      </c>
      <c r="C5" s="7">
        <v>15</v>
      </c>
      <c r="D5" s="58">
        <v>46.8</v>
      </c>
      <c r="E5" s="58">
        <v>0</v>
      </c>
      <c r="F5" s="58">
        <f t="shared" si="0"/>
        <v>702</v>
      </c>
      <c r="O5" s="14" t="s">
        <v>67</v>
      </c>
      <c r="Q5" s="3">
        <f>Q4*Q2</f>
        <v>15696</v>
      </c>
      <c r="W5" s="176">
        <v>42297</v>
      </c>
      <c r="X5" s="13">
        <v>41.05</v>
      </c>
      <c r="Y5" s="13">
        <v>41.58</v>
      </c>
      <c r="Z5" s="13">
        <v>39.049999999999997</v>
      </c>
      <c r="AA5" s="13">
        <v>39.39</v>
      </c>
      <c r="AB5" s="126">
        <v>3449400</v>
      </c>
      <c r="AC5" s="13">
        <v>39.39</v>
      </c>
      <c r="AD5" s="2">
        <f t="shared" si="1"/>
        <v>2.5300000000000011</v>
      </c>
      <c r="AE5" s="181">
        <f t="shared" si="2"/>
        <v>-4.5784883720930258E-2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4" t="s">
        <v>64</v>
      </c>
      <c r="Q6" s="2">
        <f>Q3*Q2</f>
        <v>16276.329999999998</v>
      </c>
      <c r="W6" s="176">
        <v>42296</v>
      </c>
      <c r="X6" s="13">
        <v>41.69</v>
      </c>
      <c r="Y6" s="13">
        <v>43.39</v>
      </c>
      <c r="Z6" s="13">
        <v>40.11</v>
      </c>
      <c r="AA6" s="13">
        <v>41.28</v>
      </c>
      <c r="AB6" s="126">
        <v>4894400</v>
      </c>
      <c r="AC6" s="13">
        <v>41.28</v>
      </c>
      <c r="AD6" s="2">
        <f t="shared" si="1"/>
        <v>3.2800000000000011</v>
      </c>
      <c r="AE6" s="181">
        <f t="shared" si="2"/>
        <v>-6.5217391304347783E-2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4" t="s">
        <v>65</v>
      </c>
      <c r="Q7" s="2">
        <f>Q5-Q6</f>
        <v>-580.32999999999811</v>
      </c>
      <c r="R7" s="229" t="s">
        <v>385</v>
      </c>
      <c r="W7" s="176">
        <v>42293</v>
      </c>
      <c r="X7" s="13">
        <v>46.38</v>
      </c>
      <c r="Y7" s="13">
        <v>46.8</v>
      </c>
      <c r="Z7" s="13">
        <v>43.9</v>
      </c>
      <c r="AA7" s="13">
        <v>44.16</v>
      </c>
      <c r="AB7" s="126">
        <v>2688600</v>
      </c>
      <c r="AC7" s="13">
        <v>44.16</v>
      </c>
      <c r="AD7" s="2">
        <f t="shared" si="1"/>
        <v>2.8999999999999986</v>
      </c>
      <c r="AE7" s="181">
        <f t="shared" si="2"/>
        <v>-5.337620578778135E-2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76">
        <v>42292</v>
      </c>
      <c r="X8" s="13">
        <v>46.91</v>
      </c>
      <c r="Y8" s="13">
        <v>47.7</v>
      </c>
      <c r="Z8" s="13">
        <v>46.06</v>
      </c>
      <c r="AA8" s="13">
        <v>46.65</v>
      </c>
      <c r="AB8" s="126">
        <v>1376600</v>
      </c>
      <c r="AC8" s="13">
        <v>46.65</v>
      </c>
      <c r="AD8" s="2">
        <f t="shared" si="1"/>
        <v>1.6400000000000006</v>
      </c>
      <c r="AE8" s="181">
        <f t="shared" si="2"/>
        <v>-4.2689434364995282E-3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76">
        <v>42291</v>
      </c>
      <c r="X9" s="13">
        <v>46.93</v>
      </c>
      <c r="Y9" s="13">
        <v>47.83</v>
      </c>
      <c r="Z9" s="13">
        <v>46.61</v>
      </c>
      <c r="AA9" s="13">
        <v>46.85</v>
      </c>
      <c r="AB9" s="126">
        <v>1157700</v>
      </c>
      <c r="AC9" s="13">
        <v>46.85</v>
      </c>
      <c r="AD9" s="2">
        <f t="shared" si="1"/>
        <v>1.2199999999999989</v>
      </c>
      <c r="AE9" s="181">
        <f t="shared" si="2"/>
        <v>-3.8273442483520714E-3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76">
        <v>42290</v>
      </c>
      <c r="X10" s="13">
        <v>47.65</v>
      </c>
      <c r="Y10" s="13">
        <v>48.59</v>
      </c>
      <c r="Z10" s="13">
        <v>46.86</v>
      </c>
      <c r="AA10" s="13">
        <v>47.03</v>
      </c>
      <c r="AB10" s="126">
        <v>1860400</v>
      </c>
      <c r="AC10" s="13">
        <v>47.03</v>
      </c>
      <c r="AD10" s="2">
        <f t="shared" si="1"/>
        <v>1.730000000000004</v>
      </c>
      <c r="AE10" s="181">
        <f t="shared" si="2"/>
        <v>-2.1227887617065511E-2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76">
        <v>42289</v>
      </c>
      <c r="X11" s="13">
        <v>48.95</v>
      </c>
      <c r="Y11" s="13">
        <v>49</v>
      </c>
      <c r="Z11" s="13">
        <v>47.07</v>
      </c>
      <c r="AA11" s="13">
        <v>48.05</v>
      </c>
      <c r="AB11" s="126">
        <v>1329300</v>
      </c>
      <c r="AC11" s="13">
        <v>48.05</v>
      </c>
      <c r="AD11" s="2">
        <f t="shared" si="1"/>
        <v>1.9299999999999997</v>
      </c>
      <c r="AE11" s="181">
        <f t="shared" si="2"/>
        <v>-1.8185533306089074E-2</v>
      </c>
    </row>
    <row r="12" spans="1:31" x14ac:dyDescent="0.25">
      <c r="W12" s="176">
        <v>42286</v>
      </c>
      <c r="X12" s="13">
        <v>47</v>
      </c>
      <c r="Y12" s="13">
        <v>49.38</v>
      </c>
      <c r="Z12" s="13">
        <v>46.84</v>
      </c>
      <c r="AA12" s="13">
        <v>48.94</v>
      </c>
      <c r="AB12" s="126">
        <v>1522100</v>
      </c>
      <c r="AC12" s="13">
        <v>48.94</v>
      </c>
      <c r="AD12" s="2">
        <f t="shared" si="1"/>
        <v>2.5399999999999991</v>
      </c>
      <c r="AE12" s="181">
        <f t="shared" si="2"/>
        <v>3.8845255784334398E-2</v>
      </c>
    </row>
    <row r="13" spans="1:31" x14ac:dyDescent="0.25">
      <c r="W13" s="176">
        <v>42285</v>
      </c>
      <c r="X13" s="13">
        <v>47.35</v>
      </c>
      <c r="Y13" s="13">
        <v>47.5</v>
      </c>
      <c r="Z13" s="13">
        <v>45.91</v>
      </c>
      <c r="AA13" s="13">
        <v>47.11</v>
      </c>
      <c r="AB13" s="126">
        <v>1720600</v>
      </c>
      <c r="AC13" s="13">
        <v>47.11</v>
      </c>
      <c r="AD13" s="2">
        <f t="shared" si="1"/>
        <v>1.5900000000000034</v>
      </c>
      <c r="AE13" s="181">
        <f t="shared" si="2"/>
        <v>-4.8584706379384279E-3</v>
      </c>
    </row>
    <row r="14" spans="1:31" x14ac:dyDescent="0.25">
      <c r="A14" s="46" t="s">
        <v>86</v>
      </c>
      <c r="B14" s="17"/>
      <c r="C14" s="17">
        <f>SUM(C2:C11)</f>
        <v>435</v>
      </c>
      <c r="D14" s="22"/>
      <c r="E14" s="22"/>
      <c r="F14" s="22">
        <f>SUM(F2:F11)</f>
        <v>18108.3</v>
      </c>
      <c r="G14" s="17"/>
      <c r="H14" s="17">
        <f>SUM(H2:H10)</f>
        <v>35</v>
      </c>
      <c r="I14" s="22"/>
      <c r="J14" s="22"/>
      <c r="K14" s="22">
        <f>SUM(K2:K10)</f>
        <v>1831.97</v>
      </c>
      <c r="L14" s="17"/>
      <c r="M14" s="17"/>
      <c r="W14" s="176">
        <v>42284</v>
      </c>
      <c r="X14" s="13">
        <v>46.9</v>
      </c>
      <c r="Y14" s="13">
        <v>48.33</v>
      </c>
      <c r="Z14" s="13">
        <v>46.22</v>
      </c>
      <c r="AA14" s="13">
        <v>47.34</v>
      </c>
      <c r="AB14" s="126">
        <v>1887000</v>
      </c>
      <c r="AC14" s="13">
        <v>47.34</v>
      </c>
      <c r="AD14" s="2">
        <f t="shared" si="1"/>
        <v>2.1099999999999994</v>
      </c>
      <c r="AE14" s="181">
        <f t="shared" si="2"/>
        <v>1.2690355329949554E-3</v>
      </c>
    </row>
    <row r="15" spans="1:31" x14ac:dyDescent="0.25">
      <c r="W15" s="176">
        <v>42283</v>
      </c>
      <c r="X15" s="13">
        <v>47.09</v>
      </c>
      <c r="Y15" s="13">
        <v>48.25</v>
      </c>
      <c r="Z15" s="13">
        <v>46.55</v>
      </c>
      <c r="AA15" s="13">
        <v>47.28</v>
      </c>
      <c r="AB15" s="126">
        <v>1548800</v>
      </c>
      <c r="AC15" s="13">
        <v>47.28</v>
      </c>
      <c r="AD15" s="2">
        <f t="shared" si="1"/>
        <v>1.7000000000000028</v>
      </c>
      <c r="AE15" s="181">
        <f t="shared" si="2"/>
        <v>1.2706480304955914E-3</v>
      </c>
    </row>
    <row r="16" spans="1:31" x14ac:dyDescent="0.25">
      <c r="W16" s="176">
        <v>42282</v>
      </c>
      <c r="X16" s="13">
        <v>46.56</v>
      </c>
      <c r="Y16" s="13">
        <v>47.89</v>
      </c>
      <c r="Z16" s="13">
        <v>46.4</v>
      </c>
      <c r="AA16" s="13">
        <v>47.22</v>
      </c>
      <c r="AB16" s="126">
        <v>5789500</v>
      </c>
      <c r="AC16" s="13">
        <v>47.22</v>
      </c>
      <c r="AD16" s="2">
        <f t="shared" si="1"/>
        <v>1.490000000000002</v>
      </c>
      <c r="AE16" s="181">
        <f t="shared" si="2"/>
        <v>1.8111254851228997E-2</v>
      </c>
    </row>
    <row r="17" spans="23:31" x14ac:dyDescent="0.25">
      <c r="W17" s="176">
        <v>42279</v>
      </c>
      <c r="X17" s="13">
        <v>42.5</v>
      </c>
      <c r="Y17" s="13">
        <v>46.49</v>
      </c>
      <c r="Z17" s="13">
        <v>42.2</v>
      </c>
      <c r="AA17" s="13">
        <v>46.38</v>
      </c>
      <c r="AB17" s="126">
        <v>1946300</v>
      </c>
      <c r="AC17" s="13">
        <v>46.38</v>
      </c>
      <c r="AD17" s="2">
        <f t="shared" si="1"/>
        <v>4.2899999999999991</v>
      </c>
      <c r="AE17" s="181">
        <f t="shared" si="2"/>
        <v>7.2866065232477517E-2</v>
      </c>
    </row>
    <row r="18" spans="23:31" x14ac:dyDescent="0.25">
      <c r="W18" s="176">
        <v>42278</v>
      </c>
      <c r="X18" s="13">
        <v>42.62</v>
      </c>
      <c r="Y18" s="13">
        <v>43.9</v>
      </c>
      <c r="Z18" s="13">
        <v>41.22</v>
      </c>
      <c r="AA18" s="13">
        <v>43.23</v>
      </c>
      <c r="AB18" s="126">
        <v>1662100</v>
      </c>
      <c r="AC18" s="13">
        <v>43.23</v>
      </c>
      <c r="AD18" s="2">
        <f t="shared" si="1"/>
        <v>2.6799999999999997</v>
      </c>
      <c r="AE18" s="181">
        <f t="shared" si="2"/>
        <v>1.2175134628892526E-2</v>
      </c>
    </row>
    <row r="19" spans="23:31" x14ac:dyDescent="0.25">
      <c r="W19" s="176">
        <v>42277</v>
      </c>
      <c r="X19" s="13">
        <v>41.74</v>
      </c>
      <c r="Y19" s="13">
        <v>42.87</v>
      </c>
      <c r="Z19" s="13">
        <v>41.22</v>
      </c>
      <c r="AA19" s="13">
        <v>42.71</v>
      </c>
      <c r="AB19" s="126">
        <v>1355700</v>
      </c>
      <c r="AC19" s="13">
        <v>42.71</v>
      </c>
      <c r="AD19" s="2">
        <f t="shared" si="1"/>
        <v>1.6499999999999986</v>
      </c>
      <c r="AE19" s="181">
        <f t="shared" si="2"/>
        <v>4.0692007797271001E-2</v>
      </c>
    </row>
    <row r="20" spans="23:31" x14ac:dyDescent="0.25">
      <c r="W20" s="176">
        <v>42276</v>
      </c>
      <c r="X20" s="13">
        <v>40.53</v>
      </c>
      <c r="Y20" s="13">
        <v>42.3</v>
      </c>
      <c r="Z20" s="13">
        <v>40.17</v>
      </c>
      <c r="AA20" s="13">
        <v>41.04</v>
      </c>
      <c r="AB20" s="126">
        <v>1429900</v>
      </c>
      <c r="AC20" s="13">
        <v>41.04</v>
      </c>
      <c r="AD20" s="2">
        <f t="shared" si="1"/>
        <v>2.1299999999999955</v>
      </c>
      <c r="AE20" s="181">
        <f t="shared" si="2"/>
        <v>1.7352503718393475E-2</v>
      </c>
    </row>
    <row r="21" spans="23:31" x14ac:dyDescent="0.25">
      <c r="W21" s="176">
        <v>42275</v>
      </c>
      <c r="X21" s="13">
        <v>40.99</v>
      </c>
      <c r="Y21" s="13">
        <v>41.25</v>
      </c>
      <c r="Z21" s="13">
        <v>39.6</v>
      </c>
      <c r="AA21" s="13">
        <v>40.340000000000003</v>
      </c>
      <c r="AB21" s="126">
        <v>2055700</v>
      </c>
      <c r="AC21" s="13">
        <v>40.340000000000003</v>
      </c>
      <c r="AD21" s="2">
        <f t="shared" si="1"/>
        <v>1.6499999999999986</v>
      </c>
      <c r="AE21" s="181">
        <f t="shared" si="2"/>
        <v>-2.3953544640696656E-2</v>
      </c>
    </row>
    <row r="22" spans="23:31" x14ac:dyDescent="0.25">
      <c r="W22" s="176">
        <v>42272</v>
      </c>
      <c r="X22" s="13">
        <v>43.85</v>
      </c>
      <c r="Y22" s="13">
        <v>44</v>
      </c>
      <c r="Z22" s="13">
        <v>41</v>
      </c>
      <c r="AA22" s="13">
        <v>41.33</v>
      </c>
      <c r="AB22" s="126">
        <v>3132800</v>
      </c>
      <c r="AC22" s="13">
        <v>41.33</v>
      </c>
      <c r="AD22" s="2">
        <f t="shared" si="1"/>
        <v>3</v>
      </c>
      <c r="AE22" s="181">
        <f t="shared" si="2"/>
        <v>-3.8613631076994781E-2</v>
      </c>
    </row>
    <row r="23" spans="23:31" x14ac:dyDescent="0.25">
      <c r="W23" s="176">
        <v>42271</v>
      </c>
      <c r="X23" s="13">
        <v>43.92</v>
      </c>
      <c r="Y23" s="13">
        <v>44.16</v>
      </c>
      <c r="Z23" s="13">
        <v>40.9</v>
      </c>
      <c r="AA23" s="13">
        <v>42.99</v>
      </c>
      <c r="AB23" s="126">
        <v>3425800</v>
      </c>
      <c r="AC23" s="13">
        <v>42.99</v>
      </c>
      <c r="AD23" s="2">
        <f t="shared" si="1"/>
        <v>3.259999999999998</v>
      </c>
      <c r="AE23" s="181">
        <f t="shared" si="2"/>
        <v>-1.80447693010507E-2</v>
      </c>
    </row>
    <row r="24" spans="23:31" x14ac:dyDescent="0.25">
      <c r="W24" s="176">
        <v>42270</v>
      </c>
      <c r="X24" s="13">
        <v>47.41</v>
      </c>
      <c r="Y24" s="13">
        <v>47.89</v>
      </c>
      <c r="Z24" s="13">
        <v>43.69</v>
      </c>
      <c r="AA24" s="13">
        <v>43.78</v>
      </c>
      <c r="AB24" s="126">
        <v>2389300</v>
      </c>
      <c r="AC24" s="13">
        <v>43.78</v>
      </c>
      <c r="AD24" s="2">
        <f t="shared" si="1"/>
        <v>4.2000000000000028</v>
      </c>
      <c r="AE24" s="181">
        <f t="shared" si="2"/>
        <v>-7.7150084317031964E-2</v>
      </c>
    </row>
    <row r="25" spans="23:31" x14ac:dyDescent="0.25">
      <c r="W25" s="176">
        <v>42269</v>
      </c>
      <c r="X25" s="13">
        <v>47.37</v>
      </c>
      <c r="Y25" s="13">
        <v>47.89</v>
      </c>
      <c r="Z25" s="13">
        <v>46.62</v>
      </c>
      <c r="AA25" s="13">
        <v>47.44</v>
      </c>
      <c r="AB25" s="126">
        <v>1042100</v>
      </c>
      <c r="AC25" s="13">
        <v>47.44</v>
      </c>
      <c r="AD25" s="2">
        <f t="shared" si="1"/>
        <v>1.2700000000000031</v>
      </c>
      <c r="AE25" s="181">
        <f t="shared" si="2"/>
        <v>-9.6033402922756084E-3</v>
      </c>
    </row>
    <row r="26" spans="23:31" x14ac:dyDescent="0.25">
      <c r="W26" s="176">
        <v>42268</v>
      </c>
      <c r="X26" s="13">
        <v>48.24</v>
      </c>
      <c r="Y26" s="13">
        <v>48.88</v>
      </c>
      <c r="Z26" s="13">
        <v>47.32</v>
      </c>
      <c r="AA26" s="13">
        <v>47.9</v>
      </c>
      <c r="AB26" s="126">
        <v>1284200</v>
      </c>
      <c r="AC26" s="13">
        <v>47.9</v>
      </c>
      <c r="AD26" s="2">
        <f t="shared" si="1"/>
        <v>1.5600000000000023</v>
      </c>
      <c r="AE26" s="181">
        <f t="shared" si="2"/>
        <v>-3.950925348305323E-3</v>
      </c>
    </row>
    <row r="27" spans="23:31" x14ac:dyDescent="0.25">
      <c r="W27" s="176">
        <v>42265</v>
      </c>
      <c r="X27" s="13">
        <v>48.02</v>
      </c>
      <c r="Y27" s="13">
        <v>48.92</v>
      </c>
      <c r="Z27" s="13">
        <v>47.81</v>
      </c>
      <c r="AA27" s="13">
        <v>48.09</v>
      </c>
      <c r="AB27" s="126">
        <v>1712800</v>
      </c>
      <c r="AC27" s="13">
        <v>48.09</v>
      </c>
      <c r="AD27" s="2">
        <f t="shared" si="1"/>
        <v>1.1099999999999994</v>
      </c>
      <c r="AE27" s="181">
        <f t="shared" si="2"/>
        <v>-8.4536082474225838E-3</v>
      </c>
    </row>
    <row r="28" spans="23:31" x14ac:dyDescent="0.25">
      <c r="W28" s="176">
        <v>42264</v>
      </c>
      <c r="X28" s="13">
        <v>48.02</v>
      </c>
      <c r="Y28" s="13">
        <v>49.65</v>
      </c>
      <c r="Z28" s="13">
        <v>47.52</v>
      </c>
      <c r="AA28" s="13">
        <v>48.5</v>
      </c>
      <c r="AB28" s="126">
        <v>1278000</v>
      </c>
      <c r="AC28" s="13">
        <v>48.5</v>
      </c>
      <c r="AD28" s="2">
        <f t="shared" si="1"/>
        <v>2.1299999999999955</v>
      </c>
      <c r="AE28" s="181">
        <f t="shared" si="2"/>
        <v>6.2240663900414717E-3</v>
      </c>
    </row>
    <row r="29" spans="23:31" x14ac:dyDescent="0.25">
      <c r="W29" s="176">
        <v>42263</v>
      </c>
      <c r="X29" s="13">
        <v>48.83</v>
      </c>
      <c r="Y29" s="13">
        <v>49.98</v>
      </c>
      <c r="Z29" s="13">
        <v>48.06</v>
      </c>
      <c r="AA29" s="13">
        <v>48.2</v>
      </c>
      <c r="AB29" s="126">
        <v>1594600</v>
      </c>
      <c r="AC29" s="13">
        <v>48.2</v>
      </c>
      <c r="AD29" s="2">
        <f t="shared" si="1"/>
        <v>1.9199999999999946</v>
      </c>
      <c r="AE29" s="181">
        <f t="shared" si="2"/>
        <v>-1.5723912599550638E-2</v>
      </c>
    </row>
    <row r="30" spans="23:31" x14ac:dyDescent="0.25">
      <c r="W30" s="176">
        <v>42262</v>
      </c>
      <c r="X30" s="13">
        <v>48.09</v>
      </c>
      <c r="Y30" s="13">
        <v>49.39</v>
      </c>
      <c r="Z30" s="13">
        <v>47.81</v>
      </c>
      <c r="AA30" s="13">
        <v>48.97</v>
      </c>
      <c r="AB30" s="126">
        <v>1273800</v>
      </c>
      <c r="AC30" s="13">
        <v>48.97</v>
      </c>
      <c r="AD30" s="2">
        <f t="shared" si="1"/>
        <v>1.5799999999999983</v>
      </c>
      <c r="AE30" s="181">
        <f t="shared" si="2"/>
        <v>1.8722696068233846E-2</v>
      </c>
    </row>
    <row r="31" spans="23:31" x14ac:dyDescent="0.25">
      <c r="W31" s="176">
        <v>42261</v>
      </c>
      <c r="X31" s="13">
        <v>47.99</v>
      </c>
      <c r="Y31" s="13">
        <v>48.67</v>
      </c>
      <c r="Z31" s="13">
        <v>47.02</v>
      </c>
      <c r="AA31" s="13">
        <v>48.07</v>
      </c>
      <c r="AB31" s="126">
        <v>1207600</v>
      </c>
      <c r="AC31" s="13">
        <v>48.07</v>
      </c>
      <c r="AD31" s="2">
        <f t="shared" si="1"/>
        <v>1.6499999999999986</v>
      </c>
      <c r="AE31" s="181">
        <f t="shared" si="2"/>
        <v>-1.4540922309929094E-3</v>
      </c>
    </row>
    <row r="32" spans="23:31" x14ac:dyDescent="0.25">
      <c r="W32" s="176">
        <v>42258</v>
      </c>
      <c r="X32" s="13">
        <v>47.55</v>
      </c>
      <c r="Y32" s="13">
        <v>48.95</v>
      </c>
      <c r="Z32" s="13">
        <v>47.45</v>
      </c>
      <c r="AA32" s="13">
        <v>48.14</v>
      </c>
      <c r="AB32" s="126">
        <v>821300</v>
      </c>
      <c r="AC32" s="13">
        <v>48.14</v>
      </c>
      <c r="AD32" s="2">
        <f t="shared" si="1"/>
        <v>1.5</v>
      </c>
      <c r="AE32" s="181">
        <f t="shared" si="2"/>
        <v>4.1562759767255208E-4</v>
      </c>
    </row>
    <row r="33" spans="15:31" x14ac:dyDescent="0.25">
      <c r="W33" s="176">
        <v>42257</v>
      </c>
      <c r="X33" s="13">
        <v>46.93</v>
      </c>
      <c r="Y33" s="13">
        <v>48.33</v>
      </c>
      <c r="Z33" s="13">
        <v>46.49</v>
      </c>
      <c r="AA33" s="13">
        <v>48.12</v>
      </c>
      <c r="AB33" s="126">
        <v>1070900</v>
      </c>
      <c r="AC33" s="13">
        <v>48.12</v>
      </c>
      <c r="AD33" s="2">
        <f t="shared" si="1"/>
        <v>1.8399999999999963</v>
      </c>
      <c r="AE33" s="181">
        <f t="shared" si="2"/>
        <v>2.1439184886435925E-2</v>
      </c>
    </row>
    <row r="34" spans="15:31" x14ac:dyDescent="0.25">
      <c r="W34" s="176">
        <v>42256</v>
      </c>
      <c r="X34" s="13">
        <v>50.09</v>
      </c>
      <c r="Y34" s="13">
        <v>50.4</v>
      </c>
      <c r="Z34" s="13">
        <v>47</v>
      </c>
      <c r="AA34" s="13">
        <v>47.11</v>
      </c>
      <c r="AB34" s="126">
        <v>2390800</v>
      </c>
      <c r="AC34" s="13">
        <v>47.11</v>
      </c>
      <c r="AD34" s="2">
        <f t="shared" si="1"/>
        <v>3.3999999999999986</v>
      </c>
      <c r="AE34" s="181">
        <f t="shared" si="2"/>
        <v>-5.9680638722554913E-2</v>
      </c>
    </row>
    <row r="35" spans="15:31" x14ac:dyDescent="0.25">
      <c r="W35" s="176">
        <v>42255</v>
      </c>
      <c r="X35" s="13">
        <v>50.26</v>
      </c>
      <c r="Y35" s="13">
        <v>50.48</v>
      </c>
      <c r="Z35" s="13">
        <v>49.49</v>
      </c>
      <c r="AA35" s="13">
        <v>50.1</v>
      </c>
      <c r="AB35" s="126">
        <v>1070400</v>
      </c>
      <c r="AC35" s="13">
        <v>50.1</v>
      </c>
      <c r="AD35" s="2">
        <f t="shared" si="1"/>
        <v>0.98999999999999488</v>
      </c>
      <c r="AE35" s="181">
        <f t="shared" si="2"/>
        <v>2.0574455082501553E-2</v>
      </c>
    </row>
    <row r="36" spans="15:31" x14ac:dyDescent="0.25">
      <c r="W36" s="176">
        <v>42251</v>
      </c>
      <c r="X36" s="13">
        <v>48.87</v>
      </c>
      <c r="Y36" s="13">
        <v>51</v>
      </c>
      <c r="Z36" s="13">
        <v>48.1</v>
      </c>
      <c r="AA36" s="13">
        <v>49.09</v>
      </c>
      <c r="AB36" s="126">
        <v>1689800</v>
      </c>
      <c r="AC36" s="13">
        <v>49.09</v>
      </c>
      <c r="AD36" s="2">
        <f t="shared" si="1"/>
        <v>2.8999999999999986</v>
      </c>
      <c r="AE36" s="181">
        <f t="shared" si="2"/>
        <v>-1.4059048001606622E-2</v>
      </c>
    </row>
    <row r="37" spans="15:31" x14ac:dyDescent="0.25">
      <c r="W37" s="176">
        <v>42250</v>
      </c>
      <c r="X37" s="13">
        <v>49.74</v>
      </c>
      <c r="Y37" s="13">
        <v>51.1</v>
      </c>
      <c r="Z37" s="13">
        <v>49.29</v>
      </c>
      <c r="AA37" s="13">
        <v>49.79</v>
      </c>
      <c r="AB37" s="126">
        <v>3107600</v>
      </c>
      <c r="AC37" s="13">
        <v>49.79</v>
      </c>
      <c r="AD37" s="2">
        <f t="shared" si="1"/>
        <v>1.8100000000000023</v>
      </c>
      <c r="AE37" s="181">
        <f t="shared" si="2"/>
        <v>7.4868474301901244E-3</v>
      </c>
    </row>
    <row r="38" spans="15:31" x14ac:dyDescent="0.25">
      <c r="W38" s="176">
        <v>42249</v>
      </c>
      <c r="X38" s="13">
        <v>47.28</v>
      </c>
      <c r="Y38" s="13">
        <v>49.46</v>
      </c>
      <c r="Z38" s="13">
        <v>46.21</v>
      </c>
      <c r="AA38" s="13">
        <v>49.42</v>
      </c>
      <c r="AB38" s="126">
        <v>1525200</v>
      </c>
      <c r="AC38" s="13">
        <v>49.42</v>
      </c>
      <c r="AD38" s="2">
        <f t="shared" si="1"/>
        <v>3.25</v>
      </c>
      <c r="AE38" s="181">
        <f t="shared" si="2"/>
        <v>7.0623916811092036E-2</v>
      </c>
    </row>
    <row r="39" spans="15:31" x14ac:dyDescent="0.25">
      <c r="W39" s="176">
        <v>42248</v>
      </c>
      <c r="X39" s="13">
        <v>47.07</v>
      </c>
      <c r="Y39" s="13">
        <v>47.6</v>
      </c>
      <c r="Z39" s="13">
        <v>46</v>
      </c>
      <c r="AA39" s="13">
        <v>46.16</v>
      </c>
      <c r="AB39" s="126">
        <v>2966700</v>
      </c>
      <c r="AC39" s="13">
        <v>46.16</v>
      </c>
      <c r="AD39" s="2">
        <f t="shared" si="1"/>
        <v>1.6000000000000014</v>
      </c>
      <c r="AE39" s="181">
        <f t="shared" si="2"/>
        <v>-4.3910521955261017E-2</v>
      </c>
    </row>
    <row r="40" spans="15:31" x14ac:dyDescent="0.25">
      <c r="W40" s="176">
        <v>42247</v>
      </c>
      <c r="X40" s="13">
        <v>47.16</v>
      </c>
      <c r="Y40" s="13">
        <v>49.35</v>
      </c>
      <c r="Z40" s="13">
        <v>46.44</v>
      </c>
      <c r="AA40" s="13">
        <v>48.28</v>
      </c>
      <c r="AB40" s="126">
        <v>1974500</v>
      </c>
      <c r="AC40" s="13">
        <v>48.28</v>
      </c>
      <c r="AD40" s="2">
        <f t="shared" si="1"/>
        <v>2.9100000000000037</v>
      </c>
      <c r="AE40" s="181">
        <f t="shared" si="2"/>
        <v>5.833333333333357E-3</v>
      </c>
    </row>
    <row r="41" spans="15:31" x14ac:dyDescent="0.25">
      <c r="O41" s="48"/>
      <c r="W41" s="176">
        <v>42244</v>
      </c>
      <c r="X41" s="13">
        <v>46.55</v>
      </c>
      <c r="Y41" s="13">
        <v>49.68</v>
      </c>
      <c r="Z41" s="13">
        <v>46.55</v>
      </c>
      <c r="AA41" s="13">
        <v>48</v>
      </c>
      <c r="AB41" s="126">
        <v>3558000</v>
      </c>
      <c r="AC41" s="13">
        <v>48</v>
      </c>
      <c r="AD41" s="2">
        <f t="shared" si="1"/>
        <v>3.1300000000000026</v>
      </c>
      <c r="AE41" s="181">
        <f t="shared" si="2"/>
        <v>3.8286826735885793E-2</v>
      </c>
    </row>
    <row r="42" spans="15:31" ht="20.25" thickBot="1" x14ac:dyDescent="0.35">
      <c r="O42" s="303" t="s">
        <v>82</v>
      </c>
      <c r="P42" s="303"/>
      <c r="Q42" s="48"/>
      <c r="T42" s="122" t="s">
        <v>139</v>
      </c>
      <c r="W42" s="176">
        <v>42243</v>
      </c>
      <c r="X42" s="13">
        <v>44.79</v>
      </c>
      <c r="Y42" s="13">
        <v>47.89</v>
      </c>
      <c r="Z42" s="13">
        <v>44.62</v>
      </c>
      <c r="AA42" s="13">
        <v>46.23</v>
      </c>
      <c r="AB42" s="126">
        <v>5992000</v>
      </c>
      <c r="AC42" s="13">
        <v>46.23</v>
      </c>
      <c r="AD42" s="2">
        <f t="shared" si="1"/>
        <v>3.2700000000000031</v>
      </c>
      <c r="AE42" s="181">
        <f t="shared" si="2"/>
        <v>7.3867595818815301E-2</v>
      </c>
    </row>
    <row r="43" spans="15:31" ht="15.75" thickTop="1" x14ac:dyDescent="0.25">
      <c r="O43" s="114">
        <v>1.1000000000000001</v>
      </c>
      <c r="P43" s="114">
        <f>O43*$Q$4</f>
        <v>43.164000000000009</v>
      </c>
      <c r="Q43" s="48"/>
      <c r="T43" s="171" t="s">
        <v>123</v>
      </c>
      <c r="U43" s="129">
        <v>38.9</v>
      </c>
      <c r="W43" s="176">
        <v>42242</v>
      </c>
      <c r="X43" s="13">
        <v>45.55</v>
      </c>
      <c r="Y43" s="13">
        <v>45.72</v>
      </c>
      <c r="Z43" s="13">
        <v>40.06</v>
      </c>
      <c r="AA43" s="13">
        <v>43.05</v>
      </c>
      <c r="AB43" s="126">
        <v>6209600</v>
      </c>
      <c r="AC43" s="13">
        <v>43.05</v>
      </c>
      <c r="AD43" s="2">
        <f t="shared" si="1"/>
        <v>5.6599999999999966</v>
      </c>
      <c r="AE43" s="181">
        <f t="shared" si="2"/>
        <v>-1.3293605317442281E-2</v>
      </c>
    </row>
    <row r="44" spans="15:31" x14ac:dyDescent="0.25">
      <c r="O44" s="114">
        <v>1.0900000000000001</v>
      </c>
      <c r="P44" s="114">
        <f t="shared" ref="P44:P63" si="3">O44*$Q$4</f>
        <v>42.771600000000007</v>
      </c>
      <c r="Q44" s="48"/>
      <c r="T44" s="124" t="s">
        <v>124</v>
      </c>
      <c r="U44" s="119">
        <v>39.6</v>
      </c>
      <c r="W44" s="176">
        <v>42241</v>
      </c>
      <c r="X44" s="13">
        <v>47.82</v>
      </c>
      <c r="Y44" s="13">
        <v>47.82</v>
      </c>
      <c r="Z44" s="13">
        <v>43.37</v>
      </c>
      <c r="AA44" s="13">
        <v>43.63</v>
      </c>
      <c r="AB44" s="126">
        <v>4647700</v>
      </c>
      <c r="AC44" s="13">
        <v>43.63</v>
      </c>
      <c r="AD44" s="2">
        <f t="shared" si="1"/>
        <v>4.4500000000000028</v>
      </c>
      <c r="AE44" s="181">
        <f t="shared" si="2"/>
        <v>-5.4707089126965203E-3</v>
      </c>
    </row>
    <row r="45" spans="15:31" x14ac:dyDescent="0.25">
      <c r="O45" s="114">
        <v>1.08</v>
      </c>
      <c r="P45" s="114">
        <f t="shared" si="3"/>
        <v>42.379200000000004</v>
      </c>
      <c r="Q45" s="48"/>
      <c r="T45" s="124" t="s">
        <v>125</v>
      </c>
      <c r="U45" s="119" t="s">
        <v>360</v>
      </c>
      <c r="W45" s="176">
        <v>42240</v>
      </c>
      <c r="X45" s="13">
        <v>37.11</v>
      </c>
      <c r="Y45" s="13">
        <v>48.53</v>
      </c>
      <c r="Z45" s="13">
        <v>34.65</v>
      </c>
      <c r="AA45" s="13">
        <v>43.87</v>
      </c>
      <c r="AB45" s="126">
        <v>10593700</v>
      </c>
      <c r="AC45" s="13">
        <v>43.87</v>
      </c>
      <c r="AD45" s="2">
        <f t="shared" si="1"/>
        <v>13.880000000000003</v>
      </c>
      <c r="AE45" s="181">
        <f t="shared" si="2"/>
        <v>7.0261039277872639E-2</v>
      </c>
    </row>
    <row r="46" spans="15:31" x14ac:dyDescent="0.25">
      <c r="O46" s="114">
        <v>1.07</v>
      </c>
      <c r="P46" s="114">
        <f t="shared" si="3"/>
        <v>41.986800000000002</v>
      </c>
      <c r="Q46" s="114"/>
      <c r="T46" s="124" t="s">
        <v>126</v>
      </c>
      <c r="U46" s="119" t="s">
        <v>364</v>
      </c>
      <c r="W46" s="176">
        <v>42237</v>
      </c>
      <c r="X46" s="13">
        <v>46.1</v>
      </c>
      <c r="Y46" s="13">
        <v>46.3</v>
      </c>
      <c r="Z46" s="13">
        <v>40.75</v>
      </c>
      <c r="AA46" s="13">
        <v>40.99</v>
      </c>
      <c r="AB46" s="126">
        <v>13138100</v>
      </c>
      <c r="AC46" s="13">
        <v>40.99</v>
      </c>
      <c r="AD46" s="2">
        <f t="shared" si="1"/>
        <v>5.5499999999999972</v>
      </c>
      <c r="AE46" s="181">
        <f t="shared" si="2"/>
        <v>-0.12750106428267338</v>
      </c>
    </row>
    <row r="47" spans="15:31" x14ac:dyDescent="0.25">
      <c r="O47" s="114">
        <v>1.06</v>
      </c>
      <c r="P47" s="114">
        <f t="shared" si="3"/>
        <v>41.594400000000007</v>
      </c>
      <c r="Q47" s="114"/>
      <c r="T47" s="124" t="s">
        <v>127</v>
      </c>
      <c r="U47" s="119">
        <v>76.19</v>
      </c>
      <c r="W47" s="176">
        <v>42236</v>
      </c>
      <c r="X47" s="13">
        <v>48.6</v>
      </c>
      <c r="Y47" s="13">
        <v>49.07</v>
      </c>
      <c r="Z47" s="13">
        <v>46.58</v>
      </c>
      <c r="AA47" s="13">
        <v>46.98</v>
      </c>
      <c r="AB47" s="126">
        <v>2236600</v>
      </c>
      <c r="AC47" s="13">
        <v>46.98</v>
      </c>
      <c r="AD47" s="2">
        <f t="shared" si="1"/>
        <v>2.490000000000002</v>
      </c>
      <c r="AE47" s="181">
        <f t="shared" si="2"/>
        <v>-4.4733631557543729E-2</v>
      </c>
    </row>
    <row r="48" spans="15:31" x14ac:dyDescent="0.25">
      <c r="O48" s="114">
        <v>1.05</v>
      </c>
      <c r="P48" s="114">
        <f t="shared" si="3"/>
        <v>41.202000000000005</v>
      </c>
      <c r="Q48" s="114"/>
      <c r="T48" s="124" t="s">
        <v>128</v>
      </c>
      <c r="U48" s="119">
        <v>3.0896599999999999</v>
      </c>
      <c r="W48" s="176">
        <v>42235</v>
      </c>
      <c r="X48" s="13">
        <v>50</v>
      </c>
      <c r="Y48" s="13">
        <v>50.62</v>
      </c>
      <c r="Z48" s="13">
        <v>48.4</v>
      </c>
      <c r="AA48" s="13">
        <v>49.18</v>
      </c>
      <c r="AB48" s="126">
        <v>1804500</v>
      </c>
      <c r="AC48" s="13">
        <v>49.18</v>
      </c>
      <c r="AD48" s="2">
        <f t="shared" si="1"/>
        <v>2.2199999999999989</v>
      </c>
      <c r="AE48" s="181">
        <f t="shared" si="2"/>
        <v>-2.8447254049782655E-2</v>
      </c>
    </row>
    <row r="49" spans="15:31" x14ac:dyDescent="0.25">
      <c r="O49" s="114">
        <v>1.04</v>
      </c>
      <c r="P49" s="114">
        <f t="shared" si="3"/>
        <v>40.809600000000003</v>
      </c>
      <c r="Q49" s="114"/>
      <c r="T49" s="124" t="s">
        <v>129</v>
      </c>
      <c r="U49" s="119" t="s">
        <v>251</v>
      </c>
      <c r="W49" s="176">
        <v>42234</v>
      </c>
      <c r="X49" s="13">
        <v>49.55</v>
      </c>
      <c r="Y49" s="13">
        <v>50.75</v>
      </c>
      <c r="Z49" s="13">
        <v>49.28</v>
      </c>
      <c r="AA49" s="13">
        <v>50.62</v>
      </c>
      <c r="AB49" s="126">
        <v>1681900</v>
      </c>
      <c r="AC49" s="13">
        <v>50.62</v>
      </c>
      <c r="AD49" s="2">
        <f t="shared" si="1"/>
        <v>1.4699999999999989</v>
      </c>
      <c r="AE49" s="181">
        <f t="shared" si="2"/>
        <v>1.361633960752906E-2</v>
      </c>
    </row>
    <row r="50" spans="15:31" x14ac:dyDescent="0.25">
      <c r="O50" s="114">
        <v>1.03</v>
      </c>
      <c r="P50" s="114">
        <f t="shared" si="3"/>
        <v>40.417200000000001</v>
      </c>
      <c r="Q50" s="114"/>
      <c r="T50" s="124"/>
      <c r="U50" s="119"/>
      <c r="W50" s="176">
        <v>42233</v>
      </c>
      <c r="X50" s="13">
        <v>48.7</v>
      </c>
      <c r="Y50" s="13">
        <v>49.95</v>
      </c>
      <c r="Z50" s="13">
        <v>47.26</v>
      </c>
      <c r="AA50" s="13">
        <v>49.94</v>
      </c>
      <c r="AB50" s="126">
        <v>2586400</v>
      </c>
      <c r="AC50" s="13">
        <v>49.94</v>
      </c>
      <c r="AD50" s="2">
        <f t="shared" si="1"/>
        <v>2.6900000000000048</v>
      </c>
      <c r="AE50" s="181">
        <f t="shared" si="2"/>
        <v>2.3150993648842322E-2</v>
      </c>
    </row>
    <row r="51" spans="15:31" x14ac:dyDescent="0.25">
      <c r="O51" s="114">
        <v>1.02</v>
      </c>
      <c r="P51" s="114">
        <f t="shared" si="3"/>
        <v>40.024800000000006</v>
      </c>
      <c r="Q51" s="114"/>
      <c r="T51" s="124" t="s">
        <v>130</v>
      </c>
      <c r="U51" s="119" t="s">
        <v>323</v>
      </c>
      <c r="W51" s="176">
        <v>42230</v>
      </c>
      <c r="X51" s="13">
        <v>50.01</v>
      </c>
      <c r="Y51" s="13">
        <v>50.66</v>
      </c>
      <c r="Z51" s="13">
        <v>47.79</v>
      </c>
      <c r="AA51" s="13">
        <v>48.81</v>
      </c>
      <c r="AB51" s="126">
        <v>2057000</v>
      </c>
      <c r="AC51" s="13">
        <v>48.81</v>
      </c>
      <c r="AD51" s="2">
        <f t="shared" si="1"/>
        <v>2.8699999999999974</v>
      </c>
      <c r="AE51" s="181">
        <f t="shared" si="2"/>
        <v>-2.4970035956851766E-2</v>
      </c>
    </row>
    <row r="52" spans="15:31" x14ac:dyDescent="0.25">
      <c r="O52" s="114">
        <v>1.01</v>
      </c>
      <c r="P52" s="114">
        <f t="shared" si="3"/>
        <v>39.632400000000004</v>
      </c>
      <c r="Q52" s="114"/>
      <c r="T52" s="124" t="s">
        <v>131</v>
      </c>
      <c r="U52" s="119" t="s">
        <v>216</v>
      </c>
      <c r="W52" s="176">
        <v>42229</v>
      </c>
      <c r="X52" s="13">
        <v>50.25</v>
      </c>
      <c r="Y52" s="13">
        <v>51.32</v>
      </c>
      <c r="Z52" s="13">
        <v>49.44</v>
      </c>
      <c r="AA52" s="13">
        <v>50.06</v>
      </c>
      <c r="AB52" s="126">
        <v>2038100</v>
      </c>
      <c r="AC52" s="13">
        <v>50.06</v>
      </c>
      <c r="AD52" s="2">
        <f t="shared" si="1"/>
        <v>1.8800000000000026</v>
      </c>
      <c r="AE52" s="181">
        <f t="shared" si="2"/>
        <v>-1.5729453401494231E-2</v>
      </c>
    </row>
    <row r="53" spans="15:31" x14ac:dyDescent="0.25">
      <c r="O53" s="114">
        <v>1</v>
      </c>
      <c r="P53" s="114">
        <f t="shared" si="3"/>
        <v>39.24</v>
      </c>
      <c r="Q53" s="114"/>
      <c r="T53" s="124" t="s">
        <v>132</v>
      </c>
      <c r="U53" s="121">
        <v>2363458</v>
      </c>
      <c r="W53" s="176">
        <v>42228</v>
      </c>
      <c r="X53" s="13">
        <v>48.5</v>
      </c>
      <c r="Y53" s="13">
        <v>51.25</v>
      </c>
      <c r="Z53" s="13">
        <v>46.15</v>
      </c>
      <c r="AA53" s="13">
        <v>50.86</v>
      </c>
      <c r="AB53" s="126">
        <v>5697500</v>
      </c>
      <c r="AC53" s="13">
        <v>50.86</v>
      </c>
      <c r="AD53" s="2">
        <f t="shared" si="1"/>
        <v>5.1000000000000014</v>
      </c>
      <c r="AE53" s="181">
        <f t="shared" si="2"/>
        <v>4.2426726788276303E-2</v>
      </c>
    </row>
    <row r="54" spans="15:31" x14ac:dyDescent="0.25">
      <c r="O54" s="114">
        <v>0.99</v>
      </c>
      <c r="P54" s="114">
        <f t="shared" si="3"/>
        <v>38.8476</v>
      </c>
      <c r="Q54" s="114"/>
      <c r="T54" s="124" t="s">
        <v>136</v>
      </c>
      <c r="U54" s="121">
        <v>2856300</v>
      </c>
      <c r="W54" s="176">
        <v>42227</v>
      </c>
      <c r="X54" s="13">
        <v>50.58</v>
      </c>
      <c r="Y54" s="13">
        <v>50.8</v>
      </c>
      <c r="Z54" s="13">
        <v>48.75</v>
      </c>
      <c r="AA54" s="13">
        <v>48.79</v>
      </c>
      <c r="AB54" s="126">
        <v>3348700</v>
      </c>
      <c r="AC54" s="13">
        <v>48.79</v>
      </c>
      <c r="AD54" s="2">
        <f t="shared" si="1"/>
        <v>2.0499999999999972</v>
      </c>
      <c r="AE54" s="181">
        <f t="shared" si="2"/>
        <v>-4.6511627906976827E-2</v>
      </c>
    </row>
    <row r="55" spans="15:31" x14ac:dyDescent="0.25">
      <c r="O55" s="114">
        <v>0.98</v>
      </c>
      <c r="P55" s="114">
        <f t="shared" si="3"/>
        <v>38.455199999999998</v>
      </c>
      <c r="Q55" s="114"/>
      <c r="T55" s="124" t="s">
        <v>133</v>
      </c>
      <c r="U55" s="119" t="s">
        <v>324</v>
      </c>
      <c r="W55" s="176">
        <v>42226</v>
      </c>
      <c r="X55" s="13">
        <v>53.02</v>
      </c>
      <c r="Y55" s="13">
        <v>53.09</v>
      </c>
      <c r="Z55" s="13">
        <v>50.76</v>
      </c>
      <c r="AA55" s="13">
        <v>51.17</v>
      </c>
      <c r="AB55" s="126">
        <v>3572300</v>
      </c>
      <c r="AC55" s="13">
        <v>51.17</v>
      </c>
      <c r="AD55" s="2">
        <f t="shared" si="1"/>
        <v>2.3300000000000054</v>
      </c>
      <c r="AE55" s="181">
        <f t="shared" si="2"/>
        <v>-2.066985645933006E-2</v>
      </c>
    </row>
    <row r="56" spans="15:31" x14ac:dyDescent="0.25">
      <c r="O56" s="114">
        <v>0.97</v>
      </c>
      <c r="P56" s="114">
        <f t="shared" si="3"/>
        <v>38.062800000000003</v>
      </c>
      <c r="Q56" s="114"/>
      <c r="T56" s="124" t="s">
        <v>137</v>
      </c>
      <c r="U56" s="119" t="s">
        <v>174</v>
      </c>
      <c r="W56" s="176">
        <v>42223</v>
      </c>
      <c r="X56" s="13">
        <v>55.22</v>
      </c>
      <c r="Y56" s="13">
        <v>55.28</v>
      </c>
      <c r="Z56" s="13">
        <v>50.25</v>
      </c>
      <c r="AA56" s="13">
        <v>52.25</v>
      </c>
      <c r="AB56" s="126">
        <v>6549400</v>
      </c>
      <c r="AC56" s="13">
        <v>52.25</v>
      </c>
      <c r="AD56" s="2">
        <f t="shared" si="1"/>
        <v>5.0300000000000011</v>
      </c>
      <c r="AE56" s="181">
        <f t="shared" si="2"/>
        <v>-5.5836646187206407E-2</v>
      </c>
    </row>
    <row r="57" spans="15:31" x14ac:dyDescent="0.25">
      <c r="O57" s="114">
        <v>0.96</v>
      </c>
      <c r="P57" s="114">
        <f t="shared" si="3"/>
        <v>37.670400000000001</v>
      </c>
      <c r="Q57" s="114"/>
      <c r="T57" s="124" t="s">
        <v>138</v>
      </c>
      <c r="U57" s="119">
        <v>-0.28999999999999998</v>
      </c>
      <c r="W57" s="176">
        <v>42222</v>
      </c>
      <c r="X57" s="13">
        <v>60</v>
      </c>
      <c r="Y57" s="13">
        <v>60.6</v>
      </c>
      <c r="Z57" s="13">
        <v>54.51</v>
      </c>
      <c r="AA57" s="13">
        <v>55.34</v>
      </c>
      <c r="AB57" s="126">
        <v>4944000</v>
      </c>
      <c r="AC57" s="13">
        <v>55.34</v>
      </c>
      <c r="AD57" s="2">
        <f t="shared" si="1"/>
        <v>6.0900000000000034</v>
      </c>
      <c r="AE57" s="181">
        <f t="shared" si="2"/>
        <v>-8.0272561076948579E-2</v>
      </c>
    </row>
    <row r="58" spans="15:31" x14ac:dyDescent="0.25">
      <c r="O58" s="114">
        <v>0.95</v>
      </c>
      <c r="P58" s="114">
        <f t="shared" si="3"/>
        <v>37.277999999999999</v>
      </c>
      <c r="Q58" s="114"/>
      <c r="T58" s="124" t="s">
        <v>134</v>
      </c>
      <c r="U58" s="119" t="s">
        <v>152</v>
      </c>
      <c r="W58" s="176">
        <v>42221</v>
      </c>
      <c r="X58" s="13">
        <v>59.5</v>
      </c>
      <c r="Y58" s="13">
        <v>61.72</v>
      </c>
      <c r="Z58" s="13">
        <v>59</v>
      </c>
      <c r="AA58" s="13">
        <v>60.17</v>
      </c>
      <c r="AB58" s="126">
        <v>3702600</v>
      </c>
      <c r="AC58" s="13">
        <v>60.17</v>
      </c>
      <c r="AD58" s="2">
        <f t="shared" si="1"/>
        <v>2.7199999999999989</v>
      </c>
      <c r="AE58" s="181">
        <f t="shared" si="2"/>
        <v>1.9830508474576236E-2</v>
      </c>
    </row>
    <row r="59" spans="15:31" x14ac:dyDescent="0.25">
      <c r="O59" s="114">
        <v>0.94</v>
      </c>
      <c r="P59" s="114">
        <f t="shared" si="3"/>
        <v>36.885599999999997</v>
      </c>
      <c r="Q59" s="114"/>
      <c r="W59" s="176">
        <v>42220</v>
      </c>
      <c r="X59" s="13">
        <v>57.78</v>
      </c>
      <c r="Y59" s="13">
        <v>59.35</v>
      </c>
      <c r="Z59" s="13">
        <v>57.2</v>
      </c>
      <c r="AA59" s="13">
        <v>59</v>
      </c>
      <c r="AB59" s="126">
        <v>2470000</v>
      </c>
      <c r="AC59" s="13">
        <v>59</v>
      </c>
      <c r="AD59" s="2">
        <f t="shared" si="1"/>
        <v>2.1499999999999986</v>
      </c>
      <c r="AE59" s="181">
        <f t="shared" si="2"/>
        <v>1.8646408839779083E-2</v>
      </c>
    </row>
    <row r="60" spans="15:31" x14ac:dyDescent="0.25">
      <c r="O60" s="114">
        <v>0.93</v>
      </c>
      <c r="P60" s="114">
        <f t="shared" si="3"/>
        <v>36.493200000000002</v>
      </c>
      <c r="Q60" s="114"/>
      <c r="W60" s="176">
        <v>42219</v>
      </c>
      <c r="X60" s="13">
        <v>58.17</v>
      </c>
      <c r="Y60" s="13">
        <v>58.25</v>
      </c>
      <c r="Z60" s="13">
        <v>56.64</v>
      </c>
      <c r="AA60" s="13">
        <v>57.92</v>
      </c>
      <c r="AB60" s="126">
        <v>2177700</v>
      </c>
      <c r="AC60" s="13">
        <v>57.92</v>
      </c>
      <c r="AD60" s="2">
        <f t="shared" si="1"/>
        <v>1.6099999999999994</v>
      </c>
      <c r="AE60" s="181">
        <f t="shared" si="2"/>
        <v>-1.3793103448275223E-3</v>
      </c>
    </row>
    <row r="61" spans="15:31" x14ac:dyDescent="0.25">
      <c r="O61" s="114">
        <v>0.92</v>
      </c>
      <c r="P61" s="114">
        <f t="shared" si="3"/>
        <v>36.100800000000007</v>
      </c>
      <c r="Q61" s="114"/>
      <c r="W61" s="176">
        <v>42216</v>
      </c>
      <c r="X61" s="13">
        <v>59.4</v>
      </c>
      <c r="Y61" s="13">
        <v>59.73</v>
      </c>
      <c r="Z61" s="13">
        <v>57.59</v>
      </c>
      <c r="AA61" s="13">
        <v>58</v>
      </c>
      <c r="AB61" s="126">
        <v>2491100</v>
      </c>
      <c r="AC61" s="13">
        <v>58</v>
      </c>
      <c r="AD61" s="2">
        <f t="shared" si="1"/>
        <v>2.1399999999999935</v>
      </c>
      <c r="AE61" s="181">
        <f t="shared" si="2"/>
        <v>-2.6518966096005347E-2</v>
      </c>
    </row>
    <row r="62" spans="15:31" x14ac:dyDescent="0.25">
      <c r="O62" s="114">
        <v>0.91</v>
      </c>
      <c r="P62" s="114">
        <f t="shared" si="3"/>
        <v>35.708400000000005</v>
      </c>
      <c r="Q62" s="114"/>
      <c r="W62" s="176">
        <v>42215</v>
      </c>
      <c r="X62" s="13">
        <v>59.32</v>
      </c>
      <c r="Y62" s="13">
        <v>59.9</v>
      </c>
      <c r="Z62" s="13">
        <v>55.68</v>
      </c>
      <c r="AA62" s="13">
        <v>59.58</v>
      </c>
      <c r="AB62" s="126">
        <v>4136100</v>
      </c>
      <c r="AC62" s="13">
        <v>59.58</v>
      </c>
      <c r="AD62" s="2">
        <f t="shared" si="1"/>
        <v>4.2199999999999989</v>
      </c>
      <c r="AE62" s="181">
        <f t="shared" si="2"/>
        <v>2.635658914728678E-2</v>
      </c>
    </row>
    <row r="63" spans="15:31" x14ac:dyDescent="0.25">
      <c r="O63" s="114">
        <v>0.9</v>
      </c>
      <c r="P63" s="114">
        <f t="shared" si="3"/>
        <v>35.316000000000003</v>
      </c>
      <c r="Q63" s="114"/>
      <c r="W63" s="176">
        <v>42214</v>
      </c>
      <c r="X63" s="13">
        <v>56.07</v>
      </c>
      <c r="Y63" s="13">
        <v>58.22</v>
      </c>
      <c r="Z63" s="13">
        <v>55.79</v>
      </c>
      <c r="AA63" s="13">
        <v>58.05</v>
      </c>
      <c r="AB63" s="126">
        <v>3354000</v>
      </c>
      <c r="AC63" s="13">
        <v>58.05</v>
      </c>
      <c r="AD63" s="2">
        <f t="shared" si="1"/>
        <v>2.4299999999999997</v>
      </c>
      <c r="AE63" s="181">
        <f t="shared" si="2"/>
        <v>3.6052114938425861E-2</v>
      </c>
    </row>
    <row r="64" spans="15:31" x14ac:dyDescent="0.25">
      <c r="O64" s="48"/>
      <c r="W64" s="176">
        <v>42213</v>
      </c>
      <c r="X64" s="13">
        <v>54.37</v>
      </c>
      <c r="Y64" s="13">
        <v>56.06</v>
      </c>
      <c r="Z64" s="13">
        <v>53.58</v>
      </c>
      <c r="AA64" s="13">
        <v>56.03</v>
      </c>
      <c r="AB64" s="126">
        <v>2087100</v>
      </c>
      <c r="AC64" s="13">
        <v>56.03</v>
      </c>
      <c r="AD64" s="2">
        <f t="shared" si="1"/>
        <v>2.480000000000004</v>
      </c>
      <c r="AE64" s="181">
        <f t="shared" si="2"/>
        <v>2.4501737063448603E-2</v>
      </c>
    </row>
    <row r="65" spans="15:31" x14ac:dyDescent="0.25">
      <c r="O65" s="48"/>
      <c r="W65" s="176">
        <v>42212</v>
      </c>
      <c r="X65" s="13">
        <v>53.95</v>
      </c>
      <c r="Y65" s="13">
        <v>54.88</v>
      </c>
      <c r="Z65" s="13">
        <v>53.25</v>
      </c>
      <c r="AA65" s="13">
        <v>54.69</v>
      </c>
      <c r="AB65" s="126">
        <v>1390500</v>
      </c>
      <c r="AC65" s="13">
        <v>54.69</v>
      </c>
      <c r="AD65" s="2">
        <f t="shared" si="1"/>
        <v>1.6300000000000026</v>
      </c>
      <c r="AE65" s="181">
        <f t="shared" si="2"/>
        <v>1.2815818381546329E-3</v>
      </c>
    </row>
    <row r="66" spans="15:31" x14ac:dyDescent="0.25">
      <c r="O66" s="48"/>
      <c r="W66" s="176">
        <v>42209</v>
      </c>
      <c r="X66" s="13">
        <v>55.2</v>
      </c>
      <c r="Y66" s="13">
        <v>55.75</v>
      </c>
      <c r="Z66" s="13">
        <v>53.88</v>
      </c>
      <c r="AA66" s="13">
        <v>54.62</v>
      </c>
      <c r="AB66" s="126">
        <v>2260000</v>
      </c>
      <c r="AC66" s="13">
        <v>54.62</v>
      </c>
      <c r="AD66" s="2">
        <f t="shared" si="1"/>
        <v>1.8699999999999974</v>
      </c>
      <c r="AE66" s="181">
        <f t="shared" si="2"/>
        <v>1.7700763927706253E-2</v>
      </c>
    </row>
    <row r="67" spans="15:31" x14ac:dyDescent="0.25">
      <c r="W67" s="176">
        <v>42208</v>
      </c>
      <c r="X67" s="13">
        <v>55.49</v>
      </c>
      <c r="Y67" s="13">
        <v>56.1</v>
      </c>
      <c r="Z67" s="13">
        <v>53.35</v>
      </c>
      <c r="AA67" s="13">
        <v>53.67</v>
      </c>
      <c r="AB67" s="126">
        <v>1878100</v>
      </c>
      <c r="AC67" s="13">
        <v>53.67</v>
      </c>
      <c r="AD67" s="2">
        <f t="shared" ref="AD67:AD68" si="4">Y67-Z67</f>
        <v>2.75</v>
      </c>
      <c r="AE67" s="181" t="e">
        <f t="shared" ref="AE67:AE68" si="5">AC67/AC68-1</f>
        <v>#DIV/0!</v>
      </c>
    </row>
    <row r="68" spans="15:31" x14ac:dyDescent="0.25">
      <c r="W68" s="13" t="s">
        <v>148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42:P42"/>
  </mergeCells>
  <conditionalFormatting sqref="Q7">
    <cfRule type="expression" dxfId="27" priority="7">
      <formula>Q7&gt;0</formula>
    </cfRule>
    <cfRule type="expression" dxfId="26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114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115</v>
      </c>
      <c r="K1" s="14" t="s">
        <v>61</v>
      </c>
      <c r="L1" s="14" t="s">
        <v>37</v>
      </c>
      <c r="M1" s="14" t="s">
        <v>38</v>
      </c>
      <c r="T1" s="14" t="s">
        <v>72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4" t="s">
        <v>57</v>
      </c>
      <c r="Q2">
        <f>C12-H12</f>
        <v>270</v>
      </c>
      <c r="T2" s="1">
        <v>42303</v>
      </c>
      <c r="U2" t="s">
        <v>231</v>
      </c>
      <c r="W2" s="176">
        <v>42300</v>
      </c>
      <c r="X2" s="13">
        <v>8.4499999999999993</v>
      </c>
      <c r="Y2" s="13">
        <v>8.57</v>
      </c>
      <c r="Z2" s="13">
        <v>8.4499999999999993</v>
      </c>
      <c r="AA2" s="13">
        <v>8.52</v>
      </c>
      <c r="AB2" s="126">
        <v>1900</v>
      </c>
      <c r="AC2" s="13">
        <v>8.52</v>
      </c>
      <c r="AD2" s="2">
        <f>Y2-Z2</f>
        <v>0.12000000000000099</v>
      </c>
      <c r="AE2" s="181">
        <f>AC2/AC3-1</f>
        <v>1.3079667063020217E-2</v>
      </c>
    </row>
    <row r="3" spans="1:31" x14ac:dyDescent="0.25">
      <c r="A3" s="27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4" t="s">
        <v>58</v>
      </c>
      <c r="Q3" s="2">
        <f>(F12-K12)/Q2</f>
        <v>8.7756296296296306</v>
      </c>
      <c r="W3" s="176">
        <v>42299</v>
      </c>
      <c r="X3" s="13">
        <v>8.35</v>
      </c>
      <c r="Y3" s="13">
        <v>8.4700000000000006</v>
      </c>
      <c r="Z3" s="13">
        <v>8.35</v>
      </c>
      <c r="AA3" s="13">
        <v>8.41</v>
      </c>
      <c r="AB3" s="126">
        <v>10800</v>
      </c>
      <c r="AC3" s="13">
        <v>8.41</v>
      </c>
      <c r="AD3" s="2">
        <f t="shared" ref="AD3:AD66" si="1">Y3-Z3</f>
        <v>0.12000000000000099</v>
      </c>
      <c r="AE3" s="181">
        <f t="shared" ref="AE3:AE66" si="2">AC3/AC4-1</f>
        <v>1.9393939393939519E-2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4" t="s">
        <v>66</v>
      </c>
      <c r="Q4" s="72">
        <v>8.5167999999999999</v>
      </c>
      <c r="W4" s="176">
        <v>42298</v>
      </c>
      <c r="X4" s="13">
        <v>8.24</v>
      </c>
      <c r="Y4" s="13">
        <v>8.2899999999999991</v>
      </c>
      <c r="Z4" s="13">
        <v>8.1999999999999993</v>
      </c>
      <c r="AA4" s="13">
        <v>8.25</v>
      </c>
      <c r="AB4" s="126">
        <v>11000</v>
      </c>
      <c r="AC4" s="13">
        <v>8.25</v>
      </c>
      <c r="AD4" s="2">
        <f t="shared" si="1"/>
        <v>8.9999999999999858E-2</v>
      </c>
      <c r="AE4" s="181">
        <f t="shared" si="2"/>
        <v>3.6496350364962904E-3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4" t="s">
        <v>67</v>
      </c>
      <c r="Q5" s="3">
        <f>Q4*Q2</f>
        <v>2299.5360000000001</v>
      </c>
      <c r="W5" s="176">
        <v>42297</v>
      </c>
      <c r="X5" s="13">
        <v>8.24</v>
      </c>
      <c r="Y5" s="13">
        <v>8.25</v>
      </c>
      <c r="Z5" s="13">
        <v>8.2100000000000009</v>
      </c>
      <c r="AA5" s="13">
        <v>8.2200000000000006</v>
      </c>
      <c r="AB5" s="126">
        <v>8100</v>
      </c>
      <c r="AC5" s="13">
        <v>8.2200000000000006</v>
      </c>
      <c r="AD5" s="2">
        <f t="shared" si="1"/>
        <v>3.9999999999999147E-2</v>
      </c>
      <c r="AE5" s="181">
        <f t="shared" si="2"/>
        <v>4.8899755501223829E-3</v>
      </c>
    </row>
    <row r="6" spans="1:31" x14ac:dyDescent="0.25">
      <c r="B6" s="1">
        <v>42233</v>
      </c>
      <c r="C6" s="13">
        <v>110</v>
      </c>
      <c r="D6" s="13">
        <v>8.48</v>
      </c>
      <c r="E6" s="54">
        <v>0</v>
      </c>
      <c r="F6" s="54">
        <f t="shared" si="0"/>
        <v>932.80000000000007</v>
      </c>
      <c r="O6" s="14" t="s">
        <v>64</v>
      </c>
      <c r="Q6" s="2">
        <f>Q3*Q2</f>
        <v>2369.42</v>
      </c>
      <c r="W6" s="176">
        <v>42296</v>
      </c>
      <c r="X6" s="13">
        <v>8.09</v>
      </c>
      <c r="Y6" s="13">
        <v>8.18</v>
      </c>
      <c r="Z6" s="13">
        <v>8.09</v>
      </c>
      <c r="AA6" s="13">
        <v>8.18</v>
      </c>
      <c r="AB6" s="126">
        <v>1900</v>
      </c>
      <c r="AC6" s="13">
        <v>8.18</v>
      </c>
      <c r="AD6" s="2">
        <f t="shared" si="1"/>
        <v>8.9999999999999858E-2</v>
      </c>
      <c r="AE6" s="181">
        <f t="shared" si="2"/>
        <v>-2.1531100478468845E-2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4" t="s">
        <v>65</v>
      </c>
      <c r="Q7" s="2">
        <f>Q5-Q6</f>
        <v>-69.884000000000015</v>
      </c>
      <c r="R7" s="227" t="s">
        <v>256</v>
      </c>
      <c r="W7" s="176">
        <v>42293</v>
      </c>
      <c r="X7" s="13">
        <v>8.31</v>
      </c>
      <c r="Y7" s="13">
        <v>8.3699999999999992</v>
      </c>
      <c r="Z7" s="13">
        <v>8.26</v>
      </c>
      <c r="AA7" s="13">
        <v>8.36</v>
      </c>
      <c r="AB7" s="126">
        <v>12400</v>
      </c>
      <c r="AC7" s="13">
        <v>8.36</v>
      </c>
      <c r="AD7" s="2">
        <f t="shared" si="1"/>
        <v>0.10999999999999943</v>
      </c>
      <c r="AE7" s="181">
        <f t="shared" si="2"/>
        <v>1.9512195121951237E-2</v>
      </c>
    </row>
    <row r="8" spans="1:31" x14ac:dyDescent="0.25">
      <c r="E8" s="2"/>
      <c r="F8" s="2"/>
      <c r="W8" s="176">
        <v>42292</v>
      </c>
      <c r="X8" s="13">
        <v>8.16</v>
      </c>
      <c r="Y8" s="13">
        <v>8.25</v>
      </c>
      <c r="Z8" s="13">
        <v>8.11</v>
      </c>
      <c r="AA8" s="13">
        <v>8.1999999999999993</v>
      </c>
      <c r="AB8" s="126">
        <v>8100</v>
      </c>
      <c r="AC8" s="13">
        <v>8.1999999999999993</v>
      </c>
      <c r="AD8" s="2">
        <f t="shared" si="1"/>
        <v>0.14000000000000057</v>
      </c>
      <c r="AE8" s="181">
        <f t="shared" si="2"/>
        <v>5.1282051282051322E-2</v>
      </c>
    </row>
    <row r="9" spans="1:31" x14ac:dyDescent="0.25">
      <c r="E9" s="2"/>
      <c r="F9" s="2"/>
      <c r="W9" s="176">
        <v>42291</v>
      </c>
      <c r="X9" s="13">
        <v>7.91</v>
      </c>
      <c r="Y9" s="13">
        <v>7.91</v>
      </c>
      <c r="Z9" s="13">
        <v>7.8</v>
      </c>
      <c r="AA9" s="13">
        <v>7.8</v>
      </c>
      <c r="AB9" s="126">
        <v>2100</v>
      </c>
      <c r="AC9" s="13">
        <v>7.8</v>
      </c>
      <c r="AD9" s="2">
        <f t="shared" si="1"/>
        <v>0.11000000000000032</v>
      </c>
      <c r="AE9" s="181">
        <f t="shared" si="2"/>
        <v>-3.8224414303329124E-2</v>
      </c>
    </row>
    <row r="10" spans="1:31" x14ac:dyDescent="0.25">
      <c r="E10" s="2"/>
      <c r="F10" s="2"/>
      <c r="W10" s="176">
        <v>42290</v>
      </c>
      <c r="X10" s="13">
        <v>8.06</v>
      </c>
      <c r="Y10" s="13">
        <v>8.17</v>
      </c>
      <c r="Z10" s="13">
        <v>8.06</v>
      </c>
      <c r="AA10" s="13">
        <v>8.11</v>
      </c>
      <c r="AB10" s="126">
        <v>2600</v>
      </c>
      <c r="AC10" s="13">
        <v>8.11</v>
      </c>
      <c r="AD10" s="2">
        <f t="shared" si="1"/>
        <v>0.10999999999999943</v>
      </c>
      <c r="AE10" s="181">
        <f t="shared" si="2"/>
        <v>0</v>
      </c>
    </row>
    <row r="11" spans="1:31" x14ac:dyDescent="0.25">
      <c r="E11" s="2"/>
      <c r="F11" s="2"/>
      <c r="W11" s="176">
        <v>42289</v>
      </c>
      <c r="X11" s="13">
        <v>8.07</v>
      </c>
      <c r="Y11" s="13">
        <v>8.15</v>
      </c>
      <c r="Z11" s="13">
        <v>8.07</v>
      </c>
      <c r="AA11" s="13">
        <v>8.11</v>
      </c>
      <c r="AB11" s="126">
        <v>3800</v>
      </c>
      <c r="AC11" s="13">
        <v>8.11</v>
      </c>
      <c r="AD11" s="2">
        <f t="shared" si="1"/>
        <v>8.0000000000000071E-2</v>
      </c>
      <c r="AE11" s="181">
        <f t="shared" si="2"/>
        <v>1.2345679012344402E-3</v>
      </c>
    </row>
    <row r="12" spans="1:31" x14ac:dyDescent="0.25">
      <c r="A12" s="26" t="s">
        <v>86</v>
      </c>
      <c r="B12" s="15"/>
      <c r="C12" s="15">
        <f>SUM(C2:C11)</f>
        <v>380</v>
      </c>
      <c r="D12" s="15"/>
      <c r="E12" s="15"/>
      <c r="F12" s="16">
        <f>SUM(F2:F11)</f>
        <v>3325.3</v>
      </c>
      <c r="G12" s="15"/>
      <c r="H12" s="15">
        <f>SUM(H2:H11)</f>
        <v>110</v>
      </c>
      <c r="I12" s="15"/>
      <c r="J12" s="15"/>
      <c r="K12" s="15">
        <f>SUM(K2:K11)</f>
        <v>955.88</v>
      </c>
      <c r="L12" s="15"/>
      <c r="M12" s="15"/>
      <c r="T12" s="1">
        <v>42233</v>
      </c>
      <c r="U12" t="s">
        <v>201</v>
      </c>
      <c r="W12" s="176">
        <v>42286</v>
      </c>
      <c r="X12" s="13">
        <v>8.11</v>
      </c>
      <c r="Y12" s="13">
        <v>8.1199999999999992</v>
      </c>
      <c r="Z12" s="13">
        <v>8.07</v>
      </c>
      <c r="AA12" s="13">
        <v>8.1</v>
      </c>
      <c r="AB12" s="126">
        <v>9700</v>
      </c>
      <c r="AC12" s="13">
        <v>8.1</v>
      </c>
      <c r="AD12" s="2">
        <f t="shared" si="1"/>
        <v>4.9999999999998934E-2</v>
      </c>
      <c r="AE12" s="181">
        <f t="shared" si="2"/>
        <v>2.4752475247524774E-3</v>
      </c>
    </row>
    <row r="13" spans="1:31" x14ac:dyDescent="0.25">
      <c r="W13" s="176">
        <v>42285</v>
      </c>
      <c r="X13" s="13">
        <v>7.98</v>
      </c>
      <c r="Y13" s="13">
        <v>8.11</v>
      </c>
      <c r="Z13" s="13">
        <v>7.98</v>
      </c>
      <c r="AA13" s="13">
        <v>8.08</v>
      </c>
      <c r="AB13" s="126">
        <v>3100</v>
      </c>
      <c r="AC13" s="13">
        <v>8.08</v>
      </c>
      <c r="AD13" s="2">
        <f t="shared" si="1"/>
        <v>0.12999999999999901</v>
      </c>
      <c r="AE13" s="181">
        <f t="shared" si="2"/>
        <v>2.9299363057324834E-2</v>
      </c>
    </row>
    <row r="14" spans="1:31" x14ac:dyDescent="0.25">
      <c r="R14" s="48"/>
      <c r="W14" s="176">
        <v>42284</v>
      </c>
      <c r="X14" s="13">
        <v>7.9</v>
      </c>
      <c r="Y14" s="13">
        <v>7.92</v>
      </c>
      <c r="Z14" s="13">
        <v>7.83</v>
      </c>
      <c r="AA14" s="13">
        <v>7.85</v>
      </c>
      <c r="AB14" s="126">
        <v>5000</v>
      </c>
      <c r="AC14" s="13">
        <v>7.85</v>
      </c>
      <c r="AD14" s="2">
        <f t="shared" si="1"/>
        <v>8.9999999999999858E-2</v>
      </c>
      <c r="AE14" s="181">
        <f t="shared" si="2"/>
        <v>1.2903225806451646E-2</v>
      </c>
    </row>
    <row r="15" spans="1:31" x14ac:dyDescent="0.25">
      <c r="R15" s="48"/>
      <c r="W15" s="176">
        <v>42283</v>
      </c>
      <c r="X15" s="13">
        <v>7.66</v>
      </c>
      <c r="Y15" s="13">
        <v>7.97</v>
      </c>
      <c r="Z15" s="13">
        <v>7.66</v>
      </c>
      <c r="AA15" s="13">
        <v>7.75</v>
      </c>
      <c r="AB15" s="126">
        <v>14300</v>
      </c>
      <c r="AC15" s="13">
        <v>7.75</v>
      </c>
      <c r="AD15" s="2">
        <f t="shared" si="1"/>
        <v>0.30999999999999961</v>
      </c>
      <c r="AE15" s="181">
        <f t="shared" si="2"/>
        <v>1.9736842105263275E-2</v>
      </c>
    </row>
    <row r="16" spans="1:31" x14ac:dyDescent="0.25">
      <c r="R16" s="48"/>
      <c r="W16" s="176">
        <v>42282</v>
      </c>
      <c r="X16" s="13">
        <v>7.47</v>
      </c>
      <c r="Y16" s="13">
        <v>7.67</v>
      </c>
      <c r="Z16" s="13">
        <v>7.47</v>
      </c>
      <c r="AA16" s="13">
        <v>7.6</v>
      </c>
      <c r="AB16" s="126">
        <v>27700</v>
      </c>
      <c r="AC16" s="13">
        <v>7.6</v>
      </c>
      <c r="AD16" s="2">
        <f t="shared" si="1"/>
        <v>0.20000000000000018</v>
      </c>
      <c r="AE16" s="181">
        <f t="shared" si="2"/>
        <v>1.7402945113788482E-2</v>
      </c>
    </row>
    <row r="17" spans="18:31" x14ac:dyDescent="0.25">
      <c r="R17" s="48"/>
      <c r="W17" s="176">
        <v>42279</v>
      </c>
      <c r="X17" s="13">
        <v>7.36</v>
      </c>
      <c r="Y17" s="13">
        <v>7.52</v>
      </c>
      <c r="Z17" s="13">
        <v>7.36</v>
      </c>
      <c r="AA17" s="13">
        <v>7.47</v>
      </c>
      <c r="AB17" s="126">
        <v>14400</v>
      </c>
      <c r="AC17" s="13">
        <v>7.47</v>
      </c>
      <c r="AD17" s="2">
        <f t="shared" si="1"/>
        <v>0.15999999999999925</v>
      </c>
      <c r="AE17" s="181">
        <f t="shared" si="2"/>
        <v>4.6218487394958041E-2</v>
      </c>
    </row>
    <row r="18" spans="18:31" x14ac:dyDescent="0.25">
      <c r="R18" s="48"/>
      <c r="W18" s="176">
        <v>42278</v>
      </c>
      <c r="X18" s="13">
        <v>7.14</v>
      </c>
      <c r="Y18" s="13">
        <v>7.21</v>
      </c>
      <c r="Z18" s="13">
        <v>7.12</v>
      </c>
      <c r="AA18" s="13">
        <v>7.14</v>
      </c>
      <c r="AB18" s="126">
        <v>13700</v>
      </c>
      <c r="AC18" s="13">
        <v>7.14</v>
      </c>
      <c r="AD18" s="2">
        <f t="shared" si="1"/>
        <v>8.9999999999999858E-2</v>
      </c>
      <c r="AE18" s="181">
        <f t="shared" si="2"/>
        <v>-4.1841004184101083E-3</v>
      </c>
    </row>
    <row r="19" spans="18:31" x14ac:dyDescent="0.25">
      <c r="R19" s="48"/>
      <c r="W19" s="176">
        <v>42277</v>
      </c>
      <c r="X19" s="13">
        <v>7.13</v>
      </c>
      <c r="Y19" s="13">
        <v>7.17</v>
      </c>
      <c r="Z19" s="13">
        <v>7.1</v>
      </c>
      <c r="AA19" s="13">
        <v>7.17</v>
      </c>
      <c r="AB19" s="126">
        <v>3600</v>
      </c>
      <c r="AC19" s="13">
        <v>7.17</v>
      </c>
      <c r="AD19" s="2">
        <f t="shared" si="1"/>
        <v>7.0000000000000284E-2</v>
      </c>
      <c r="AE19" s="181">
        <f t="shared" si="2"/>
        <v>2.2824536376604865E-2</v>
      </c>
    </row>
    <row r="20" spans="18:31" x14ac:dyDescent="0.25">
      <c r="R20" s="48"/>
      <c r="W20" s="176">
        <v>42276</v>
      </c>
      <c r="X20" s="13">
        <v>7.18</v>
      </c>
      <c r="Y20" s="13">
        <v>7.27</v>
      </c>
      <c r="Z20" s="13">
        <v>7.01</v>
      </c>
      <c r="AA20" s="13">
        <v>7.01</v>
      </c>
      <c r="AB20" s="126">
        <v>33400</v>
      </c>
      <c r="AC20" s="13">
        <v>7.01</v>
      </c>
      <c r="AD20" s="2">
        <f t="shared" si="1"/>
        <v>0.25999999999999979</v>
      </c>
      <c r="AE20" s="181">
        <f t="shared" si="2"/>
        <v>-2.5034770514603677E-2</v>
      </c>
    </row>
    <row r="21" spans="18:31" x14ac:dyDescent="0.25">
      <c r="R21" s="48"/>
      <c r="W21" s="176">
        <v>42275</v>
      </c>
      <c r="X21" s="13">
        <v>7.29</v>
      </c>
      <c r="Y21" s="13">
        <v>7.29</v>
      </c>
      <c r="Z21" s="13">
        <v>7.16</v>
      </c>
      <c r="AA21" s="13">
        <v>7.19</v>
      </c>
      <c r="AB21" s="126">
        <v>3300</v>
      </c>
      <c r="AC21" s="13">
        <v>7.19</v>
      </c>
      <c r="AD21" s="2">
        <f t="shared" si="1"/>
        <v>0.12999999999999989</v>
      </c>
      <c r="AE21" s="181">
        <f t="shared" si="2"/>
        <v>-2.9689608636977005E-2</v>
      </c>
    </row>
    <row r="22" spans="18:31" x14ac:dyDescent="0.25">
      <c r="R22" s="48"/>
      <c r="W22" s="176">
        <v>42272</v>
      </c>
      <c r="X22" s="13">
        <v>7.43</v>
      </c>
      <c r="Y22" s="13">
        <v>7.45</v>
      </c>
      <c r="Z22" s="13">
        <v>7.41</v>
      </c>
      <c r="AA22" s="13">
        <v>7.41</v>
      </c>
      <c r="AB22" s="126">
        <v>2200</v>
      </c>
      <c r="AC22" s="13">
        <v>7.41</v>
      </c>
      <c r="AD22" s="2">
        <f t="shared" si="1"/>
        <v>4.0000000000000036E-2</v>
      </c>
      <c r="AE22" s="181">
        <f t="shared" si="2"/>
        <v>-1.3477088948786742E-3</v>
      </c>
    </row>
    <row r="23" spans="18:31" x14ac:dyDescent="0.25">
      <c r="R23" s="48"/>
      <c r="W23" s="176">
        <v>42271</v>
      </c>
      <c r="X23" s="13">
        <v>7.41</v>
      </c>
      <c r="Y23" s="13">
        <v>7.49</v>
      </c>
      <c r="Z23" s="13">
        <v>7.27</v>
      </c>
      <c r="AA23" s="13">
        <v>7.42</v>
      </c>
      <c r="AB23" s="126">
        <v>9500</v>
      </c>
      <c r="AC23" s="13">
        <v>7.42</v>
      </c>
      <c r="AD23" s="2">
        <f t="shared" si="1"/>
        <v>0.22000000000000064</v>
      </c>
      <c r="AE23" s="181">
        <f t="shared" si="2"/>
        <v>-2.2397891963109373E-2</v>
      </c>
    </row>
    <row r="24" spans="18:31" x14ac:dyDescent="0.25">
      <c r="R24" s="48"/>
      <c r="W24" s="176">
        <v>42270</v>
      </c>
      <c r="X24" s="13">
        <v>7.61</v>
      </c>
      <c r="Y24" s="13">
        <v>7.61</v>
      </c>
      <c r="Z24" s="13">
        <v>7.55</v>
      </c>
      <c r="AA24" s="13">
        <v>7.59</v>
      </c>
      <c r="AB24" s="126">
        <v>7300</v>
      </c>
      <c r="AC24" s="13">
        <v>7.59</v>
      </c>
      <c r="AD24" s="2">
        <f t="shared" si="1"/>
        <v>6.0000000000000497E-2</v>
      </c>
      <c r="AE24" s="181">
        <f t="shared" si="2"/>
        <v>2.6420079260236484E-3</v>
      </c>
    </row>
    <row r="25" spans="18:31" x14ac:dyDescent="0.25">
      <c r="R25" s="48"/>
      <c r="W25" s="176">
        <v>42269</v>
      </c>
      <c r="X25" s="13">
        <v>7.7</v>
      </c>
      <c r="Y25" s="13">
        <v>7.7</v>
      </c>
      <c r="Z25" s="13">
        <v>7.54</v>
      </c>
      <c r="AA25" s="13">
        <v>7.57</v>
      </c>
      <c r="AB25" s="126">
        <v>17500</v>
      </c>
      <c r="AC25" s="13">
        <v>7.57</v>
      </c>
      <c r="AD25" s="2">
        <f t="shared" si="1"/>
        <v>0.16000000000000014</v>
      </c>
      <c r="AE25" s="181">
        <f t="shared" si="2"/>
        <v>-3.0729833546734864E-2</v>
      </c>
    </row>
    <row r="26" spans="18:31" x14ac:dyDescent="0.25">
      <c r="R26" s="48"/>
      <c r="W26" s="176">
        <v>42268</v>
      </c>
      <c r="X26" s="13">
        <v>7.79</v>
      </c>
      <c r="Y26" s="13">
        <v>7.85</v>
      </c>
      <c r="Z26" s="13">
        <v>7.79</v>
      </c>
      <c r="AA26" s="13">
        <v>7.81</v>
      </c>
      <c r="AB26" s="126">
        <v>2900</v>
      </c>
      <c r="AC26" s="13">
        <v>7.81</v>
      </c>
      <c r="AD26" s="2">
        <f t="shared" si="1"/>
        <v>5.9999999999999609E-2</v>
      </c>
      <c r="AE26" s="181">
        <f t="shared" si="2"/>
        <v>9.0439276485787534E-3</v>
      </c>
    </row>
    <row r="27" spans="18:31" x14ac:dyDescent="0.25">
      <c r="R27" s="48"/>
      <c r="W27" s="176">
        <v>42265</v>
      </c>
      <c r="X27" s="13">
        <v>7.79</v>
      </c>
      <c r="Y27" s="13">
        <v>7.81</v>
      </c>
      <c r="Z27" s="13">
        <v>7.72</v>
      </c>
      <c r="AA27" s="13">
        <v>7.74</v>
      </c>
      <c r="AB27" s="126">
        <v>9900</v>
      </c>
      <c r="AC27" s="13">
        <v>7.74</v>
      </c>
      <c r="AD27" s="2">
        <f t="shared" si="1"/>
        <v>8.9999999999999858E-2</v>
      </c>
      <c r="AE27" s="181">
        <f t="shared" si="2"/>
        <v>-3.4912718204488713E-2</v>
      </c>
    </row>
    <row r="28" spans="18:31" x14ac:dyDescent="0.25">
      <c r="W28" s="176">
        <v>42264</v>
      </c>
      <c r="X28" s="13">
        <v>7.99</v>
      </c>
      <c r="Y28" s="13">
        <v>8.15</v>
      </c>
      <c r="Z28" s="13">
        <v>7.99</v>
      </c>
      <c r="AA28" s="13">
        <v>8.02</v>
      </c>
      <c r="AB28" s="126">
        <v>9600</v>
      </c>
      <c r="AC28" s="13">
        <v>8.02</v>
      </c>
      <c r="AD28" s="2">
        <f t="shared" si="1"/>
        <v>0.16000000000000014</v>
      </c>
      <c r="AE28" s="181">
        <f t="shared" si="2"/>
        <v>6.273525721455453E-3</v>
      </c>
    </row>
    <row r="29" spans="18:31" x14ac:dyDescent="0.25">
      <c r="W29" s="176">
        <v>42263</v>
      </c>
      <c r="X29" s="13">
        <v>7.88</v>
      </c>
      <c r="Y29" s="13">
        <v>7.99</v>
      </c>
      <c r="Z29" s="13">
        <v>7.85</v>
      </c>
      <c r="AA29" s="13">
        <v>7.97</v>
      </c>
      <c r="AB29" s="126">
        <v>9700</v>
      </c>
      <c r="AC29" s="13">
        <v>7.97</v>
      </c>
      <c r="AD29" s="2">
        <f t="shared" si="1"/>
        <v>0.14000000000000057</v>
      </c>
      <c r="AE29" s="181">
        <f t="shared" si="2"/>
        <v>3.2383419689119064E-2</v>
      </c>
    </row>
    <row r="30" spans="18:31" x14ac:dyDescent="0.25">
      <c r="W30" s="176">
        <v>42262</v>
      </c>
      <c r="X30" s="13">
        <v>7.71</v>
      </c>
      <c r="Y30" s="13">
        <v>7.76</v>
      </c>
      <c r="Z30" s="13">
        <v>7.65</v>
      </c>
      <c r="AA30" s="13">
        <v>7.72</v>
      </c>
      <c r="AB30" s="126">
        <v>12600</v>
      </c>
      <c r="AC30" s="13">
        <v>7.72</v>
      </c>
      <c r="AD30" s="2">
        <f t="shared" si="1"/>
        <v>0.10999999999999943</v>
      </c>
      <c r="AE30" s="181">
        <f t="shared" si="2"/>
        <v>7.8328981723236879E-3</v>
      </c>
    </row>
    <row r="31" spans="18:31" x14ac:dyDescent="0.25">
      <c r="W31" s="176">
        <v>42261</v>
      </c>
      <c r="X31" s="13">
        <v>7.66</v>
      </c>
      <c r="Y31" s="13">
        <v>7.68</v>
      </c>
      <c r="Z31" s="13">
        <v>7.66</v>
      </c>
      <c r="AA31" s="13">
        <v>7.66</v>
      </c>
      <c r="AB31" s="126">
        <v>700</v>
      </c>
      <c r="AC31" s="13">
        <v>7.66</v>
      </c>
      <c r="AD31" s="2">
        <f t="shared" si="1"/>
        <v>1.9999999999999574E-2</v>
      </c>
      <c r="AE31" s="181">
        <f t="shared" si="2"/>
        <v>1.3071895424836555E-3</v>
      </c>
    </row>
    <row r="32" spans="18:31" x14ac:dyDescent="0.25">
      <c r="W32" s="176">
        <v>42258</v>
      </c>
      <c r="X32" s="13">
        <v>7.61</v>
      </c>
      <c r="Y32" s="13">
        <v>7.67</v>
      </c>
      <c r="Z32" s="13">
        <v>7.59</v>
      </c>
      <c r="AA32" s="13">
        <v>7.65</v>
      </c>
      <c r="AB32" s="126">
        <v>8400</v>
      </c>
      <c r="AC32" s="13">
        <v>7.65</v>
      </c>
      <c r="AD32" s="2">
        <f t="shared" si="1"/>
        <v>8.0000000000000071E-2</v>
      </c>
      <c r="AE32" s="181">
        <f t="shared" si="2"/>
        <v>-9.0673575129532891E-3</v>
      </c>
    </row>
    <row r="33" spans="15:31" x14ac:dyDescent="0.25">
      <c r="W33" s="176">
        <v>42257</v>
      </c>
      <c r="X33" s="13">
        <v>7.77</v>
      </c>
      <c r="Y33" s="13">
        <v>7.81</v>
      </c>
      <c r="Z33" s="13">
        <v>7.7</v>
      </c>
      <c r="AA33" s="13">
        <v>7.72</v>
      </c>
      <c r="AB33" s="126">
        <v>9200</v>
      </c>
      <c r="AC33" s="13">
        <v>7.72</v>
      </c>
      <c r="AD33" s="2">
        <f t="shared" si="1"/>
        <v>0.10999999999999943</v>
      </c>
      <c r="AE33" s="181">
        <f t="shared" si="2"/>
        <v>-3.1367628607277265E-2</v>
      </c>
    </row>
    <row r="34" spans="15:31" x14ac:dyDescent="0.25">
      <c r="W34" s="176">
        <v>42256</v>
      </c>
      <c r="X34" s="13">
        <v>8.1300000000000008</v>
      </c>
      <c r="Y34" s="13">
        <v>8.15</v>
      </c>
      <c r="Z34" s="13">
        <v>7.97</v>
      </c>
      <c r="AA34" s="13">
        <v>7.97</v>
      </c>
      <c r="AB34" s="126">
        <v>3700</v>
      </c>
      <c r="AC34" s="13">
        <v>7.97</v>
      </c>
      <c r="AD34" s="2">
        <f t="shared" si="1"/>
        <v>0.1800000000000006</v>
      </c>
      <c r="AE34" s="181">
        <f t="shared" si="2"/>
        <v>-1.7262638717632561E-2</v>
      </c>
    </row>
    <row r="35" spans="15:31" x14ac:dyDescent="0.25">
      <c r="W35" s="176">
        <v>42255</v>
      </c>
      <c r="X35" s="13">
        <v>8.1199999999999992</v>
      </c>
      <c r="Y35" s="13">
        <v>8.26</v>
      </c>
      <c r="Z35" s="13">
        <v>8.08</v>
      </c>
      <c r="AA35" s="13">
        <v>8.11</v>
      </c>
      <c r="AB35" s="126">
        <v>10700</v>
      </c>
      <c r="AC35" s="13">
        <v>8.11</v>
      </c>
      <c r="AD35" s="2">
        <f t="shared" si="1"/>
        <v>0.17999999999999972</v>
      </c>
      <c r="AE35" s="181">
        <f t="shared" si="2"/>
        <v>5.4616384915474603E-2</v>
      </c>
    </row>
    <row r="36" spans="15:31" x14ac:dyDescent="0.25">
      <c r="W36" s="176">
        <v>42251</v>
      </c>
      <c r="X36" s="13">
        <v>7.61</v>
      </c>
      <c r="Y36" s="13">
        <v>7.96</v>
      </c>
      <c r="Z36" s="13">
        <v>7.61</v>
      </c>
      <c r="AA36" s="13">
        <v>7.69</v>
      </c>
      <c r="AB36" s="126">
        <v>23300</v>
      </c>
      <c r="AC36" s="13">
        <v>7.69</v>
      </c>
      <c r="AD36" s="2">
        <f t="shared" si="1"/>
        <v>0.34999999999999964</v>
      </c>
      <c r="AE36" s="181">
        <f t="shared" si="2"/>
        <v>-1.7879948914431676E-2</v>
      </c>
    </row>
    <row r="37" spans="15:31" ht="20.25" thickBot="1" x14ac:dyDescent="0.35">
      <c r="O37" s="303" t="s">
        <v>82</v>
      </c>
      <c r="P37" s="303"/>
      <c r="T37" s="122" t="s">
        <v>139</v>
      </c>
      <c r="W37" s="176">
        <v>42250</v>
      </c>
      <c r="X37" s="13">
        <v>7.76</v>
      </c>
      <c r="Y37" s="13">
        <v>7.87</v>
      </c>
      <c r="Z37" s="13">
        <v>7.76</v>
      </c>
      <c r="AA37" s="13">
        <v>7.83</v>
      </c>
      <c r="AB37" s="126">
        <v>14600</v>
      </c>
      <c r="AC37" s="13">
        <v>7.83</v>
      </c>
      <c r="AD37" s="2">
        <f t="shared" si="1"/>
        <v>0.11000000000000032</v>
      </c>
      <c r="AE37" s="181">
        <f t="shared" si="2"/>
        <v>5.1347881899872494E-3</v>
      </c>
    </row>
    <row r="38" spans="15:31" ht="15.75" thickTop="1" x14ac:dyDescent="0.25">
      <c r="O38" s="114">
        <v>1.1000000000000001</v>
      </c>
      <c r="P38" s="114">
        <f>O38*$Q$4</f>
        <v>9.3684799999999999</v>
      </c>
      <c r="Q38" s="2"/>
      <c r="T38" s="171" t="s">
        <v>123</v>
      </c>
      <c r="U38" s="129">
        <v>8.41</v>
      </c>
      <c r="W38" s="176">
        <v>42249</v>
      </c>
      <c r="X38" s="13">
        <v>7.77</v>
      </c>
      <c r="Y38" s="13">
        <v>7.84</v>
      </c>
      <c r="Z38" s="13">
        <v>7.7</v>
      </c>
      <c r="AA38" s="13">
        <v>7.79</v>
      </c>
      <c r="AB38" s="126">
        <v>17100</v>
      </c>
      <c r="AC38" s="13">
        <v>7.79</v>
      </c>
      <c r="AD38" s="2">
        <f t="shared" si="1"/>
        <v>0.13999999999999968</v>
      </c>
      <c r="AE38" s="181">
        <f t="shared" si="2"/>
        <v>1.6971279373368064E-2</v>
      </c>
    </row>
    <row r="39" spans="15:31" x14ac:dyDescent="0.25">
      <c r="O39" s="114">
        <v>1.0900000000000001</v>
      </c>
      <c r="P39" s="114">
        <f t="shared" ref="P39:P58" si="3">O39*$Q$4</f>
        <v>9.2833120000000005</v>
      </c>
      <c r="Q39" s="2"/>
      <c r="T39" s="124" t="s">
        <v>124</v>
      </c>
      <c r="U39" s="119">
        <v>8.4499999999999993</v>
      </c>
      <c r="W39" s="176">
        <v>42248</v>
      </c>
      <c r="X39" s="13">
        <v>7.63</v>
      </c>
      <c r="Y39" s="13">
        <v>7.85</v>
      </c>
      <c r="Z39" s="13">
        <v>7.61</v>
      </c>
      <c r="AA39" s="13">
        <v>7.66</v>
      </c>
      <c r="AB39" s="126">
        <v>27600</v>
      </c>
      <c r="AC39" s="13">
        <v>7.66</v>
      </c>
      <c r="AD39" s="2">
        <f t="shared" si="1"/>
        <v>0.23999999999999932</v>
      </c>
      <c r="AE39" s="181">
        <f t="shared" si="2"/>
        <v>-6.8126520681265235E-2</v>
      </c>
    </row>
    <row r="40" spans="15:31" x14ac:dyDescent="0.25">
      <c r="O40" s="114">
        <v>1.08</v>
      </c>
      <c r="P40" s="114">
        <f t="shared" si="3"/>
        <v>9.198144000000001</v>
      </c>
      <c r="Q40" s="2"/>
      <c r="T40" s="124" t="s">
        <v>125</v>
      </c>
      <c r="U40" s="119" t="s">
        <v>325</v>
      </c>
      <c r="W40" s="176">
        <v>42247</v>
      </c>
      <c r="X40" s="13">
        <v>8</v>
      </c>
      <c r="Y40" s="13">
        <v>8.42</v>
      </c>
      <c r="Z40" s="13">
        <v>7.99</v>
      </c>
      <c r="AA40" s="13">
        <v>8.2200000000000006</v>
      </c>
      <c r="AB40" s="126">
        <v>105200</v>
      </c>
      <c r="AC40" s="13">
        <v>8.2200000000000006</v>
      </c>
      <c r="AD40" s="2">
        <f t="shared" si="1"/>
        <v>0.42999999999999972</v>
      </c>
      <c r="AE40" s="181">
        <f t="shared" si="2"/>
        <v>-8.443908323280902E-3</v>
      </c>
    </row>
    <row r="41" spans="15:31" x14ac:dyDescent="0.25">
      <c r="O41" s="114">
        <v>1.07</v>
      </c>
      <c r="P41" s="114">
        <f t="shared" si="3"/>
        <v>9.1129759999999997</v>
      </c>
      <c r="Q41" s="2"/>
      <c r="T41" s="124" t="s">
        <v>126</v>
      </c>
      <c r="U41" s="119" t="s">
        <v>326</v>
      </c>
      <c r="W41" s="176">
        <v>42244</v>
      </c>
      <c r="X41" s="13">
        <v>8.36</v>
      </c>
      <c r="Y41" s="13">
        <v>8.36</v>
      </c>
      <c r="Z41" s="13">
        <v>8.23</v>
      </c>
      <c r="AA41" s="13">
        <v>8.2899999999999991</v>
      </c>
      <c r="AB41" s="126">
        <v>17300</v>
      </c>
      <c r="AC41" s="13">
        <v>8.2899999999999991</v>
      </c>
      <c r="AD41" s="2">
        <f t="shared" si="1"/>
        <v>0.12999999999999901</v>
      </c>
      <c r="AE41" s="181">
        <f t="shared" si="2"/>
        <v>-4.8019207683074328E-3</v>
      </c>
    </row>
    <row r="42" spans="15:31" x14ac:dyDescent="0.25">
      <c r="O42" s="114">
        <v>1.06</v>
      </c>
      <c r="P42" s="114">
        <f t="shared" si="3"/>
        <v>9.0278080000000003</v>
      </c>
      <c r="Q42" s="2"/>
      <c r="T42" s="124" t="s">
        <v>127</v>
      </c>
      <c r="U42" s="119">
        <v>28</v>
      </c>
      <c r="W42" s="176">
        <v>42243</v>
      </c>
      <c r="X42" s="13">
        <v>8.44</v>
      </c>
      <c r="Y42" s="13">
        <v>8.49</v>
      </c>
      <c r="Z42" s="13">
        <v>8.33</v>
      </c>
      <c r="AA42" s="13">
        <v>8.33</v>
      </c>
      <c r="AB42" s="126">
        <v>10900</v>
      </c>
      <c r="AC42" s="13">
        <v>8.33</v>
      </c>
      <c r="AD42" s="2">
        <f t="shared" si="1"/>
        <v>0.16000000000000014</v>
      </c>
      <c r="AE42" s="181">
        <f t="shared" si="2"/>
        <v>1.8337408312958381E-2</v>
      </c>
    </row>
    <row r="43" spans="15:31" x14ac:dyDescent="0.25">
      <c r="O43" s="114">
        <v>1.05</v>
      </c>
      <c r="P43" s="114">
        <f t="shared" si="3"/>
        <v>8.9426400000000008</v>
      </c>
      <c r="Q43" s="2"/>
      <c r="T43" s="124" t="s">
        <v>128</v>
      </c>
      <c r="U43" s="119">
        <v>0.25686500000000001</v>
      </c>
      <c r="W43" s="176">
        <v>42242</v>
      </c>
      <c r="X43" s="13">
        <v>8.06</v>
      </c>
      <c r="Y43" s="13">
        <v>8.19</v>
      </c>
      <c r="Z43" s="13">
        <v>7.95</v>
      </c>
      <c r="AA43" s="13">
        <v>8.18</v>
      </c>
      <c r="AB43" s="126">
        <v>14300</v>
      </c>
      <c r="AC43" s="13">
        <v>8.18</v>
      </c>
      <c r="AD43" s="2">
        <f t="shared" si="1"/>
        <v>0.23999999999999932</v>
      </c>
      <c r="AE43" s="181">
        <f t="shared" si="2"/>
        <v>7.3490813648293907E-2</v>
      </c>
    </row>
    <row r="44" spans="15:31" x14ac:dyDescent="0.25">
      <c r="O44" s="114">
        <v>1.04</v>
      </c>
      <c r="P44" s="114">
        <f t="shared" si="3"/>
        <v>8.8574719999999996</v>
      </c>
      <c r="Q44" s="2"/>
      <c r="T44" s="124" t="s">
        <v>129</v>
      </c>
      <c r="U44" s="119" t="s">
        <v>174</v>
      </c>
      <c r="W44" s="176">
        <v>42241</v>
      </c>
      <c r="X44" s="13">
        <v>8.01</v>
      </c>
      <c r="Y44" s="13">
        <v>8.01</v>
      </c>
      <c r="Z44" s="13">
        <v>7.62</v>
      </c>
      <c r="AA44" s="13">
        <v>7.62</v>
      </c>
      <c r="AB44" s="126">
        <v>38900</v>
      </c>
      <c r="AC44" s="13">
        <v>7.62</v>
      </c>
      <c r="AD44" s="2">
        <f t="shared" si="1"/>
        <v>0.38999999999999968</v>
      </c>
      <c r="AE44" s="181">
        <f t="shared" si="2"/>
        <v>0</v>
      </c>
    </row>
    <row r="45" spans="15:31" x14ac:dyDescent="0.25">
      <c r="O45" s="114">
        <v>1.03</v>
      </c>
      <c r="P45" s="114">
        <f t="shared" si="3"/>
        <v>8.7723040000000001</v>
      </c>
      <c r="Q45" s="2"/>
      <c r="T45" s="124"/>
      <c r="U45" s="119"/>
      <c r="W45" s="176">
        <v>42240</v>
      </c>
      <c r="X45" s="13">
        <v>8.08</v>
      </c>
      <c r="Y45" s="13">
        <v>8.11</v>
      </c>
      <c r="Z45" s="13">
        <v>7.62</v>
      </c>
      <c r="AA45" s="13">
        <v>7.62</v>
      </c>
      <c r="AB45" s="126">
        <v>36100</v>
      </c>
      <c r="AC45" s="13">
        <v>7.62</v>
      </c>
      <c r="AD45" s="2">
        <f t="shared" si="1"/>
        <v>0.48999999999999932</v>
      </c>
      <c r="AE45" s="181">
        <f t="shared" si="2"/>
        <v>-3.6662452591656125E-2</v>
      </c>
    </row>
    <row r="46" spans="15:31" x14ac:dyDescent="0.25">
      <c r="O46" s="114">
        <v>1.02</v>
      </c>
      <c r="P46" s="114">
        <f t="shared" si="3"/>
        <v>8.6871360000000006</v>
      </c>
      <c r="Q46" s="2"/>
      <c r="T46" s="124" t="s">
        <v>130</v>
      </c>
      <c r="U46" s="119" t="s">
        <v>327</v>
      </c>
      <c r="W46" s="176">
        <v>42237</v>
      </c>
      <c r="X46" s="13">
        <v>8.08</v>
      </c>
      <c r="Y46" s="13">
        <v>8.11</v>
      </c>
      <c r="Z46" s="13">
        <v>7.91</v>
      </c>
      <c r="AA46" s="13">
        <v>7.91</v>
      </c>
      <c r="AB46" s="126">
        <v>60500</v>
      </c>
      <c r="AC46" s="13">
        <v>7.91</v>
      </c>
      <c r="AD46" s="2">
        <f t="shared" si="1"/>
        <v>0.19999999999999929</v>
      </c>
      <c r="AE46" s="181">
        <f t="shared" si="2"/>
        <v>-5.031446540880502E-3</v>
      </c>
    </row>
    <row r="47" spans="15:31" x14ac:dyDescent="0.25">
      <c r="O47" s="114">
        <v>1.01</v>
      </c>
      <c r="P47" s="114">
        <f t="shared" si="3"/>
        <v>8.6019679999999994</v>
      </c>
      <c r="Q47" s="2"/>
      <c r="T47" s="124" t="s">
        <v>131</v>
      </c>
      <c r="U47" s="119" t="s">
        <v>200</v>
      </c>
      <c r="W47" s="176">
        <v>42236</v>
      </c>
      <c r="X47" s="13">
        <v>8.07</v>
      </c>
      <c r="Y47" s="13">
        <v>8.08</v>
      </c>
      <c r="Z47" s="13">
        <v>7.94</v>
      </c>
      <c r="AA47" s="13">
        <v>7.95</v>
      </c>
      <c r="AB47" s="126">
        <v>9000</v>
      </c>
      <c r="AC47" s="13">
        <v>7.95</v>
      </c>
      <c r="AD47" s="2">
        <f t="shared" si="1"/>
        <v>0.13999999999999968</v>
      </c>
      <c r="AE47" s="181">
        <f t="shared" si="2"/>
        <v>-2.5735294117647078E-2</v>
      </c>
    </row>
    <row r="48" spans="15:31" x14ac:dyDescent="0.25">
      <c r="O48" s="114">
        <v>1</v>
      </c>
      <c r="P48" s="114">
        <f t="shared" si="3"/>
        <v>8.5167999999999999</v>
      </c>
      <c r="Q48" s="2"/>
      <c r="T48" s="124" t="s">
        <v>132</v>
      </c>
      <c r="U48" s="121">
        <v>1929</v>
      </c>
      <c r="W48" s="176">
        <v>42235</v>
      </c>
      <c r="X48" s="13">
        <v>8.25</v>
      </c>
      <c r="Y48" s="13">
        <v>8.27</v>
      </c>
      <c r="Z48" s="13">
        <v>8.16</v>
      </c>
      <c r="AA48" s="13">
        <v>8.16</v>
      </c>
      <c r="AB48" s="126">
        <v>25500</v>
      </c>
      <c r="AC48" s="13">
        <v>8.16</v>
      </c>
      <c r="AD48" s="2">
        <f t="shared" si="1"/>
        <v>0.10999999999999943</v>
      </c>
      <c r="AE48" s="181">
        <f t="shared" si="2"/>
        <v>-5.6647398843930663E-2</v>
      </c>
    </row>
    <row r="49" spans="15:31" x14ac:dyDescent="0.25">
      <c r="O49" s="114">
        <v>0.99</v>
      </c>
      <c r="P49" s="114">
        <f t="shared" si="3"/>
        <v>8.4316320000000005</v>
      </c>
      <c r="Q49" s="2"/>
      <c r="T49" s="124" t="s">
        <v>136</v>
      </c>
      <c r="U49" s="121">
        <v>14380</v>
      </c>
      <c r="W49" s="176">
        <v>42234</v>
      </c>
      <c r="X49" s="13">
        <v>8.64</v>
      </c>
      <c r="Y49" s="13">
        <v>8.7100000000000009</v>
      </c>
      <c r="Z49" s="13">
        <v>8.59</v>
      </c>
      <c r="AA49" s="13">
        <v>8.65</v>
      </c>
      <c r="AB49" s="126">
        <v>17700</v>
      </c>
      <c r="AC49" s="13">
        <v>8.65</v>
      </c>
      <c r="AD49" s="2">
        <f t="shared" si="1"/>
        <v>0.12000000000000099</v>
      </c>
      <c r="AE49" s="181">
        <f t="shared" si="2"/>
        <v>-5.7471264367814356E-3</v>
      </c>
    </row>
    <row r="50" spans="15:31" x14ac:dyDescent="0.25">
      <c r="O50" s="114">
        <v>0.98</v>
      </c>
      <c r="P50" s="114">
        <f t="shared" si="3"/>
        <v>8.3464639999999992</v>
      </c>
      <c r="Q50" s="2"/>
      <c r="T50" s="124" t="s">
        <v>133</v>
      </c>
      <c r="U50" s="119" t="s">
        <v>328</v>
      </c>
      <c r="W50" s="176">
        <v>42233</v>
      </c>
      <c r="X50" s="13">
        <v>8.7100000000000009</v>
      </c>
      <c r="Y50" s="13">
        <v>8.73</v>
      </c>
      <c r="Z50" s="13">
        <v>8.68</v>
      </c>
      <c r="AA50" s="13">
        <v>8.6999999999999993</v>
      </c>
      <c r="AB50" s="126">
        <v>4100</v>
      </c>
      <c r="AC50" s="13">
        <v>8.6999999999999993</v>
      </c>
      <c r="AD50" s="2">
        <f t="shared" si="1"/>
        <v>5.0000000000000711E-2</v>
      </c>
      <c r="AE50" s="181">
        <f t="shared" si="2"/>
        <v>1.1507479861909697E-3</v>
      </c>
    </row>
    <row r="51" spans="15:31" x14ac:dyDescent="0.25">
      <c r="O51" s="114">
        <v>0.97</v>
      </c>
      <c r="P51" s="114">
        <f t="shared" si="3"/>
        <v>8.2612959999999998</v>
      </c>
      <c r="T51" s="124" t="s">
        <v>137</v>
      </c>
      <c r="U51" s="119">
        <v>14.48</v>
      </c>
      <c r="W51" s="176">
        <v>42230</v>
      </c>
      <c r="X51" s="13">
        <v>8.6300000000000008</v>
      </c>
      <c r="Y51" s="13">
        <v>8.6999999999999993</v>
      </c>
      <c r="Z51" s="13">
        <v>8.6199999999999992</v>
      </c>
      <c r="AA51" s="13">
        <v>8.69</v>
      </c>
      <c r="AB51" s="126">
        <v>5500</v>
      </c>
      <c r="AC51" s="13">
        <v>8.69</v>
      </c>
      <c r="AD51" s="2">
        <f t="shared" si="1"/>
        <v>8.0000000000000071E-2</v>
      </c>
      <c r="AE51" s="181">
        <f t="shared" si="2"/>
        <v>9.2915214866433615E-3</v>
      </c>
    </row>
    <row r="52" spans="15:31" x14ac:dyDescent="0.25">
      <c r="O52" s="114">
        <v>0.96</v>
      </c>
      <c r="P52" s="114">
        <f t="shared" si="3"/>
        <v>8.1761280000000003</v>
      </c>
      <c r="T52" s="124" t="s">
        <v>138</v>
      </c>
      <c r="U52" s="119">
        <v>0.59</v>
      </c>
      <c r="W52" s="176">
        <v>42229</v>
      </c>
      <c r="X52" s="13">
        <v>8.56</v>
      </c>
      <c r="Y52" s="13">
        <v>8.64</v>
      </c>
      <c r="Z52" s="13">
        <v>8.56</v>
      </c>
      <c r="AA52" s="13">
        <v>8.61</v>
      </c>
      <c r="AB52" s="126">
        <v>6200</v>
      </c>
      <c r="AC52" s="13">
        <v>8.61</v>
      </c>
      <c r="AD52" s="2">
        <f t="shared" si="1"/>
        <v>8.0000000000000071E-2</v>
      </c>
      <c r="AE52" s="181">
        <f t="shared" si="2"/>
        <v>5.8411214953268953E-3</v>
      </c>
    </row>
    <row r="53" spans="15:31" x14ac:dyDescent="0.25">
      <c r="O53" s="114">
        <v>0.95</v>
      </c>
      <c r="P53" s="114">
        <f t="shared" si="3"/>
        <v>8.090959999999999</v>
      </c>
      <c r="T53" s="124" t="s">
        <v>134</v>
      </c>
      <c r="U53" s="119" t="s">
        <v>267</v>
      </c>
      <c r="W53" s="176">
        <v>42228</v>
      </c>
      <c r="X53" s="13">
        <v>8.49</v>
      </c>
      <c r="Y53" s="13">
        <v>8.58</v>
      </c>
      <c r="Z53" s="13">
        <v>8.41</v>
      </c>
      <c r="AA53" s="13">
        <v>8.56</v>
      </c>
      <c r="AB53" s="126">
        <v>11900</v>
      </c>
      <c r="AC53" s="13">
        <v>8.56</v>
      </c>
      <c r="AD53" s="2">
        <f t="shared" si="1"/>
        <v>0.16999999999999993</v>
      </c>
      <c r="AE53" s="181">
        <f t="shared" si="2"/>
        <v>-2.3945267958950911E-2</v>
      </c>
    </row>
    <row r="54" spans="15:31" x14ac:dyDescent="0.25">
      <c r="O54" s="114">
        <v>0.94</v>
      </c>
      <c r="P54" s="114">
        <f t="shared" si="3"/>
        <v>8.0057919999999996</v>
      </c>
      <c r="W54" s="176">
        <v>42227</v>
      </c>
      <c r="X54" s="13">
        <v>8.6999999999999993</v>
      </c>
      <c r="Y54" s="13">
        <v>8.77</v>
      </c>
      <c r="Z54" s="13">
        <v>8.69</v>
      </c>
      <c r="AA54" s="13">
        <v>8.77</v>
      </c>
      <c r="AB54" s="126">
        <v>18200</v>
      </c>
      <c r="AC54" s="13">
        <v>8.77</v>
      </c>
      <c r="AD54" s="2">
        <f t="shared" si="1"/>
        <v>8.0000000000000071E-2</v>
      </c>
      <c r="AE54" s="181">
        <f t="shared" si="2"/>
        <v>1.270207852193983E-2</v>
      </c>
    </row>
    <row r="55" spans="15:31" x14ac:dyDescent="0.25">
      <c r="O55" s="114">
        <v>0.93</v>
      </c>
      <c r="P55" s="114">
        <f t="shared" si="3"/>
        <v>7.9206240000000001</v>
      </c>
      <c r="W55" s="176">
        <v>42226</v>
      </c>
      <c r="X55" s="13">
        <v>8.69</v>
      </c>
      <c r="Y55" s="13">
        <v>8.6999999999999993</v>
      </c>
      <c r="Z55" s="13">
        <v>8.65</v>
      </c>
      <c r="AA55" s="13">
        <v>8.66</v>
      </c>
      <c r="AB55" s="126">
        <v>5300</v>
      </c>
      <c r="AC55" s="13">
        <v>8.66</v>
      </c>
      <c r="AD55" s="2">
        <f t="shared" si="1"/>
        <v>4.9999999999998934E-2</v>
      </c>
      <c r="AE55" s="181">
        <f t="shared" si="2"/>
        <v>0</v>
      </c>
    </row>
    <row r="56" spans="15:31" x14ac:dyDescent="0.25">
      <c r="O56" s="114">
        <v>0.92</v>
      </c>
      <c r="P56" s="114">
        <f t="shared" si="3"/>
        <v>7.8354560000000006</v>
      </c>
      <c r="W56" s="176">
        <v>42223</v>
      </c>
      <c r="X56" s="13">
        <v>8.68</v>
      </c>
      <c r="Y56" s="13">
        <v>8.7100000000000009</v>
      </c>
      <c r="Z56" s="13">
        <v>8.6</v>
      </c>
      <c r="AA56" s="13">
        <v>8.66</v>
      </c>
      <c r="AB56" s="126">
        <v>12400</v>
      </c>
      <c r="AC56" s="13">
        <v>8.66</v>
      </c>
      <c r="AD56" s="2">
        <f t="shared" si="1"/>
        <v>0.11000000000000121</v>
      </c>
      <c r="AE56" s="181">
        <f t="shared" si="2"/>
        <v>-1.4789533560864543E-2</v>
      </c>
    </row>
    <row r="57" spans="15:31" x14ac:dyDescent="0.25">
      <c r="O57" s="114">
        <v>0.91</v>
      </c>
      <c r="P57" s="114">
        <f t="shared" si="3"/>
        <v>7.7502880000000003</v>
      </c>
      <c r="W57" s="176">
        <v>42222</v>
      </c>
      <c r="X57" s="13">
        <v>8.6999999999999993</v>
      </c>
      <c r="Y57" s="13">
        <v>8.81</v>
      </c>
      <c r="Z57" s="13">
        <v>8.69</v>
      </c>
      <c r="AA57" s="13">
        <v>8.7899999999999991</v>
      </c>
      <c r="AB57" s="126">
        <v>12700</v>
      </c>
      <c r="AC57" s="13">
        <v>8.7899999999999991</v>
      </c>
      <c r="AD57" s="2">
        <f t="shared" si="1"/>
        <v>0.12000000000000099</v>
      </c>
      <c r="AE57" s="181">
        <f t="shared" si="2"/>
        <v>0</v>
      </c>
    </row>
    <row r="58" spans="15:31" x14ac:dyDescent="0.25">
      <c r="O58" s="114">
        <v>0.9</v>
      </c>
      <c r="P58" s="114">
        <f t="shared" si="3"/>
        <v>7.6651199999999999</v>
      </c>
      <c r="W58" s="176">
        <v>42221</v>
      </c>
      <c r="X58" s="13">
        <v>8.67</v>
      </c>
      <c r="Y58" s="13">
        <v>8.81</v>
      </c>
      <c r="Z58" s="13">
        <v>8.67</v>
      </c>
      <c r="AA58" s="13">
        <v>8.7899999999999991</v>
      </c>
      <c r="AB58" s="126">
        <v>24000</v>
      </c>
      <c r="AC58" s="13">
        <v>8.7899999999999991</v>
      </c>
      <c r="AD58" s="2">
        <f t="shared" si="1"/>
        <v>0.14000000000000057</v>
      </c>
      <c r="AE58" s="181">
        <f t="shared" si="2"/>
        <v>3.900709219858145E-2</v>
      </c>
    </row>
    <row r="59" spans="15:31" x14ac:dyDescent="0.25">
      <c r="O59" s="48"/>
      <c r="W59" s="176">
        <v>42220</v>
      </c>
      <c r="X59" s="13">
        <v>8.44</v>
      </c>
      <c r="Y59" s="13">
        <v>8.52</v>
      </c>
      <c r="Z59" s="13">
        <v>8.35</v>
      </c>
      <c r="AA59" s="13">
        <v>8.4600000000000009</v>
      </c>
      <c r="AB59" s="126">
        <v>33500</v>
      </c>
      <c r="AC59" s="13">
        <v>8.4600000000000009</v>
      </c>
      <c r="AD59" s="2">
        <f t="shared" si="1"/>
        <v>0.16999999999999993</v>
      </c>
      <c r="AE59" s="181">
        <f t="shared" si="2"/>
        <v>-2.8702640642939148E-2</v>
      </c>
    </row>
    <row r="60" spans="15:31" x14ac:dyDescent="0.25">
      <c r="W60" s="176">
        <v>42219</v>
      </c>
      <c r="X60" s="13">
        <v>8.58</v>
      </c>
      <c r="Y60" s="13">
        <v>8.73</v>
      </c>
      <c r="Z60" s="13">
        <v>8.5500000000000007</v>
      </c>
      <c r="AA60" s="13">
        <v>8.7100000000000009</v>
      </c>
      <c r="AB60" s="126">
        <v>19200</v>
      </c>
      <c r="AC60" s="13">
        <v>8.7100000000000009</v>
      </c>
      <c r="AD60" s="2">
        <f t="shared" si="1"/>
        <v>0.17999999999999972</v>
      </c>
      <c r="AE60" s="181">
        <f t="shared" si="2"/>
        <v>-5.7077625570775004E-3</v>
      </c>
    </row>
    <row r="61" spans="15:31" x14ac:dyDescent="0.25">
      <c r="W61" s="176">
        <v>42216</v>
      </c>
      <c r="X61" s="13">
        <v>8.8000000000000007</v>
      </c>
      <c r="Y61" s="13">
        <v>8.8000000000000007</v>
      </c>
      <c r="Z61" s="13">
        <v>8.73</v>
      </c>
      <c r="AA61" s="13">
        <v>8.76</v>
      </c>
      <c r="AB61" s="126">
        <v>2900</v>
      </c>
      <c r="AC61" s="13">
        <v>8.76</v>
      </c>
      <c r="AD61" s="2">
        <f t="shared" si="1"/>
        <v>7.0000000000000284E-2</v>
      </c>
      <c r="AE61" s="181">
        <f t="shared" si="2"/>
        <v>1.6241299303944468E-2</v>
      </c>
    </row>
    <row r="62" spans="15:31" x14ac:dyDescent="0.25">
      <c r="W62" s="176">
        <v>42215</v>
      </c>
      <c r="X62" s="13">
        <v>8.65</v>
      </c>
      <c r="Y62" s="13">
        <v>8.76</v>
      </c>
      <c r="Z62" s="13">
        <v>8.57</v>
      </c>
      <c r="AA62" s="13">
        <v>8.6199999999999992</v>
      </c>
      <c r="AB62" s="126">
        <v>8600</v>
      </c>
      <c r="AC62" s="13">
        <v>8.6199999999999992</v>
      </c>
      <c r="AD62" s="2">
        <f t="shared" si="1"/>
        <v>0.1899999999999995</v>
      </c>
      <c r="AE62" s="181">
        <f t="shared" si="2"/>
        <v>-9.1954022988506301E-3</v>
      </c>
    </row>
    <row r="63" spans="15:31" x14ac:dyDescent="0.25">
      <c r="W63" s="176">
        <v>42214</v>
      </c>
      <c r="X63" s="13">
        <v>8.67</v>
      </c>
      <c r="Y63" s="13">
        <v>8.73</v>
      </c>
      <c r="Z63" s="13">
        <v>8.6300000000000008</v>
      </c>
      <c r="AA63" s="13">
        <v>8.6999999999999993</v>
      </c>
      <c r="AB63" s="126">
        <v>15500</v>
      </c>
      <c r="AC63" s="13">
        <v>8.6999999999999993</v>
      </c>
      <c r="AD63" s="2">
        <f t="shared" si="1"/>
        <v>9.9999999999999645E-2</v>
      </c>
      <c r="AE63" s="181">
        <f t="shared" si="2"/>
        <v>-5.7142857142857828E-3</v>
      </c>
    </row>
    <row r="64" spans="15:31" x14ac:dyDescent="0.25">
      <c r="W64" s="176">
        <v>42213</v>
      </c>
      <c r="X64" s="13">
        <v>9.5</v>
      </c>
      <c r="Y64" s="13">
        <v>9.5</v>
      </c>
      <c r="Z64" s="13">
        <v>8.6999999999999993</v>
      </c>
      <c r="AA64" s="13">
        <v>8.75</v>
      </c>
      <c r="AB64" s="126">
        <v>23300</v>
      </c>
      <c r="AC64" s="13">
        <v>8.75</v>
      </c>
      <c r="AD64" s="2">
        <f t="shared" si="1"/>
        <v>0.80000000000000071</v>
      </c>
      <c r="AE64" s="181">
        <f t="shared" si="2"/>
        <v>-6.0150375939849621E-2</v>
      </c>
    </row>
    <row r="65" spans="23:31" x14ac:dyDescent="0.25">
      <c r="W65" s="176">
        <v>42212</v>
      </c>
      <c r="X65" s="13">
        <v>9.5</v>
      </c>
      <c r="Y65" s="13">
        <v>9.5</v>
      </c>
      <c r="Z65" s="13">
        <v>9.3000000000000007</v>
      </c>
      <c r="AA65" s="13">
        <v>9.31</v>
      </c>
      <c r="AB65" s="126">
        <v>6800</v>
      </c>
      <c r="AC65" s="13">
        <v>9.31</v>
      </c>
      <c r="AD65" s="2">
        <f t="shared" si="1"/>
        <v>0.19999999999999929</v>
      </c>
      <c r="AE65" s="181">
        <f t="shared" si="2"/>
        <v>-2.9197080291970767E-2</v>
      </c>
    </row>
    <row r="66" spans="23:31" x14ac:dyDescent="0.25">
      <c r="W66" s="176">
        <v>42209</v>
      </c>
      <c r="X66" s="13">
        <v>9.68</v>
      </c>
      <c r="Y66" s="13">
        <v>9.68</v>
      </c>
      <c r="Z66" s="13">
        <v>9.59</v>
      </c>
      <c r="AA66" s="13">
        <v>9.59</v>
      </c>
      <c r="AB66" s="126">
        <v>1800</v>
      </c>
      <c r="AC66" s="13">
        <v>9.59</v>
      </c>
      <c r="AD66" s="2">
        <f t="shared" si="1"/>
        <v>8.9999999999999858E-2</v>
      </c>
      <c r="AE66" s="181">
        <f t="shared" si="2"/>
        <v>-1.7418032786885251E-2</v>
      </c>
    </row>
    <row r="67" spans="23:31" x14ac:dyDescent="0.25">
      <c r="W67" s="176">
        <v>42208</v>
      </c>
      <c r="X67" s="13">
        <v>9.7200000000000006</v>
      </c>
      <c r="Y67" s="13">
        <v>9.76</v>
      </c>
      <c r="Z67" s="13">
        <v>9.64</v>
      </c>
      <c r="AA67" s="13">
        <v>9.76</v>
      </c>
      <c r="AB67" s="126">
        <v>10800</v>
      </c>
      <c r="AC67" s="13">
        <v>9.76</v>
      </c>
      <c r="AD67" s="2">
        <f t="shared" ref="AD67:AD68" si="4">Y67-Z67</f>
        <v>0.11999999999999922</v>
      </c>
      <c r="AE67" s="181" t="e">
        <f t="shared" ref="AE67:AE68" si="5">AC67/AC68-1</f>
        <v>#DIV/0!</v>
      </c>
    </row>
    <row r="68" spans="23:31" x14ac:dyDescent="0.25">
      <c r="W68" s="13" t="s">
        <v>148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37:P37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6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114</v>
      </c>
      <c r="F1" s="25" t="s">
        <v>69</v>
      </c>
      <c r="G1" s="14" t="s">
        <v>3</v>
      </c>
      <c r="H1" s="14" t="s">
        <v>6</v>
      </c>
      <c r="I1" s="25" t="s">
        <v>7</v>
      </c>
      <c r="J1" s="25" t="s">
        <v>115</v>
      </c>
      <c r="K1" s="25" t="s">
        <v>61</v>
      </c>
      <c r="L1" s="14" t="s">
        <v>37</v>
      </c>
      <c r="M1" s="14" t="s">
        <v>38</v>
      </c>
      <c r="T1" s="57" t="s">
        <v>110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33</v>
      </c>
      <c r="B2" s="1">
        <v>42166</v>
      </c>
      <c r="C2" s="7">
        <v>10</v>
      </c>
      <c r="D2" s="58">
        <v>139.16</v>
      </c>
      <c r="E2" s="58">
        <v>0</v>
      </c>
      <c r="F2" s="58">
        <f t="shared" ref="F2:F12" si="0">D2*C2</f>
        <v>1391.6</v>
      </c>
      <c r="G2" s="98">
        <v>42213</v>
      </c>
      <c r="H2" s="7">
        <v>10</v>
      </c>
      <c r="I2" s="58">
        <f>129.5</f>
        <v>129.5</v>
      </c>
      <c r="J2" s="58">
        <v>0.02</v>
      </c>
      <c r="K2" s="58">
        <f>H2*I2-J2</f>
        <v>1294.98</v>
      </c>
      <c r="L2" s="1">
        <v>42185</v>
      </c>
      <c r="M2" s="2">
        <v>4</v>
      </c>
      <c r="O2" s="14" t="s">
        <v>57</v>
      </c>
      <c r="Q2">
        <f>C14-H14</f>
        <v>45</v>
      </c>
      <c r="T2" s="85">
        <v>42219</v>
      </c>
      <c r="U2" t="s">
        <v>90</v>
      </c>
      <c r="W2" s="176">
        <v>42300</v>
      </c>
      <c r="X2" s="13">
        <v>127.47</v>
      </c>
      <c r="Y2" s="13">
        <v>129.84</v>
      </c>
      <c r="Z2" s="13">
        <v>124.06</v>
      </c>
      <c r="AA2" s="13">
        <v>129.58000000000001</v>
      </c>
      <c r="AB2" s="126">
        <v>3540200</v>
      </c>
      <c r="AC2" s="13">
        <v>129.58000000000001</v>
      </c>
      <c r="AD2" s="2">
        <f>Y2-Z2</f>
        <v>5.7800000000000011</v>
      </c>
      <c r="AE2" s="181">
        <f>AC2/AC3-1</f>
        <v>3.3827987872985466E-2</v>
      </c>
    </row>
    <row r="3" spans="1:31" x14ac:dyDescent="0.25">
      <c r="A3" s="27" t="s">
        <v>75</v>
      </c>
      <c r="B3" s="304">
        <v>42212</v>
      </c>
      <c r="C3" s="7">
        <v>10</v>
      </c>
      <c r="D3" s="58">
        <v>124.25</v>
      </c>
      <c r="E3" s="58">
        <v>0</v>
      </c>
      <c r="F3" s="58">
        <f t="shared" si="0"/>
        <v>1242.5</v>
      </c>
      <c r="G3" s="1">
        <v>42258</v>
      </c>
      <c r="H3" s="7">
        <v>45</v>
      </c>
      <c r="I3" s="58">
        <v>126.8</v>
      </c>
      <c r="J3" s="58">
        <v>0.1</v>
      </c>
      <c r="K3" s="58">
        <f>H3*I3-J3</f>
        <v>5705.9</v>
      </c>
      <c r="L3" s="1">
        <v>42277</v>
      </c>
      <c r="M3" s="2">
        <v>2.1</v>
      </c>
      <c r="O3" s="14" t="s">
        <v>58</v>
      </c>
      <c r="Q3" s="2">
        <f>(F14-K14-M14)/Q2</f>
        <v>110.3977777777778</v>
      </c>
      <c r="T3" s="85">
        <v>42242</v>
      </c>
      <c r="U3" t="s">
        <v>111</v>
      </c>
      <c r="W3" s="176">
        <v>42299</v>
      </c>
      <c r="X3" s="13">
        <v>121.62</v>
      </c>
      <c r="Y3" s="13">
        <v>125.62</v>
      </c>
      <c r="Z3" s="13">
        <v>121.21</v>
      </c>
      <c r="AA3" s="13">
        <v>125.34</v>
      </c>
      <c r="AB3" s="126">
        <v>3427100</v>
      </c>
      <c r="AC3" s="13">
        <v>125.34</v>
      </c>
      <c r="AD3" s="2">
        <f t="shared" ref="AD3:AD66" si="1">Y3-Z3</f>
        <v>4.4100000000000108</v>
      </c>
      <c r="AE3" s="181">
        <f t="shared" ref="AE3:AE66" si="2">AC3/AC4-1</f>
        <v>4.016597510373443E-2</v>
      </c>
    </row>
    <row r="4" spans="1:31" x14ac:dyDescent="0.25">
      <c r="B4" s="304"/>
      <c r="C4" s="7">
        <v>10</v>
      </c>
      <c r="D4" s="58">
        <v>124.25</v>
      </c>
      <c r="E4" s="58">
        <v>0</v>
      </c>
      <c r="F4" s="58">
        <f t="shared" si="0"/>
        <v>1242.5</v>
      </c>
      <c r="G4" s="1">
        <v>42265</v>
      </c>
      <c r="H4" s="111">
        <v>10</v>
      </c>
      <c r="I4" s="58">
        <v>134.5</v>
      </c>
      <c r="J4" s="58">
        <v>0.02</v>
      </c>
      <c r="K4" s="58">
        <f>H4*I4-J4</f>
        <v>1344.98</v>
      </c>
      <c r="M4" s="2"/>
      <c r="O4" s="14" t="s">
        <v>66</v>
      </c>
      <c r="Q4" s="72">
        <v>129.58000000000001</v>
      </c>
      <c r="T4" s="85">
        <v>42246</v>
      </c>
      <c r="U4" t="s">
        <v>109</v>
      </c>
      <c r="W4" s="176">
        <v>42298</v>
      </c>
      <c r="X4" s="13">
        <v>121.76</v>
      </c>
      <c r="Y4" s="13">
        <v>122.68</v>
      </c>
      <c r="Z4" s="13">
        <v>120.11</v>
      </c>
      <c r="AA4" s="13">
        <v>120.5</v>
      </c>
      <c r="AB4" s="126">
        <v>2819700</v>
      </c>
      <c r="AC4" s="13">
        <v>120.5</v>
      </c>
      <c r="AD4" s="2">
        <f t="shared" si="1"/>
        <v>2.5700000000000074</v>
      </c>
      <c r="AE4" s="181">
        <f t="shared" si="2"/>
        <v>5.0879973308866067E-3</v>
      </c>
    </row>
    <row r="5" spans="1:31" x14ac:dyDescent="0.25">
      <c r="B5" s="1">
        <v>42220</v>
      </c>
      <c r="C5" s="7">
        <v>5</v>
      </c>
      <c r="D5" s="58">
        <v>123.2</v>
      </c>
      <c r="E5" s="58">
        <v>0</v>
      </c>
      <c r="F5" s="58">
        <f t="shared" si="0"/>
        <v>616</v>
      </c>
      <c r="G5" s="1">
        <v>42290</v>
      </c>
      <c r="H5" s="111">
        <v>5</v>
      </c>
      <c r="I5" s="58">
        <v>119.15</v>
      </c>
      <c r="J5" s="58">
        <v>0.01</v>
      </c>
      <c r="K5" s="58">
        <f>H5*I5-J5</f>
        <v>595.74</v>
      </c>
      <c r="M5" s="2"/>
      <c r="O5" s="14" t="s">
        <v>67</v>
      </c>
      <c r="Q5" s="3">
        <f>Q4*Q2</f>
        <v>5831.1</v>
      </c>
      <c r="T5" s="85"/>
      <c r="W5" s="176">
        <v>42297</v>
      </c>
      <c r="X5" s="13">
        <v>118.47</v>
      </c>
      <c r="Y5" s="13">
        <v>120.07</v>
      </c>
      <c r="Z5" s="13">
        <v>117.6</v>
      </c>
      <c r="AA5" s="13">
        <v>119.89</v>
      </c>
      <c r="AB5" s="126">
        <v>2187500</v>
      </c>
      <c r="AC5" s="13">
        <v>119.89</v>
      </c>
      <c r="AD5" s="2">
        <f t="shared" si="1"/>
        <v>2.4699999999999989</v>
      </c>
      <c r="AE5" s="181">
        <f t="shared" si="2"/>
        <v>7.8177538668460222E-3</v>
      </c>
    </row>
    <row r="6" spans="1:31" x14ac:dyDescent="0.25">
      <c r="B6" s="1">
        <v>42220</v>
      </c>
      <c r="C6" s="7">
        <v>20</v>
      </c>
      <c r="D6" s="58">
        <v>122.2</v>
      </c>
      <c r="E6" s="58">
        <v>0</v>
      </c>
      <c r="F6" s="58">
        <f t="shared" si="0"/>
        <v>2444</v>
      </c>
      <c r="M6" s="2"/>
      <c r="O6" s="14" t="s">
        <v>64</v>
      </c>
      <c r="Q6" s="2">
        <f>Q3*Q2</f>
        <v>4967.9000000000015</v>
      </c>
      <c r="T6" s="85">
        <v>42250</v>
      </c>
      <c r="U6" t="s">
        <v>156</v>
      </c>
      <c r="W6" s="176">
        <v>42296</v>
      </c>
      <c r="X6" s="13">
        <v>121</v>
      </c>
      <c r="Y6" s="13">
        <v>121.26</v>
      </c>
      <c r="Z6" s="13">
        <v>117.37</v>
      </c>
      <c r="AA6" s="13">
        <v>118.96</v>
      </c>
      <c r="AB6" s="126">
        <v>1853800</v>
      </c>
      <c r="AC6" s="13">
        <v>118.96</v>
      </c>
      <c r="AD6" s="2">
        <f t="shared" si="1"/>
        <v>3.8900000000000006</v>
      </c>
      <c r="AE6" s="181">
        <f t="shared" si="2"/>
        <v>-1.7427934252911559E-2</v>
      </c>
    </row>
    <row r="7" spans="1:31" ht="15.75" x14ac:dyDescent="0.25">
      <c r="B7" s="304">
        <v>42240</v>
      </c>
      <c r="C7" s="7">
        <v>5</v>
      </c>
      <c r="D7" s="58">
        <v>120.5</v>
      </c>
      <c r="E7" s="58">
        <v>0</v>
      </c>
      <c r="F7" s="58">
        <f t="shared" si="0"/>
        <v>602.5</v>
      </c>
      <c r="M7" s="2"/>
      <c r="O7" s="14" t="s">
        <v>65</v>
      </c>
      <c r="Q7" s="2">
        <f>Q5-Q6</f>
        <v>863.19999999999891</v>
      </c>
      <c r="R7" s="229" t="s">
        <v>282</v>
      </c>
      <c r="T7" s="85"/>
      <c r="W7" s="176">
        <v>42293</v>
      </c>
      <c r="X7" s="13">
        <v>121.9</v>
      </c>
      <c r="Y7" s="13">
        <v>121.98</v>
      </c>
      <c r="Z7" s="13">
        <v>119.9</v>
      </c>
      <c r="AA7" s="13">
        <v>121.07</v>
      </c>
      <c r="AB7" s="126">
        <v>1975300</v>
      </c>
      <c r="AC7" s="13">
        <v>121.07</v>
      </c>
      <c r="AD7" s="2">
        <f t="shared" si="1"/>
        <v>2.0799999999999983</v>
      </c>
      <c r="AE7" s="181">
        <f t="shared" si="2"/>
        <v>-6.5643718716665855E-3</v>
      </c>
    </row>
    <row r="8" spans="1:31" x14ac:dyDescent="0.25">
      <c r="B8" s="307"/>
      <c r="C8" s="7">
        <v>10</v>
      </c>
      <c r="D8" s="58">
        <v>120.5</v>
      </c>
      <c r="E8" s="58">
        <v>0</v>
      </c>
      <c r="F8" s="58">
        <f t="shared" si="0"/>
        <v>1205</v>
      </c>
      <c r="T8" s="85"/>
      <c r="W8" s="176">
        <v>42292</v>
      </c>
      <c r="X8" s="13">
        <v>118</v>
      </c>
      <c r="Y8" s="13">
        <v>121.99</v>
      </c>
      <c r="Z8" s="13">
        <v>117.69</v>
      </c>
      <c r="AA8" s="13">
        <v>121.87</v>
      </c>
      <c r="AB8" s="126">
        <v>4929300</v>
      </c>
      <c r="AC8" s="13">
        <v>121.87</v>
      </c>
      <c r="AD8" s="2">
        <f t="shared" si="1"/>
        <v>4.2999999999999972</v>
      </c>
      <c r="AE8" s="181">
        <f t="shared" si="2"/>
        <v>3.7544696066746264E-2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9">
        <v>42341</v>
      </c>
      <c r="U9" t="s">
        <v>121</v>
      </c>
      <c r="W9" s="176">
        <v>42291</v>
      </c>
      <c r="X9" s="13">
        <v>113</v>
      </c>
      <c r="Y9" s="13">
        <v>117.76</v>
      </c>
      <c r="Z9" s="13">
        <v>112.38</v>
      </c>
      <c r="AA9" s="13">
        <v>117.46</v>
      </c>
      <c r="AB9" s="126">
        <v>3350900</v>
      </c>
      <c r="AC9" s="13">
        <v>117.46</v>
      </c>
      <c r="AD9" s="2">
        <f t="shared" si="1"/>
        <v>5.3800000000000097</v>
      </c>
      <c r="AE9" s="181">
        <f t="shared" si="2"/>
        <v>3.5619820137541724E-2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76">
        <v>42290</v>
      </c>
      <c r="X10" s="13">
        <v>116.34</v>
      </c>
      <c r="Y10" s="13">
        <v>116.67</v>
      </c>
      <c r="Z10" s="13">
        <v>113.21</v>
      </c>
      <c r="AA10" s="13">
        <v>113.42</v>
      </c>
      <c r="AB10" s="126">
        <v>3232400</v>
      </c>
      <c r="AC10" s="13">
        <v>113.42</v>
      </c>
      <c r="AD10" s="2">
        <f t="shared" si="1"/>
        <v>3.460000000000008</v>
      </c>
      <c r="AE10" s="181">
        <f t="shared" si="2"/>
        <v>-3.6199864038069407E-2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76">
        <v>42289</v>
      </c>
      <c r="X11" s="13">
        <v>117.59</v>
      </c>
      <c r="Y11" s="13">
        <v>117.98</v>
      </c>
      <c r="Z11" s="13">
        <v>115.76</v>
      </c>
      <c r="AA11" s="13">
        <v>117.68</v>
      </c>
      <c r="AB11" s="126">
        <v>2418400</v>
      </c>
      <c r="AC11" s="13">
        <v>117.68</v>
      </c>
      <c r="AD11" s="2">
        <f t="shared" si="1"/>
        <v>2.2199999999999989</v>
      </c>
      <c r="AE11" s="181">
        <f t="shared" si="2"/>
        <v>6.5862629373023562E-3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76">
        <v>42286</v>
      </c>
      <c r="X12" s="13">
        <v>116.56</v>
      </c>
      <c r="Y12" s="13">
        <v>118.08</v>
      </c>
      <c r="Z12" s="13">
        <v>115.54</v>
      </c>
      <c r="AA12" s="13">
        <v>116.91</v>
      </c>
      <c r="AB12" s="126">
        <v>3439300</v>
      </c>
      <c r="AC12" s="13">
        <v>116.91</v>
      </c>
      <c r="AD12" s="2">
        <f t="shared" si="1"/>
        <v>2.539999999999992</v>
      </c>
      <c r="AE12" s="181">
        <f t="shared" si="2"/>
        <v>1.8853372182705552E-3</v>
      </c>
    </row>
    <row r="13" spans="1:31" x14ac:dyDescent="0.25">
      <c r="W13" s="176">
        <v>42285</v>
      </c>
      <c r="X13" s="13">
        <v>117.52</v>
      </c>
      <c r="Y13" s="13">
        <v>117.96</v>
      </c>
      <c r="Z13" s="13">
        <v>113.79</v>
      </c>
      <c r="AA13" s="13">
        <v>116.69</v>
      </c>
      <c r="AB13" s="126">
        <v>4134100</v>
      </c>
      <c r="AC13" s="13">
        <v>116.69</v>
      </c>
      <c r="AD13" s="2">
        <f t="shared" si="1"/>
        <v>4.1699999999999875</v>
      </c>
      <c r="AE13" s="181">
        <f t="shared" si="2"/>
        <v>-1.6436277815239375E-2</v>
      </c>
    </row>
    <row r="14" spans="1:31" x14ac:dyDescent="0.25">
      <c r="A14" s="86" t="s">
        <v>86</v>
      </c>
      <c r="B14" s="87"/>
      <c r="C14" s="87">
        <f>SUM(C2:C13)</f>
        <v>115</v>
      </c>
      <c r="D14" s="88"/>
      <c r="E14" s="88"/>
      <c r="F14" s="88">
        <f>SUM(F2:F13)</f>
        <v>13915.6</v>
      </c>
      <c r="G14" s="87"/>
      <c r="H14" s="87">
        <f>SUM(H2:H13)</f>
        <v>70</v>
      </c>
      <c r="I14" s="88"/>
      <c r="J14" s="88"/>
      <c r="K14" s="88">
        <f>SUM(K2:K13)</f>
        <v>8941.5999999999985</v>
      </c>
      <c r="L14" s="87"/>
      <c r="M14" s="88">
        <f>SUM(M2:M13)</f>
        <v>6.1</v>
      </c>
      <c r="W14" s="176">
        <v>42284</v>
      </c>
      <c r="X14" s="13">
        <v>118.65</v>
      </c>
      <c r="Y14" s="13">
        <v>119.54</v>
      </c>
      <c r="Z14" s="13">
        <v>115.82</v>
      </c>
      <c r="AA14" s="13">
        <v>118.64</v>
      </c>
      <c r="AB14" s="126">
        <v>3715000</v>
      </c>
      <c r="AC14" s="13">
        <v>118.64</v>
      </c>
      <c r="AD14" s="2">
        <f t="shared" si="1"/>
        <v>3.7200000000000131</v>
      </c>
      <c r="AE14" s="181">
        <f t="shared" si="2"/>
        <v>1.3064640081974277E-2</v>
      </c>
    </row>
    <row r="15" spans="1:31" x14ac:dyDescent="0.25">
      <c r="W15" s="176">
        <v>42283</v>
      </c>
      <c r="X15" s="13">
        <v>120.76</v>
      </c>
      <c r="Y15" s="13">
        <v>121.01</v>
      </c>
      <c r="Z15" s="13">
        <v>111.53</v>
      </c>
      <c r="AA15" s="13">
        <v>117.11</v>
      </c>
      <c r="AB15" s="126">
        <v>11584600</v>
      </c>
      <c r="AC15" s="13">
        <v>117.11</v>
      </c>
      <c r="AD15" s="2">
        <f t="shared" si="1"/>
        <v>9.480000000000004</v>
      </c>
      <c r="AE15" s="181">
        <f t="shared" si="2"/>
        <v>-3.3905296155749887E-2</v>
      </c>
    </row>
    <row r="16" spans="1:31" x14ac:dyDescent="0.25">
      <c r="W16" s="176">
        <v>42282</v>
      </c>
      <c r="X16" s="13">
        <v>123.96</v>
      </c>
      <c r="Y16" s="13">
        <v>124.87</v>
      </c>
      <c r="Z16" s="13">
        <v>120.96</v>
      </c>
      <c r="AA16" s="13">
        <v>121.22</v>
      </c>
      <c r="AB16" s="126">
        <v>3883200</v>
      </c>
      <c r="AC16" s="13">
        <v>121.22</v>
      </c>
      <c r="AD16" s="2">
        <f t="shared" si="1"/>
        <v>3.9100000000000108</v>
      </c>
      <c r="AE16" s="181">
        <f t="shared" si="2"/>
        <v>-1.7108570501905507E-2</v>
      </c>
    </row>
    <row r="17" spans="23:31" x14ac:dyDescent="0.25">
      <c r="W17" s="176">
        <v>42279</v>
      </c>
      <c r="X17" s="13">
        <v>119.99</v>
      </c>
      <c r="Y17" s="13">
        <v>123.36</v>
      </c>
      <c r="Z17" s="13">
        <v>118.21</v>
      </c>
      <c r="AA17" s="13">
        <v>123.33</v>
      </c>
      <c r="AB17" s="126">
        <v>3494000</v>
      </c>
      <c r="AC17" s="13">
        <v>123.33</v>
      </c>
      <c r="AD17" s="2">
        <f t="shared" si="1"/>
        <v>5.1500000000000057</v>
      </c>
      <c r="AE17" s="181">
        <f t="shared" si="2"/>
        <v>9.7429179629933138E-3</v>
      </c>
    </row>
    <row r="18" spans="23:31" x14ac:dyDescent="0.25">
      <c r="W18" s="176">
        <v>42278</v>
      </c>
      <c r="X18" s="13">
        <v>123.11</v>
      </c>
      <c r="Y18" s="13">
        <v>124.9</v>
      </c>
      <c r="Z18" s="13">
        <v>119.5</v>
      </c>
      <c r="AA18" s="13">
        <v>122.14</v>
      </c>
      <c r="AB18" s="126">
        <v>4550200</v>
      </c>
      <c r="AC18" s="13">
        <v>122.14</v>
      </c>
      <c r="AD18" s="2">
        <f t="shared" si="1"/>
        <v>5.4000000000000057</v>
      </c>
      <c r="AE18" s="181">
        <f t="shared" si="2"/>
        <v>-2.2958163346932237E-2</v>
      </c>
    </row>
    <row r="19" spans="23:31" x14ac:dyDescent="0.25">
      <c r="W19" s="176">
        <v>42277</v>
      </c>
      <c r="X19" s="13">
        <v>121.79</v>
      </c>
      <c r="Y19" s="13">
        <v>125.23</v>
      </c>
      <c r="Z19" s="13">
        <v>121</v>
      </c>
      <c r="AA19" s="13">
        <v>125.01</v>
      </c>
      <c r="AB19" s="126">
        <v>4375600</v>
      </c>
      <c r="AC19" s="13">
        <v>125.01</v>
      </c>
      <c r="AD19" s="2">
        <f t="shared" si="1"/>
        <v>4.230000000000004</v>
      </c>
      <c r="AE19" s="181">
        <f t="shared" si="2"/>
        <v>4.4622712459263081E-2</v>
      </c>
    </row>
    <row r="20" spans="23:31" x14ac:dyDescent="0.25">
      <c r="W20" s="176">
        <v>42276</v>
      </c>
      <c r="X20" s="13">
        <v>121.91</v>
      </c>
      <c r="Y20" s="13">
        <v>122.48</v>
      </c>
      <c r="Z20" s="13">
        <v>118.06</v>
      </c>
      <c r="AA20" s="13">
        <v>119.67</v>
      </c>
      <c r="AB20" s="126">
        <v>4796400</v>
      </c>
      <c r="AC20" s="13">
        <v>119.67</v>
      </c>
      <c r="AD20" s="2">
        <f t="shared" si="1"/>
        <v>4.4200000000000017</v>
      </c>
      <c r="AE20" s="181">
        <f t="shared" si="2"/>
        <v>-9.7641704592469347E-3</v>
      </c>
    </row>
    <row r="21" spans="23:31" x14ac:dyDescent="0.25">
      <c r="W21" s="176">
        <v>42275</v>
      </c>
      <c r="X21" s="13">
        <v>125.96</v>
      </c>
      <c r="Y21" s="13">
        <v>128.16999999999999</v>
      </c>
      <c r="Z21" s="13">
        <v>120.81</v>
      </c>
      <c r="AA21" s="13">
        <v>120.85</v>
      </c>
      <c r="AB21" s="126">
        <v>3954900</v>
      </c>
      <c r="AC21" s="13">
        <v>120.85</v>
      </c>
      <c r="AD21" s="2">
        <f t="shared" si="1"/>
        <v>7.3599999999999852</v>
      </c>
      <c r="AE21" s="181">
        <f t="shared" si="2"/>
        <v>-4.647309452422288E-2</v>
      </c>
    </row>
    <row r="22" spans="23:31" x14ac:dyDescent="0.25">
      <c r="W22" s="176">
        <v>42272</v>
      </c>
      <c r="X22" s="13">
        <v>125.96</v>
      </c>
      <c r="Y22" s="13">
        <v>128.93</v>
      </c>
      <c r="Z22" s="13">
        <v>125.2</v>
      </c>
      <c r="AA22" s="13">
        <v>126.74</v>
      </c>
      <c r="AB22" s="126">
        <v>3459900</v>
      </c>
      <c r="AC22" s="13">
        <v>126.74</v>
      </c>
      <c r="AD22" s="2">
        <f t="shared" si="1"/>
        <v>3.730000000000004</v>
      </c>
      <c r="AE22" s="181">
        <f t="shared" si="2"/>
        <v>2.1273166800966914E-2</v>
      </c>
    </row>
    <row r="23" spans="23:31" x14ac:dyDescent="0.25">
      <c r="W23" s="176">
        <v>42271</v>
      </c>
      <c r="X23" s="13">
        <v>124.1</v>
      </c>
      <c r="Y23" s="13">
        <v>125.35</v>
      </c>
      <c r="Z23" s="13">
        <v>119.45</v>
      </c>
      <c r="AA23" s="13">
        <v>124.1</v>
      </c>
      <c r="AB23" s="126">
        <v>4499500</v>
      </c>
      <c r="AC23" s="13">
        <v>124.1</v>
      </c>
      <c r="AD23" s="2">
        <f t="shared" si="1"/>
        <v>5.8999999999999915</v>
      </c>
      <c r="AE23" s="181">
        <f t="shared" si="2"/>
        <v>-1.1470447666082628E-2</v>
      </c>
    </row>
    <row r="24" spans="23:31" x14ac:dyDescent="0.25">
      <c r="W24" s="176">
        <v>42270</v>
      </c>
      <c r="X24" s="13">
        <v>124.82</v>
      </c>
      <c r="Y24" s="13">
        <v>127.8</v>
      </c>
      <c r="Z24" s="13">
        <v>123.81</v>
      </c>
      <c r="AA24" s="13">
        <v>125.54</v>
      </c>
      <c r="AB24" s="126">
        <v>2187900</v>
      </c>
      <c r="AC24" s="13">
        <v>125.54</v>
      </c>
      <c r="AD24" s="2">
        <f t="shared" si="1"/>
        <v>3.9899999999999949</v>
      </c>
      <c r="AE24" s="181">
        <f t="shared" si="2"/>
        <v>6.736166800320742E-3</v>
      </c>
    </row>
    <row r="25" spans="23:31" x14ac:dyDescent="0.25">
      <c r="W25" s="176">
        <v>42269</v>
      </c>
      <c r="X25" s="13">
        <v>124.99</v>
      </c>
      <c r="Y25" s="13">
        <v>125.84</v>
      </c>
      <c r="Z25" s="13">
        <v>123.7</v>
      </c>
      <c r="AA25" s="13">
        <v>124.7</v>
      </c>
      <c r="AB25" s="126">
        <v>2248300</v>
      </c>
      <c r="AC25" s="13">
        <v>124.7</v>
      </c>
      <c r="AD25" s="2">
        <f t="shared" si="1"/>
        <v>2.1400000000000006</v>
      </c>
      <c r="AE25" s="181">
        <f t="shared" si="2"/>
        <v>-2.0116297344020095E-2</v>
      </c>
    </row>
    <row r="26" spans="23:31" x14ac:dyDescent="0.25">
      <c r="W26" s="176">
        <v>42268</v>
      </c>
      <c r="X26" s="13">
        <v>128.37</v>
      </c>
      <c r="Y26" s="13">
        <v>129.38</v>
      </c>
      <c r="Z26" s="13">
        <v>126.22</v>
      </c>
      <c r="AA26" s="13">
        <v>127.26</v>
      </c>
      <c r="AB26" s="126">
        <v>1651500</v>
      </c>
      <c r="AC26" s="13">
        <v>127.26</v>
      </c>
      <c r="AD26" s="2">
        <f t="shared" si="1"/>
        <v>3.1599999999999966</v>
      </c>
      <c r="AE26" s="181">
        <f t="shared" si="2"/>
        <v>-2.5864095932283115E-3</v>
      </c>
    </row>
    <row r="27" spans="23:31" x14ac:dyDescent="0.25">
      <c r="W27" s="176">
        <v>42265</v>
      </c>
      <c r="X27" s="13">
        <v>128.54</v>
      </c>
      <c r="Y27" s="13">
        <v>129.49</v>
      </c>
      <c r="Z27" s="13">
        <v>126.6</v>
      </c>
      <c r="AA27" s="13">
        <v>127.59</v>
      </c>
      <c r="AB27" s="126">
        <v>4402100</v>
      </c>
      <c r="AC27" s="13">
        <v>127.59</v>
      </c>
      <c r="AD27" s="2">
        <f t="shared" si="1"/>
        <v>2.8900000000000148</v>
      </c>
      <c r="AE27" s="181">
        <f t="shared" si="2"/>
        <v>-2.3122272414057177E-2</v>
      </c>
    </row>
    <row r="28" spans="23:31" x14ac:dyDescent="0.25">
      <c r="W28" s="176">
        <v>42264</v>
      </c>
      <c r="X28" s="13">
        <v>131.51</v>
      </c>
      <c r="Y28" s="13">
        <v>133.06</v>
      </c>
      <c r="Z28" s="13">
        <v>130.19999999999999</v>
      </c>
      <c r="AA28" s="13">
        <v>130.61000000000001</v>
      </c>
      <c r="AB28" s="126">
        <v>1991800</v>
      </c>
      <c r="AC28" s="13">
        <v>130.61000000000001</v>
      </c>
      <c r="AD28" s="2">
        <f t="shared" si="1"/>
        <v>2.8600000000000136</v>
      </c>
      <c r="AE28" s="181">
        <f t="shared" si="2"/>
        <v>-6.6925241463229312E-3</v>
      </c>
    </row>
    <row r="29" spans="23:31" x14ac:dyDescent="0.25">
      <c r="W29" s="176">
        <v>42263</v>
      </c>
      <c r="X29" s="13">
        <v>133.88999999999999</v>
      </c>
      <c r="Y29" s="13">
        <v>133.88999999999999</v>
      </c>
      <c r="Z29" s="13">
        <v>130.26</v>
      </c>
      <c r="AA29" s="13">
        <v>131.49</v>
      </c>
      <c r="AB29" s="126">
        <v>2731700</v>
      </c>
      <c r="AC29" s="13">
        <v>131.49</v>
      </c>
      <c r="AD29" s="2">
        <f t="shared" si="1"/>
        <v>3.6299999999999955</v>
      </c>
      <c r="AE29" s="181" t="e">
        <f t="shared" si="2"/>
        <v>#DIV/0!</v>
      </c>
    </row>
    <row r="30" spans="23:31" x14ac:dyDescent="0.25">
      <c r="W30" s="176">
        <v>42263</v>
      </c>
      <c r="X30" s="13" t="s">
        <v>203</v>
      </c>
      <c r="Y30" s="13"/>
      <c r="Z30" s="13"/>
      <c r="AA30" s="13"/>
      <c r="AB30" s="126"/>
      <c r="AC30" s="13"/>
      <c r="AD30" s="2">
        <f t="shared" si="1"/>
        <v>0</v>
      </c>
      <c r="AE30" s="181">
        <f t="shared" si="2"/>
        <v>-1</v>
      </c>
    </row>
    <row r="31" spans="23:31" x14ac:dyDescent="0.25">
      <c r="W31" s="176">
        <v>42262</v>
      </c>
      <c r="X31" s="13">
        <v>132.13</v>
      </c>
      <c r="Y31" s="13">
        <v>134.94999999999999</v>
      </c>
      <c r="Z31" s="13">
        <v>131</v>
      </c>
      <c r="AA31" s="13">
        <v>134.38</v>
      </c>
      <c r="AB31" s="126">
        <v>3080400</v>
      </c>
      <c r="AC31" s="13">
        <v>133.96</v>
      </c>
      <c r="AD31" s="2">
        <f t="shared" si="1"/>
        <v>3.9499999999999886</v>
      </c>
      <c r="AE31" s="181">
        <f t="shared" si="2"/>
        <v>2.4315644593974728E-2</v>
      </c>
    </row>
    <row r="32" spans="23:31" x14ac:dyDescent="0.25">
      <c r="W32" s="176">
        <v>42261</v>
      </c>
      <c r="X32" s="13">
        <v>132.5</v>
      </c>
      <c r="Y32" s="13">
        <v>133.72999999999999</v>
      </c>
      <c r="Z32" s="13">
        <v>130.6</v>
      </c>
      <c r="AA32" s="13">
        <v>131.19</v>
      </c>
      <c r="AB32" s="126">
        <v>3464300</v>
      </c>
      <c r="AC32" s="13">
        <v>130.78</v>
      </c>
      <c r="AD32" s="2">
        <f t="shared" si="1"/>
        <v>3.1299999999999955</v>
      </c>
      <c r="AE32" s="181">
        <f t="shared" si="2"/>
        <v>8.4181525981485983E-4</v>
      </c>
    </row>
    <row r="33" spans="15:31" x14ac:dyDescent="0.25">
      <c r="W33" s="176">
        <v>42258</v>
      </c>
      <c r="X33" s="13">
        <v>128.16</v>
      </c>
      <c r="Y33" s="13">
        <v>131.22</v>
      </c>
      <c r="Z33" s="13">
        <v>126.94</v>
      </c>
      <c r="AA33" s="13">
        <v>131.08000000000001</v>
      </c>
      <c r="AB33" s="126">
        <v>3960600</v>
      </c>
      <c r="AC33" s="13">
        <v>130.66999999999999</v>
      </c>
      <c r="AD33" s="2">
        <f t="shared" si="1"/>
        <v>4.2800000000000011</v>
      </c>
      <c r="AE33" s="181">
        <f t="shared" si="2"/>
        <v>1.8313591022443898E-2</v>
      </c>
    </row>
    <row r="34" spans="15:31" x14ac:dyDescent="0.25">
      <c r="W34" s="176">
        <v>42257</v>
      </c>
      <c r="X34" s="13">
        <v>128.54</v>
      </c>
      <c r="Y34" s="13">
        <v>129.16</v>
      </c>
      <c r="Z34" s="13">
        <v>124.8</v>
      </c>
      <c r="AA34" s="13">
        <v>128.72</v>
      </c>
      <c r="AB34" s="126">
        <v>3622400</v>
      </c>
      <c r="AC34" s="13">
        <v>128.32</v>
      </c>
      <c r="AD34" s="2">
        <f t="shared" si="1"/>
        <v>4.3599999999999994</v>
      </c>
      <c r="AE34" s="181">
        <f t="shared" si="2"/>
        <v>1.2226867555415355E-2</v>
      </c>
    </row>
    <row r="35" spans="15:31" x14ac:dyDescent="0.25">
      <c r="W35" s="176">
        <v>42256</v>
      </c>
      <c r="X35" s="13">
        <v>130.18</v>
      </c>
      <c r="Y35" s="13">
        <v>131.79</v>
      </c>
      <c r="Z35" s="13">
        <v>126.3</v>
      </c>
      <c r="AA35" s="13">
        <v>127.17</v>
      </c>
      <c r="AB35" s="126">
        <v>3150200</v>
      </c>
      <c r="AC35" s="13">
        <v>126.77</v>
      </c>
      <c r="AD35" s="2">
        <f t="shared" si="1"/>
        <v>5.4899999999999949</v>
      </c>
      <c r="AE35" s="181">
        <f t="shared" si="2"/>
        <v>-1.5455110282696416E-2</v>
      </c>
    </row>
    <row r="36" spans="15:31" x14ac:dyDescent="0.25">
      <c r="W36" s="176">
        <v>42255</v>
      </c>
      <c r="X36" s="13">
        <v>125.4</v>
      </c>
      <c r="Y36" s="13">
        <v>129.33000000000001</v>
      </c>
      <c r="Z36" s="13">
        <v>124.82</v>
      </c>
      <c r="AA36" s="13">
        <v>129.16</v>
      </c>
      <c r="AB36" s="126">
        <v>3547700</v>
      </c>
      <c r="AC36" s="13">
        <v>128.76</v>
      </c>
      <c r="AD36" s="2">
        <f t="shared" si="1"/>
        <v>4.5100000000000193</v>
      </c>
      <c r="AE36" s="181">
        <f t="shared" si="2"/>
        <v>6.6158814275068201E-2</v>
      </c>
    </row>
    <row r="37" spans="15:31" x14ac:dyDescent="0.25">
      <c r="W37" s="176">
        <v>42251</v>
      </c>
      <c r="X37" s="13">
        <v>121.24</v>
      </c>
      <c r="Y37" s="13">
        <v>123.81</v>
      </c>
      <c r="Z37" s="13">
        <v>120.65</v>
      </c>
      <c r="AA37" s="13">
        <v>121.15</v>
      </c>
      <c r="AB37" s="126">
        <v>2492300</v>
      </c>
      <c r="AC37" s="13">
        <v>120.77</v>
      </c>
      <c r="AD37" s="2">
        <f t="shared" si="1"/>
        <v>3.1599999999999966</v>
      </c>
      <c r="AE37" s="181">
        <f t="shared" si="2"/>
        <v>-2.1154157886205227E-2</v>
      </c>
    </row>
    <row r="38" spans="15:31" x14ac:dyDescent="0.25">
      <c r="W38" s="176">
        <v>42250</v>
      </c>
      <c r="X38" s="13">
        <v>125.4</v>
      </c>
      <c r="Y38" s="13">
        <v>126.9</v>
      </c>
      <c r="Z38" s="13">
        <v>123.21</v>
      </c>
      <c r="AA38" s="13">
        <v>123.77</v>
      </c>
      <c r="AB38" s="126">
        <v>2995400</v>
      </c>
      <c r="AC38" s="13">
        <v>123.38</v>
      </c>
      <c r="AD38" s="2">
        <f t="shared" si="1"/>
        <v>3.6900000000000119</v>
      </c>
      <c r="AE38" s="181">
        <f t="shared" si="2"/>
        <v>-2.1835826930853841E-3</v>
      </c>
    </row>
    <row r="39" spans="15:31" x14ac:dyDescent="0.25">
      <c r="W39" s="176">
        <v>42249</v>
      </c>
      <c r="X39" s="13">
        <v>122.15</v>
      </c>
      <c r="Y39" s="13">
        <v>124.07</v>
      </c>
      <c r="Z39" s="13">
        <v>120.16</v>
      </c>
      <c r="AA39" s="13">
        <v>124.04</v>
      </c>
      <c r="AB39" s="126">
        <v>3670000</v>
      </c>
      <c r="AC39" s="13">
        <v>123.65</v>
      </c>
      <c r="AD39" s="2">
        <f t="shared" si="1"/>
        <v>3.9099999999999966</v>
      </c>
      <c r="AE39" s="181">
        <f t="shared" si="2"/>
        <v>3.9075630252100924E-2</v>
      </c>
    </row>
    <row r="40" spans="15:31" x14ac:dyDescent="0.25">
      <c r="W40" s="176">
        <v>42248</v>
      </c>
      <c r="X40" s="13">
        <v>121.52</v>
      </c>
      <c r="Y40" s="13">
        <v>125.02</v>
      </c>
      <c r="Z40" s="13">
        <v>118.1</v>
      </c>
      <c r="AA40" s="13">
        <v>119.37</v>
      </c>
      <c r="AB40" s="126">
        <v>4974900</v>
      </c>
      <c r="AC40" s="13">
        <v>119</v>
      </c>
      <c r="AD40" s="2">
        <f t="shared" si="1"/>
        <v>6.9200000000000017</v>
      </c>
      <c r="AE40" s="181">
        <f t="shared" si="2"/>
        <v>-5.2396878483835008E-2</v>
      </c>
    </row>
    <row r="41" spans="15:31" ht="20.25" thickBot="1" x14ac:dyDescent="0.35">
      <c r="O41" s="303" t="s">
        <v>82</v>
      </c>
      <c r="P41" s="303"/>
      <c r="T41" s="122" t="s">
        <v>139</v>
      </c>
      <c r="W41" s="176">
        <v>42247</v>
      </c>
      <c r="X41" s="13">
        <v>126.64</v>
      </c>
      <c r="Y41" s="13">
        <v>128.04</v>
      </c>
      <c r="Z41" s="13">
        <v>125</v>
      </c>
      <c r="AA41" s="13">
        <v>125.97</v>
      </c>
      <c r="AB41" s="126">
        <v>3008700</v>
      </c>
      <c r="AC41" s="13">
        <v>125.58</v>
      </c>
      <c r="AD41" s="2">
        <f t="shared" si="1"/>
        <v>3.039999999999992</v>
      </c>
      <c r="AE41" s="181">
        <f t="shared" si="2"/>
        <v>-1.289105486558717E-2</v>
      </c>
    </row>
    <row r="42" spans="15:31" ht="15.75" thickTop="1" x14ac:dyDescent="0.25">
      <c r="O42" s="114">
        <v>1.1000000000000001</v>
      </c>
      <c r="P42" s="114">
        <f>O42*$Q$4</f>
        <v>142.53800000000004</v>
      </c>
      <c r="Q42" s="2"/>
      <c r="T42" s="178" t="s">
        <v>123</v>
      </c>
      <c r="U42" s="129">
        <v>125.34</v>
      </c>
      <c r="W42" s="176">
        <v>42244</v>
      </c>
      <c r="X42" s="13">
        <v>125.53</v>
      </c>
      <c r="Y42" s="13">
        <v>127.72</v>
      </c>
      <c r="Z42" s="13">
        <v>124.69</v>
      </c>
      <c r="AA42" s="13">
        <v>127.62</v>
      </c>
      <c r="AB42" s="126">
        <v>3632200</v>
      </c>
      <c r="AC42" s="13">
        <v>127.22</v>
      </c>
      <c r="AD42" s="2">
        <f t="shared" si="1"/>
        <v>3.0300000000000011</v>
      </c>
      <c r="AE42" s="181">
        <f t="shared" si="2"/>
        <v>1.0725351553189766E-2</v>
      </c>
    </row>
    <row r="43" spans="15:31" x14ac:dyDescent="0.25">
      <c r="O43" s="114">
        <v>1.0900000000000001</v>
      </c>
      <c r="P43" s="114">
        <f t="shared" ref="P43:P62" si="3">O43*$Q$4</f>
        <v>141.24220000000003</v>
      </c>
      <c r="Q43" s="2"/>
      <c r="T43" s="179" t="s">
        <v>124</v>
      </c>
      <c r="U43" s="119">
        <v>127.47</v>
      </c>
      <c r="W43" s="176">
        <v>42243</v>
      </c>
      <c r="X43" s="13">
        <v>120.5</v>
      </c>
      <c r="Y43" s="13">
        <v>127</v>
      </c>
      <c r="Z43" s="13">
        <v>120.38</v>
      </c>
      <c r="AA43" s="13">
        <v>126.26</v>
      </c>
      <c r="AB43" s="126">
        <v>9188200</v>
      </c>
      <c r="AC43" s="13">
        <v>125.87</v>
      </c>
      <c r="AD43" s="2">
        <f t="shared" si="1"/>
        <v>6.6200000000000045</v>
      </c>
      <c r="AE43" s="181">
        <f t="shared" si="2"/>
        <v>8.6584944751381121E-2</v>
      </c>
    </row>
    <row r="44" spans="15:31" x14ac:dyDescent="0.25">
      <c r="O44" s="114">
        <v>1.08</v>
      </c>
      <c r="P44" s="114">
        <f t="shared" si="3"/>
        <v>139.94640000000001</v>
      </c>
      <c r="Q44" s="2"/>
      <c r="T44" s="179" t="s">
        <v>125</v>
      </c>
      <c r="U44" s="119" t="s">
        <v>365</v>
      </c>
      <c r="W44" s="176">
        <v>42242</v>
      </c>
      <c r="X44" s="13">
        <v>112.6</v>
      </c>
      <c r="Y44" s="13">
        <v>116.74</v>
      </c>
      <c r="Z44" s="13">
        <v>111.18</v>
      </c>
      <c r="AA44" s="13">
        <v>116.2</v>
      </c>
      <c r="AB44" s="126">
        <v>5935400</v>
      </c>
      <c r="AC44" s="13">
        <v>115.84</v>
      </c>
      <c r="AD44" s="2">
        <f t="shared" si="1"/>
        <v>5.5599999999999881</v>
      </c>
      <c r="AE44" s="181">
        <f t="shared" si="2"/>
        <v>7.0906905796431552E-2</v>
      </c>
    </row>
    <row r="45" spans="15:31" x14ac:dyDescent="0.25">
      <c r="O45" s="114">
        <v>1.07</v>
      </c>
      <c r="P45" s="114">
        <f t="shared" si="3"/>
        <v>138.65060000000003</v>
      </c>
      <c r="Q45" s="2"/>
      <c r="T45" s="179" t="s">
        <v>126</v>
      </c>
      <c r="U45" s="119" t="s">
        <v>366</v>
      </c>
      <c r="W45" s="176">
        <v>42241</v>
      </c>
      <c r="X45" s="13">
        <v>114.13</v>
      </c>
      <c r="Y45" s="13">
        <v>115</v>
      </c>
      <c r="Z45" s="13">
        <v>108.2</v>
      </c>
      <c r="AA45" s="13">
        <v>108.51</v>
      </c>
      <c r="AB45" s="126">
        <v>4392100</v>
      </c>
      <c r="AC45" s="13">
        <v>108.17</v>
      </c>
      <c r="AD45" s="2">
        <f t="shared" si="1"/>
        <v>6.7999999999999972</v>
      </c>
      <c r="AE45" s="181">
        <f t="shared" si="2"/>
        <v>-1.304744525547441E-2</v>
      </c>
    </row>
    <row r="46" spans="15:31" x14ac:dyDescent="0.25">
      <c r="O46" s="114">
        <v>1.06</v>
      </c>
      <c r="P46" s="114">
        <f t="shared" si="3"/>
        <v>137.35480000000001</v>
      </c>
      <c r="Q46" s="2"/>
      <c r="T46" s="179" t="s">
        <v>127</v>
      </c>
      <c r="U46" s="119">
        <v>162.81</v>
      </c>
      <c r="W46" s="176">
        <v>42240</v>
      </c>
      <c r="X46" s="13">
        <v>101.09</v>
      </c>
      <c r="Y46" s="13">
        <v>115.01</v>
      </c>
      <c r="Z46" s="13">
        <v>100</v>
      </c>
      <c r="AA46" s="13">
        <v>109.94</v>
      </c>
      <c r="AB46" s="126">
        <v>6904000</v>
      </c>
      <c r="AC46" s="13">
        <v>109.6</v>
      </c>
      <c r="AD46" s="2">
        <f t="shared" si="1"/>
        <v>15.010000000000005</v>
      </c>
      <c r="AE46" s="181">
        <f t="shared" si="2"/>
        <v>-1.3501350135013523E-2</v>
      </c>
    </row>
    <row r="47" spans="15:31" x14ac:dyDescent="0.25">
      <c r="O47" s="114">
        <v>1.05</v>
      </c>
      <c r="P47" s="114">
        <f t="shared" si="3"/>
        <v>136.05900000000003</v>
      </c>
      <c r="Q47" s="2"/>
      <c r="T47" s="179" t="s">
        <v>128</v>
      </c>
      <c r="U47" s="119">
        <v>1.31752</v>
      </c>
      <c r="W47" s="176">
        <v>42237</v>
      </c>
      <c r="X47" s="13">
        <v>112.75</v>
      </c>
      <c r="Y47" s="13">
        <v>115.49</v>
      </c>
      <c r="Z47" s="13">
        <v>111.33</v>
      </c>
      <c r="AA47" s="13">
        <v>111.45</v>
      </c>
      <c r="AB47" s="126">
        <v>5647200</v>
      </c>
      <c r="AC47" s="13">
        <v>111.1</v>
      </c>
      <c r="AD47" s="2">
        <f t="shared" si="1"/>
        <v>4.1599999999999966</v>
      </c>
      <c r="AE47" s="181">
        <f t="shared" si="2"/>
        <v>-3.1132815906514399E-2</v>
      </c>
    </row>
    <row r="48" spans="15:31" x14ac:dyDescent="0.25">
      <c r="O48" s="114">
        <v>1.04</v>
      </c>
      <c r="P48" s="114">
        <f t="shared" si="3"/>
        <v>134.76320000000001</v>
      </c>
      <c r="Q48" s="2"/>
      <c r="T48" s="179" t="s">
        <v>151</v>
      </c>
      <c r="U48" s="119" t="s">
        <v>202</v>
      </c>
      <c r="W48" s="176">
        <v>42236</v>
      </c>
      <c r="X48" s="13">
        <v>120.08</v>
      </c>
      <c r="Y48" s="13">
        <v>120.64</v>
      </c>
      <c r="Z48" s="13">
        <v>115.03</v>
      </c>
      <c r="AA48" s="13">
        <v>115.03</v>
      </c>
      <c r="AB48" s="126">
        <v>4175600</v>
      </c>
      <c r="AC48" s="13">
        <v>114.67</v>
      </c>
      <c r="AD48" s="2">
        <f t="shared" si="1"/>
        <v>5.6099999999999994</v>
      </c>
      <c r="AE48" s="181">
        <f t="shared" si="2"/>
        <v>-5.2861980672338271E-2</v>
      </c>
    </row>
    <row r="49" spans="15:31" x14ac:dyDescent="0.25">
      <c r="O49" s="114">
        <v>1.03</v>
      </c>
      <c r="P49" s="114">
        <f t="shared" si="3"/>
        <v>133.46740000000003</v>
      </c>
      <c r="Q49" s="2"/>
      <c r="T49" s="179"/>
      <c r="U49" s="119"/>
      <c r="W49" s="176">
        <v>42235</v>
      </c>
      <c r="X49" s="13">
        <v>121.58</v>
      </c>
      <c r="Y49" s="13">
        <v>122.78</v>
      </c>
      <c r="Z49" s="13">
        <v>119.3</v>
      </c>
      <c r="AA49" s="13">
        <v>121.45</v>
      </c>
      <c r="AB49" s="126">
        <v>3089100</v>
      </c>
      <c r="AC49" s="13">
        <v>121.07</v>
      </c>
      <c r="AD49" s="2">
        <f t="shared" si="1"/>
        <v>3.480000000000004</v>
      </c>
      <c r="AE49" s="181">
        <f t="shared" si="2"/>
        <v>-6.4828491711801384E-3</v>
      </c>
    </row>
    <row r="50" spans="15:31" x14ac:dyDescent="0.25">
      <c r="O50" s="114">
        <v>1.02</v>
      </c>
      <c r="P50" s="114">
        <f t="shared" si="3"/>
        <v>132.17160000000001</v>
      </c>
      <c r="Q50" s="2"/>
      <c r="T50" s="179" t="s">
        <v>130</v>
      </c>
      <c r="U50" s="119" t="s">
        <v>329</v>
      </c>
      <c r="W50" s="176">
        <v>42234</v>
      </c>
      <c r="X50" s="13">
        <v>125.77</v>
      </c>
      <c r="Y50" s="13">
        <v>125.77</v>
      </c>
      <c r="Z50" s="13">
        <v>121.78</v>
      </c>
      <c r="AA50" s="13">
        <v>122.24</v>
      </c>
      <c r="AB50" s="126">
        <v>1950200</v>
      </c>
      <c r="AC50" s="13">
        <v>121.86</v>
      </c>
      <c r="AD50" s="2">
        <f t="shared" si="1"/>
        <v>3.9899999999999949</v>
      </c>
      <c r="AE50" s="181">
        <f t="shared" si="2"/>
        <v>-2.6132821865260114E-2</v>
      </c>
    </row>
    <row r="51" spans="15:31" x14ac:dyDescent="0.25">
      <c r="O51" s="114">
        <v>1.01</v>
      </c>
      <c r="P51" s="114">
        <f t="shared" si="3"/>
        <v>130.87580000000003</v>
      </c>
      <c r="Q51" s="2"/>
      <c r="T51" s="179" t="s">
        <v>131</v>
      </c>
      <c r="U51" s="119" t="s">
        <v>278</v>
      </c>
      <c r="W51" s="176">
        <v>42233</v>
      </c>
      <c r="X51" s="13">
        <v>121.32</v>
      </c>
      <c r="Y51" s="13">
        <v>125.52</v>
      </c>
      <c r="Z51" s="13">
        <v>120.8</v>
      </c>
      <c r="AA51" s="13">
        <v>125.52</v>
      </c>
      <c r="AB51" s="126">
        <v>2129300</v>
      </c>
      <c r="AC51" s="13">
        <v>125.13</v>
      </c>
      <c r="AD51" s="2">
        <f t="shared" si="1"/>
        <v>4.7199999999999989</v>
      </c>
      <c r="AE51" s="181">
        <f t="shared" si="2"/>
        <v>2.9198881394966181E-2</v>
      </c>
    </row>
    <row r="52" spans="15:31" x14ac:dyDescent="0.25">
      <c r="O52" s="114">
        <v>1</v>
      </c>
      <c r="P52" s="114">
        <f t="shared" si="3"/>
        <v>129.58000000000001</v>
      </c>
      <c r="Q52" s="2"/>
      <c r="T52" s="179" t="s">
        <v>132</v>
      </c>
      <c r="U52" s="121">
        <v>3549800</v>
      </c>
      <c r="W52" s="176">
        <v>42230</v>
      </c>
      <c r="X52" s="13">
        <v>124</v>
      </c>
      <c r="Y52" s="13">
        <v>124.5</v>
      </c>
      <c r="Z52" s="13">
        <v>121.17</v>
      </c>
      <c r="AA52" s="13">
        <v>121.96</v>
      </c>
      <c r="AB52" s="126">
        <v>2649600</v>
      </c>
      <c r="AC52" s="13">
        <v>121.58</v>
      </c>
      <c r="AD52" s="2">
        <f t="shared" si="1"/>
        <v>3.3299999999999983</v>
      </c>
      <c r="AE52" s="181">
        <f t="shared" si="2"/>
        <v>-1.7932148626817468E-2</v>
      </c>
    </row>
    <row r="53" spans="15:31" x14ac:dyDescent="0.25">
      <c r="O53" s="114">
        <v>0.99</v>
      </c>
      <c r="P53" s="114">
        <f t="shared" si="3"/>
        <v>128.2842</v>
      </c>
      <c r="Q53" s="2"/>
      <c r="T53" s="179" t="s">
        <v>136</v>
      </c>
      <c r="U53" s="121">
        <v>3650110</v>
      </c>
      <c r="W53" s="176">
        <v>42229</v>
      </c>
      <c r="X53" s="13">
        <v>125.62</v>
      </c>
      <c r="Y53" s="13">
        <v>126.82</v>
      </c>
      <c r="Z53" s="13">
        <v>124.01</v>
      </c>
      <c r="AA53" s="13">
        <v>124.19</v>
      </c>
      <c r="AB53" s="126">
        <v>1457100</v>
      </c>
      <c r="AC53" s="13">
        <v>123.8</v>
      </c>
      <c r="AD53" s="2">
        <f t="shared" si="1"/>
        <v>2.8099999999999881</v>
      </c>
      <c r="AE53" s="181">
        <f t="shared" si="2"/>
        <v>-1.2286580501037259E-2</v>
      </c>
    </row>
    <row r="54" spans="15:31" x14ac:dyDescent="0.25">
      <c r="O54" s="114">
        <v>0.98</v>
      </c>
      <c r="P54" s="114">
        <f t="shared" si="3"/>
        <v>126.98840000000001</v>
      </c>
      <c r="Q54" s="2"/>
      <c r="T54" s="179" t="s">
        <v>133</v>
      </c>
      <c r="U54" s="119" t="s">
        <v>330</v>
      </c>
      <c r="W54" s="176">
        <v>42228</v>
      </c>
      <c r="X54" s="13">
        <v>121.59</v>
      </c>
      <c r="Y54" s="13">
        <v>126.68</v>
      </c>
      <c r="Z54" s="13">
        <v>120.62</v>
      </c>
      <c r="AA54" s="13">
        <v>125.73</v>
      </c>
      <c r="AB54" s="126">
        <v>2720500</v>
      </c>
      <c r="AC54" s="13">
        <v>125.34</v>
      </c>
      <c r="AD54" s="2">
        <f t="shared" si="1"/>
        <v>6.0600000000000023</v>
      </c>
      <c r="AE54" s="181">
        <f t="shared" si="2"/>
        <v>1.2275884348247557E-2</v>
      </c>
    </row>
    <row r="55" spans="15:31" x14ac:dyDescent="0.25">
      <c r="O55" s="114">
        <v>0.97</v>
      </c>
      <c r="P55" s="114">
        <f t="shared" si="3"/>
        <v>125.69260000000001</v>
      </c>
      <c r="T55" s="179" t="s">
        <v>137</v>
      </c>
      <c r="U55" s="119">
        <v>33.99</v>
      </c>
      <c r="W55" s="176">
        <v>42227</v>
      </c>
      <c r="X55" s="13">
        <v>125.64</v>
      </c>
      <c r="Y55" s="13">
        <v>126.23</v>
      </c>
      <c r="Z55" s="13">
        <v>122.92</v>
      </c>
      <c r="AA55" s="13">
        <v>124.21</v>
      </c>
      <c r="AB55" s="126">
        <v>2674400</v>
      </c>
      <c r="AC55" s="13">
        <v>123.82</v>
      </c>
      <c r="AD55" s="2">
        <f t="shared" si="1"/>
        <v>3.3100000000000023</v>
      </c>
      <c r="AE55" s="181">
        <f t="shared" si="2"/>
        <v>-2.4117276166456536E-2</v>
      </c>
    </row>
    <row r="56" spans="15:31" x14ac:dyDescent="0.25">
      <c r="O56" s="114">
        <v>0.96</v>
      </c>
      <c r="P56" s="114">
        <f t="shared" si="3"/>
        <v>124.39680000000001</v>
      </c>
      <c r="T56" s="179" t="s">
        <v>138</v>
      </c>
      <c r="U56" s="119">
        <v>3.81</v>
      </c>
      <c r="W56" s="176">
        <v>42226</v>
      </c>
      <c r="X56" s="13">
        <v>123.49</v>
      </c>
      <c r="Y56" s="13">
        <v>127.4</v>
      </c>
      <c r="Z56" s="13">
        <v>123</v>
      </c>
      <c r="AA56" s="13">
        <v>127.28</v>
      </c>
      <c r="AB56" s="126">
        <v>2890700</v>
      </c>
      <c r="AC56" s="13">
        <v>126.88</v>
      </c>
      <c r="AD56" s="2">
        <f t="shared" si="1"/>
        <v>4.4000000000000057</v>
      </c>
      <c r="AE56" s="181">
        <f t="shared" si="2"/>
        <v>3.8552836211835917E-2</v>
      </c>
    </row>
    <row r="57" spans="15:31" x14ac:dyDescent="0.25">
      <c r="O57" s="114">
        <v>0.95</v>
      </c>
      <c r="P57" s="114">
        <f t="shared" si="3"/>
        <v>123.101</v>
      </c>
      <c r="T57" s="179" t="s">
        <v>134</v>
      </c>
      <c r="U57" s="119" t="s">
        <v>268</v>
      </c>
      <c r="W57" s="176">
        <v>42223</v>
      </c>
      <c r="X57" s="13">
        <v>121.02</v>
      </c>
      <c r="Y57" s="13">
        <v>123.98</v>
      </c>
      <c r="Z57" s="13">
        <v>120.82</v>
      </c>
      <c r="AA57" s="13">
        <v>122.55</v>
      </c>
      <c r="AB57" s="126">
        <v>3052700</v>
      </c>
      <c r="AC57" s="13">
        <v>122.17</v>
      </c>
      <c r="AD57" s="2">
        <f t="shared" si="1"/>
        <v>3.1600000000000108</v>
      </c>
      <c r="AE57" s="181">
        <f t="shared" si="2"/>
        <v>-5.7779947916666297E-3</v>
      </c>
    </row>
    <row r="58" spans="15:31" x14ac:dyDescent="0.25">
      <c r="O58" s="114">
        <v>0.94</v>
      </c>
      <c r="P58" s="114">
        <f t="shared" si="3"/>
        <v>121.8052</v>
      </c>
      <c r="W58" s="176">
        <v>42222</v>
      </c>
      <c r="X58" s="13">
        <v>125.04</v>
      </c>
      <c r="Y58" s="13">
        <v>125.4</v>
      </c>
      <c r="Z58" s="13">
        <v>120.6</v>
      </c>
      <c r="AA58" s="13">
        <v>123.27</v>
      </c>
      <c r="AB58" s="126">
        <v>4605200</v>
      </c>
      <c r="AC58" s="13">
        <v>122.88</v>
      </c>
      <c r="AD58" s="2">
        <f t="shared" si="1"/>
        <v>4.8000000000000114</v>
      </c>
      <c r="AE58" s="181">
        <f t="shared" si="2"/>
        <v>-1.1900932775812167E-2</v>
      </c>
    </row>
    <row r="59" spans="15:31" x14ac:dyDescent="0.25">
      <c r="O59" s="114">
        <v>0.93</v>
      </c>
      <c r="P59" s="114">
        <f t="shared" si="3"/>
        <v>120.50940000000001</v>
      </c>
      <c r="W59" s="176">
        <v>42221</v>
      </c>
      <c r="X59" s="13">
        <v>123</v>
      </c>
      <c r="Y59" s="13">
        <v>125.69</v>
      </c>
      <c r="Z59" s="13">
        <v>121</v>
      </c>
      <c r="AA59" s="13">
        <v>124.75</v>
      </c>
      <c r="AB59" s="126">
        <v>3415800</v>
      </c>
      <c r="AC59" s="13">
        <v>124.36</v>
      </c>
      <c r="AD59" s="2">
        <f t="shared" si="1"/>
        <v>4.6899999999999977</v>
      </c>
      <c r="AE59" s="181">
        <f t="shared" si="2"/>
        <v>1.0399740006499902E-2</v>
      </c>
    </row>
    <row r="60" spans="15:31" x14ac:dyDescent="0.25">
      <c r="O60" s="114">
        <v>0.92</v>
      </c>
      <c r="P60" s="114">
        <f t="shared" si="3"/>
        <v>119.21360000000001</v>
      </c>
      <c r="W60" s="176">
        <v>42220</v>
      </c>
      <c r="X60" s="13">
        <v>125.55</v>
      </c>
      <c r="Y60" s="13">
        <v>125.55</v>
      </c>
      <c r="Z60" s="13">
        <v>118.76</v>
      </c>
      <c r="AA60" s="13">
        <v>123.47</v>
      </c>
      <c r="AB60" s="126">
        <v>4746700</v>
      </c>
      <c r="AC60" s="13">
        <v>123.08</v>
      </c>
      <c r="AD60" s="2">
        <f t="shared" si="1"/>
        <v>6.789999999999992</v>
      </c>
      <c r="AE60" s="181">
        <f t="shared" si="2"/>
        <v>-1.8579060680966375E-2</v>
      </c>
    </row>
    <row r="61" spans="15:31" x14ac:dyDescent="0.25">
      <c r="O61" s="114">
        <v>0.91</v>
      </c>
      <c r="P61" s="114">
        <f t="shared" si="3"/>
        <v>117.91780000000001</v>
      </c>
      <c r="W61" s="176">
        <v>42219</v>
      </c>
      <c r="X61" s="13">
        <v>126.42</v>
      </c>
      <c r="Y61" s="13">
        <v>127.49</v>
      </c>
      <c r="Z61" s="13">
        <v>124.24</v>
      </c>
      <c r="AA61" s="13">
        <v>125.8</v>
      </c>
      <c r="AB61" s="126">
        <v>2727300</v>
      </c>
      <c r="AC61" s="13">
        <v>125.41</v>
      </c>
      <c r="AD61" s="2">
        <f t="shared" si="1"/>
        <v>3.25</v>
      </c>
      <c r="AE61" s="181">
        <f t="shared" si="2"/>
        <v>5.2905811623247256E-3</v>
      </c>
    </row>
    <row r="62" spans="15:31" x14ac:dyDescent="0.25">
      <c r="O62" s="114">
        <v>0.9</v>
      </c>
      <c r="P62" s="114">
        <f t="shared" si="3"/>
        <v>116.62200000000001</v>
      </c>
      <c r="W62" s="176">
        <v>42216</v>
      </c>
      <c r="X62" s="13">
        <v>128.34</v>
      </c>
      <c r="Y62" s="13">
        <v>128.34</v>
      </c>
      <c r="Z62" s="13">
        <v>124.96</v>
      </c>
      <c r="AA62" s="13">
        <v>125.14</v>
      </c>
      <c r="AB62" s="126">
        <v>3059300</v>
      </c>
      <c r="AC62" s="13">
        <v>124.75</v>
      </c>
      <c r="AD62" s="2">
        <f t="shared" si="1"/>
        <v>3.3800000000000097</v>
      </c>
      <c r="AE62" s="181">
        <f t="shared" si="2"/>
        <v>-1.9646365422396839E-2</v>
      </c>
    </row>
    <row r="63" spans="15:31" x14ac:dyDescent="0.25">
      <c r="W63" s="176">
        <v>42215</v>
      </c>
      <c r="X63" s="13">
        <v>125.74</v>
      </c>
      <c r="Y63" s="13">
        <v>128.79</v>
      </c>
      <c r="Z63" s="13">
        <v>125.07</v>
      </c>
      <c r="AA63" s="13">
        <v>127.65</v>
      </c>
      <c r="AB63" s="126">
        <v>3916900</v>
      </c>
      <c r="AC63" s="13">
        <v>127.25</v>
      </c>
      <c r="AD63" s="2">
        <f t="shared" si="1"/>
        <v>3.7199999999999989</v>
      </c>
      <c r="AE63" s="181">
        <f t="shared" si="2"/>
        <v>-7.2554220627243371E-3</v>
      </c>
    </row>
    <row r="64" spans="15:31" x14ac:dyDescent="0.25">
      <c r="W64" s="176">
        <v>42214</v>
      </c>
      <c r="X64" s="13">
        <v>128.37</v>
      </c>
      <c r="Y64" s="13">
        <v>129.12</v>
      </c>
      <c r="Z64" s="13">
        <v>125.45</v>
      </c>
      <c r="AA64" s="13">
        <v>128.58000000000001</v>
      </c>
      <c r="AB64" s="126">
        <v>3340700</v>
      </c>
      <c r="AC64" s="13">
        <v>128.18</v>
      </c>
      <c r="AD64" s="2">
        <f t="shared" si="1"/>
        <v>3.6700000000000017</v>
      </c>
      <c r="AE64" s="181">
        <f t="shared" si="2"/>
        <v>1.2498047180127259E-3</v>
      </c>
    </row>
    <row r="65" spans="23:31" x14ac:dyDescent="0.25">
      <c r="W65" s="176">
        <v>42213</v>
      </c>
      <c r="X65" s="13">
        <v>125.58</v>
      </c>
      <c r="Y65" s="13">
        <v>129.55000000000001</v>
      </c>
      <c r="Z65" s="13">
        <v>123.52</v>
      </c>
      <c r="AA65" s="13">
        <v>128.41999999999999</v>
      </c>
      <c r="AB65" s="126">
        <v>2786900</v>
      </c>
      <c r="AC65" s="13">
        <v>128.02000000000001</v>
      </c>
      <c r="AD65" s="2">
        <f t="shared" si="1"/>
        <v>6.0300000000000153</v>
      </c>
      <c r="AE65" s="181">
        <f t="shared" si="2"/>
        <v>3.0259134073716387E-2</v>
      </c>
    </row>
    <row r="66" spans="23:31" x14ac:dyDescent="0.25">
      <c r="W66" s="176">
        <v>42212</v>
      </c>
      <c r="X66" s="13">
        <v>127.35</v>
      </c>
      <c r="Y66" s="13">
        <v>127.5</v>
      </c>
      <c r="Z66" s="13">
        <v>124.1</v>
      </c>
      <c r="AA66" s="13">
        <v>124.65</v>
      </c>
      <c r="AB66" s="126">
        <v>3489300</v>
      </c>
      <c r="AC66" s="13">
        <v>124.26</v>
      </c>
      <c r="AD66" s="2">
        <f t="shared" si="1"/>
        <v>3.4000000000000057</v>
      </c>
      <c r="AE66" s="181">
        <f t="shared" si="2"/>
        <v>-2.9825109306683362E-2</v>
      </c>
    </row>
    <row r="67" spans="23:31" x14ac:dyDescent="0.25">
      <c r="W67" s="176">
        <v>42209</v>
      </c>
      <c r="X67" s="13">
        <v>133.51</v>
      </c>
      <c r="Y67" s="13">
        <v>133.85</v>
      </c>
      <c r="Z67" s="13">
        <v>128.34</v>
      </c>
      <c r="AA67" s="13">
        <v>128.47999999999999</v>
      </c>
      <c r="AB67" s="126">
        <v>3631100</v>
      </c>
      <c r="AC67" s="13">
        <v>128.08000000000001</v>
      </c>
      <c r="AD67" s="2">
        <f t="shared" ref="AD67:AD69" si="4">Y67-Z67</f>
        <v>5.5099999999999909</v>
      </c>
      <c r="AE67" s="181">
        <f t="shared" ref="AE67:AE69" si="5">AC67/AC68-1</f>
        <v>-2.6451809060504594E-2</v>
      </c>
    </row>
    <row r="68" spans="23:31" x14ac:dyDescent="0.25">
      <c r="W68" s="176">
        <v>42208</v>
      </c>
      <c r="X68" s="13">
        <v>131.18</v>
      </c>
      <c r="Y68" s="13">
        <v>135</v>
      </c>
      <c r="Z68" s="13">
        <v>130.5</v>
      </c>
      <c r="AA68" s="13">
        <v>131.97</v>
      </c>
      <c r="AB68" s="126">
        <v>3060800</v>
      </c>
      <c r="AC68" s="13">
        <v>131.56</v>
      </c>
      <c r="AD68" s="2">
        <f t="shared" si="4"/>
        <v>4.5</v>
      </c>
      <c r="AE68" s="181" t="e">
        <f t="shared" si="5"/>
        <v>#DIV/0!</v>
      </c>
    </row>
    <row r="69" spans="23:31" x14ac:dyDescent="0.25">
      <c r="W69" s="13" t="s">
        <v>148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114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115</v>
      </c>
      <c r="K1" s="25" t="s">
        <v>61</v>
      </c>
      <c r="L1" s="14" t="s">
        <v>37</v>
      </c>
      <c r="M1" s="14" t="s">
        <v>38</v>
      </c>
      <c r="T1" s="14" t="s">
        <v>72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63</v>
      </c>
      <c r="B2" s="1">
        <v>42226</v>
      </c>
      <c r="C2" s="7">
        <v>10</v>
      </c>
      <c r="D2" s="58">
        <v>113.72</v>
      </c>
      <c r="E2" s="58">
        <v>0</v>
      </c>
      <c r="F2" s="58">
        <f>C2*D2</f>
        <v>1137.2</v>
      </c>
      <c r="G2" s="1">
        <v>42304</v>
      </c>
      <c r="H2" s="111">
        <v>30</v>
      </c>
      <c r="I2" s="58">
        <v>111.35</v>
      </c>
      <c r="J2" s="58">
        <v>0.06</v>
      </c>
      <c r="K2" s="58">
        <f>I2*H2-J2</f>
        <v>3340.44</v>
      </c>
      <c r="L2" t="s">
        <v>92</v>
      </c>
      <c r="O2" s="14" t="s">
        <v>57</v>
      </c>
      <c r="Q2">
        <f>C11-H11</f>
        <v>0</v>
      </c>
      <c r="T2" s="1">
        <v>42202</v>
      </c>
      <c r="U2" t="s">
        <v>91</v>
      </c>
      <c r="W2" s="176">
        <v>42300</v>
      </c>
      <c r="X2" s="13">
        <v>114.21</v>
      </c>
      <c r="Y2" s="13">
        <v>114.21</v>
      </c>
      <c r="Z2" s="13">
        <v>111.85</v>
      </c>
      <c r="AA2" s="13">
        <v>113.09</v>
      </c>
      <c r="AB2" s="126">
        <v>7919700</v>
      </c>
      <c r="AC2" s="13">
        <v>113.09</v>
      </c>
      <c r="AD2" s="2">
        <f>Y2-Z2</f>
        <v>2.3599999999999994</v>
      </c>
      <c r="AE2" s="181">
        <f>AC2/AC3-1</f>
        <v>-1.4128035320087884E-3</v>
      </c>
    </row>
    <row r="3" spans="1:31" x14ac:dyDescent="0.25">
      <c r="A3" s="27" t="s">
        <v>75</v>
      </c>
      <c r="B3" s="1">
        <v>42226</v>
      </c>
      <c r="C3" s="7">
        <v>5</v>
      </c>
      <c r="D3" s="58">
        <v>112.2</v>
      </c>
      <c r="E3" s="58">
        <v>0</v>
      </c>
      <c r="F3" s="58">
        <f>C3*D3</f>
        <v>561</v>
      </c>
      <c r="O3" s="14" t="s">
        <v>58</v>
      </c>
      <c r="Q3" s="2">
        <f>IF(Q2=0, Q4, (F11-K11)/Q2)</f>
        <v>113.09</v>
      </c>
      <c r="T3" s="1">
        <v>42231</v>
      </c>
      <c r="U3" t="s">
        <v>206</v>
      </c>
      <c r="W3" s="176">
        <v>42299</v>
      </c>
      <c r="X3" s="13">
        <v>110.67</v>
      </c>
      <c r="Y3" s="13">
        <v>113.35</v>
      </c>
      <c r="Z3" s="13">
        <v>110.39</v>
      </c>
      <c r="AA3" s="13">
        <v>113.25</v>
      </c>
      <c r="AB3" s="126">
        <v>9844700</v>
      </c>
      <c r="AC3" s="13">
        <v>113.25</v>
      </c>
      <c r="AD3" s="2">
        <f t="shared" ref="AD3:AD66" si="0">Y3-Z3</f>
        <v>2.9599999999999937</v>
      </c>
      <c r="AE3" s="181">
        <f t="shared" ref="AE3:AE66" si="1">AC3/AC4-1</f>
        <v>2.8703787809973624E-2</v>
      </c>
    </row>
    <row r="4" spans="1:31" x14ac:dyDescent="0.25">
      <c r="B4" s="1">
        <v>42226</v>
      </c>
      <c r="C4" s="7">
        <v>5</v>
      </c>
      <c r="D4" s="58">
        <v>110.93</v>
      </c>
      <c r="E4" s="58">
        <v>0</v>
      </c>
      <c r="F4" s="58">
        <f>C4*D4</f>
        <v>554.65000000000009</v>
      </c>
      <c r="O4" s="14" t="s">
        <v>66</v>
      </c>
      <c r="Q4" s="72">
        <v>113.09</v>
      </c>
      <c r="T4" s="225">
        <v>42313</v>
      </c>
      <c r="U4" t="s">
        <v>205</v>
      </c>
      <c r="W4" s="176">
        <v>42298</v>
      </c>
      <c r="X4" s="13">
        <v>110.67</v>
      </c>
      <c r="Y4" s="13">
        <v>111.56</v>
      </c>
      <c r="Z4" s="13">
        <v>110.01</v>
      </c>
      <c r="AA4" s="13">
        <v>110.09</v>
      </c>
      <c r="AB4" s="126">
        <v>8769800</v>
      </c>
      <c r="AC4" s="13">
        <v>110.09</v>
      </c>
      <c r="AD4" s="2">
        <f t="shared" si="0"/>
        <v>1.5499999999999972</v>
      </c>
      <c r="AE4" s="181">
        <f t="shared" si="1"/>
        <v>2.2760378732702424E-3</v>
      </c>
    </row>
    <row r="5" spans="1:31" x14ac:dyDescent="0.25">
      <c r="B5" s="1">
        <v>42227</v>
      </c>
      <c r="C5" s="7">
        <v>10</v>
      </c>
      <c r="D5" s="58">
        <v>105</v>
      </c>
      <c r="E5" s="58">
        <v>0</v>
      </c>
      <c r="F5" s="58">
        <f>C5*D5</f>
        <v>1050</v>
      </c>
      <c r="O5" s="14" t="s">
        <v>67</v>
      </c>
      <c r="Q5" s="3">
        <f>Q4*Q2</f>
        <v>0</v>
      </c>
      <c r="W5" s="176">
        <v>42297</v>
      </c>
      <c r="X5" s="13">
        <v>109.55</v>
      </c>
      <c r="Y5" s="13">
        <v>110.53</v>
      </c>
      <c r="Z5" s="13">
        <v>109.41</v>
      </c>
      <c r="AA5" s="13">
        <v>109.84</v>
      </c>
      <c r="AB5" s="126">
        <v>9542400</v>
      </c>
      <c r="AC5" s="13">
        <v>109.84</v>
      </c>
      <c r="AD5" s="2">
        <f t="shared" si="0"/>
        <v>1.1200000000000045</v>
      </c>
      <c r="AE5" s="181">
        <f t="shared" si="1"/>
        <v>3.3799214396639243E-3</v>
      </c>
    </row>
    <row r="6" spans="1:31" x14ac:dyDescent="0.25">
      <c r="O6" s="14" t="s">
        <v>64</v>
      </c>
      <c r="Q6" s="2">
        <f>Q3*Q2</f>
        <v>0</v>
      </c>
      <c r="W6" s="176">
        <v>42296</v>
      </c>
      <c r="X6" s="13">
        <v>108.25</v>
      </c>
      <c r="Y6" s="13">
        <v>109.97</v>
      </c>
      <c r="Z6" s="13">
        <v>107.94</v>
      </c>
      <c r="AA6" s="13">
        <v>109.47</v>
      </c>
      <c r="AB6" s="126">
        <v>7974900</v>
      </c>
      <c r="AC6" s="13">
        <v>109.47</v>
      </c>
      <c r="AD6" s="2">
        <f t="shared" si="0"/>
        <v>2.0300000000000011</v>
      </c>
      <c r="AE6" s="181">
        <f t="shared" si="1"/>
        <v>1.1363636363636465E-2</v>
      </c>
    </row>
    <row r="7" spans="1:31" ht="15.75" x14ac:dyDescent="0.25">
      <c r="O7" s="14" t="s">
        <v>65</v>
      </c>
      <c r="Q7" s="2">
        <f>IF(Q2=0, K11+M11-F11,Q5-Q6)</f>
        <v>37.589999999999691</v>
      </c>
      <c r="R7" s="283"/>
      <c r="W7" s="176">
        <v>42293</v>
      </c>
      <c r="X7" s="13">
        <v>108.27</v>
      </c>
      <c r="Y7" s="13">
        <v>108.5</v>
      </c>
      <c r="Z7" s="13">
        <v>107.46</v>
      </c>
      <c r="AA7" s="13">
        <v>108.24</v>
      </c>
      <c r="AB7" s="126">
        <v>5739600</v>
      </c>
      <c r="AC7" s="13">
        <v>108.24</v>
      </c>
      <c r="AD7" s="2">
        <f t="shared" si="0"/>
        <v>1.0400000000000063</v>
      </c>
      <c r="AE7" s="181">
        <f t="shared" si="1"/>
        <v>3.2440448605060013E-3</v>
      </c>
    </row>
    <row r="8" spans="1:31" x14ac:dyDescent="0.25">
      <c r="W8" s="176">
        <v>42292</v>
      </c>
      <c r="X8" s="13">
        <v>106.5</v>
      </c>
      <c r="Y8" s="13">
        <v>108</v>
      </c>
      <c r="Z8" s="13">
        <v>106.26</v>
      </c>
      <c r="AA8" s="13">
        <v>107.89</v>
      </c>
      <c r="AB8" s="126">
        <v>6698100</v>
      </c>
      <c r="AC8" s="13">
        <v>107.89</v>
      </c>
      <c r="AD8" s="2">
        <f t="shared" si="0"/>
        <v>1.7399999999999949</v>
      </c>
      <c r="AE8" s="181">
        <f t="shared" si="1"/>
        <v>2.0429395630379155E-2</v>
      </c>
    </row>
    <row r="9" spans="1:31" x14ac:dyDescent="0.25">
      <c r="W9" s="176">
        <v>42291</v>
      </c>
      <c r="X9" s="13">
        <v>106.5</v>
      </c>
      <c r="Y9" s="13">
        <v>106.85</v>
      </c>
      <c r="Z9" s="13">
        <v>105.23</v>
      </c>
      <c r="AA9" s="13">
        <v>105.73</v>
      </c>
      <c r="AB9" s="126">
        <v>5464700</v>
      </c>
      <c r="AC9" s="13">
        <v>105.73</v>
      </c>
      <c r="AD9" s="2">
        <f t="shared" si="0"/>
        <v>1.6199999999999903</v>
      </c>
      <c r="AE9" s="181">
        <f t="shared" si="1"/>
        <v>-8.0682990899708651E-3</v>
      </c>
    </row>
    <row r="10" spans="1:31" x14ac:dyDescent="0.25">
      <c r="W10" s="176">
        <v>42290</v>
      </c>
      <c r="X10" s="13">
        <v>105.74</v>
      </c>
      <c r="Y10" s="13">
        <v>107.39</v>
      </c>
      <c r="Z10" s="13">
        <v>105.31</v>
      </c>
      <c r="AA10" s="13">
        <v>106.59</v>
      </c>
      <c r="AB10" s="126">
        <v>8295000</v>
      </c>
      <c r="AC10" s="13">
        <v>106.59</v>
      </c>
      <c r="AD10" s="2">
        <f t="shared" si="0"/>
        <v>2.0799999999999983</v>
      </c>
      <c r="AE10" s="181">
        <f t="shared" si="1"/>
        <v>2.2566995768689146E-3</v>
      </c>
    </row>
    <row r="11" spans="1:31" x14ac:dyDescent="0.25">
      <c r="A11" s="46" t="s">
        <v>86</v>
      </c>
      <c r="B11" s="17"/>
      <c r="C11" s="17">
        <f>SUM(C2:C5)</f>
        <v>30</v>
      </c>
      <c r="D11" s="22"/>
      <c r="E11" s="22"/>
      <c r="F11" s="22">
        <f>SUM(F2:F5)</f>
        <v>3302.8500000000004</v>
      </c>
      <c r="G11" s="17"/>
      <c r="H11" s="17">
        <f>SUM(H2:H5)</f>
        <v>30</v>
      </c>
      <c r="I11" s="22"/>
      <c r="J11" s="22"/>
      <c r="K11" s="22">
        <f>SUM(K2:K5)</f>
        <v>3340.44</v>
      </c>
      <c r="L11" s="17"/>
      <c r="M11" s="22">
        <f>SUM(M2:M5)</f>
        <v>0</v>
      </c>
      <c r="W11" s="176">
        <v>42289</v>
      </c>
      <c r="X11" s="13">
        <v>105.91</v>
      </c>
      <c r="Y11" s="13">
        <v>106.7</v>
      </c>
      <c r="Z11" s="13">
        <v>105.62</v>
      </c>
      <c r="AA11" s="13">
        <v>106.35</v>
      </c>
      <c r="AB11" s="126">
        <v>5133600</v>
      </c>
      <c r="AC11" s="13">
        <v>106.35</v>
      </c>
      <c r="AD11" s="2">
        <f t="shared" si="0"/>
        <v>1.0799999999999983</v>
      </c>
      <c r="AE11" s="181">
        <f t="shared" si="1"/>
        <v>7.4838954149298864E-3</v>
      </c>
    </row>
    <row r="12" spans="1:31" x14ac:dyDescent="0.25">
      <c r="W12" s="176">
        <v>42286</v>
      </c>
      <c r="X12" s="13">
        <v>105.09</v>
      </c>
      <c r="Y12" s="13">
        <v>106.05</v>
      </c>
      <c r="Z12" s="13">
        <v>104.67</v>
      </c>
      <c r="AA12" s="13">
        <v>105.56</v>
      </c>
      <c r="AB12" s="126">
        <v>7312400</v>
      </c>
      <c r="AC12" s="13">
        <v>105.56</v>
      </c>
      <c r="AD12" s="2">
        <f t="shared" si="0"/>
        <v>1.3799999999999955</v>
      </c>
      <c r="AE12" s="181">
        <f t="shared" si="1"/>
        <v>9.081349775356129E-3</v>
      </c>
    </row>
    <row r="13" spans="1:31" x14ac:dyDescent="0.25">
      <c r="W13" s="176">
        <v>42285</v>
      </c>
      <c r="X13" s="13">
        <v>103.2</v>
      </c>
      <c r="Y13" s="13">
        <v>104.89</v>
      </c>
      <c r="Z13" s="13">
        <v>102.7</v>
      </c>
      <c r="AA13" s="13">
        <v>104.61</v>
      </c>
      <c r="AB13" s="126">
        <v>7419800</v>
      </c>
      <c r="AC13" s="13">
        <v>104.61</v>
      </c>
      <c r="AD13" s="2">
        <f t="shared" si="0"/>
        <v>2.1899999999999977</v>
      </c>
      <c r="AE13" s="181">
        <f t="shared" si="1"/>
        <v>1.1799980655769371E-2</v>
      </c>
    </row>
    <row r="14" spans="1:31" x14ac:dyDescent="0.25">
      <c r="W14" s="176">
        <v>42284</v>
      </c>
      <c r="X14" s="13">
        <v>104.49</v>
      </c>
      <c r="Y14" s="13">
        <v>104.59</v>
      </c>
      <c r="Z14" s="13">
        <v>102.66</v>
      </c>
      <c r="AA14" s="13">
        <v>103.39</v>
      </c>
      <c r="AB14" s="126">
        <v>6947200</v>
      </c>
      <c r="AC14" s="13">
        <v>103.39</v>
      </c>
      <c r="AD14" s="2">
        <f t="shared" si="0"/>
        <v>1.9300000000000068</v>
      </c>
      <c r="AE14" s="181">
        <f t="shared" si="1"/>
        <v>-3.6619446853618509E-3</v>
      </c>
    </row>
    <row r="15" spans="1:31" x14ac:dyDescent="0.25">
      <c r="W15" s="176">
        <v>42283</v>
      </c>
      <c r="X15" s="13">
        <v>104.19</v>
      </c>
      <c r="Y15" s="13">
        <v>104.51</v>
      </c>
      <c r="Z15" s="13">
        <v>103.21</v>
      </c>
      <c r="AA15" s="13">
        <v>103.77</v>
      </c>
      <c r="AB15" s="126">
        <v>5597600</v>
      </c>
      <c r="AC15" s="13">
        <v>103.77</v>
      </c>
      <c r="AD15" s="2">
        <f t="shared" si="0"/>
        <v>1.3000000000000114</v>
      </c>
      <c r="AE15" s="181">
        <f t="shared" si="1"/>
        <v>-7.7034183919111321E-4</v>
      </c>
    </row>
    <row r="16" spans="1:31" x14ac:dyDescent="0.25">
      <c r="W16" s="176">
        <v>42282</v>
      </c>
      <c r="X16" s="13">
        <v>103.7</v>
      </c>
      <c r="Y16" s="13">
        <v>104.2</v>
      </c>
      <c r="Z16" s="13">
        <v>102.61</v>
      </c>
      <c r="AA16" s="13">
        <v>103.85</v>
      </c>
      <c r="AB16" s="126">
        <v>7044800</v>
      </c>
      <c r="AC16" s="13">
        <v>103.85</v>
      </c>
      <c r="AD16" s="2">
        <f t="shared" si="0"/>
        <v>1.5900000000000034</v>
      </c>
      <c r="AE16" s="181">
        <f t="shared" si="1"/>
        <v>8.2524271844659491E-3</v>
      </c>
    </row>
    <row r="17" spans="23:31" x14ac:dyDescent="0.25">
      <c r="W17" s="176">
        <v>42279</v>
      </c>
      <c r="X17" s="13">
        <v>101.21</v>
      </c>
      <c r="Y17" s="13">
        <v>103.01</v>
      </c>
      <c r="Z17" s="13">
        <v>99.88</v>
      </c>
      <c r="AA17" s="13">
        <v>103</v>
      </c>
      <c r="AB17" s="126">
        <v>9079300</v>
      </c>
      <c r="AC17" s="13">
        <v>103</v>
      </c>
      <c r="AD17" s="2">
        <f t="shared" si="0"/>
        <v>3.1300000000000097</v>
      </c>
      <c r="AE17" s="181">
        <f t="shared" si="1"/>
        <v>3.2141813577482026E-3</v>
      </c>
    </row>
    <row r="18" spans="23:31" x14ac:dyDescent="0.25">
      <c r="W18" s="176">
        <v>42278</v>
      </c>
      <c r="X18" s="13">
        <v>102.97</v>
      </c>
      <c r="Y18" s="13">
        <v>103.47</v>
      </c>
      <c r="Z18" s="13">
        <v>101.08</v>
      </c>
      <c r="AA18" s="13">
        <v>102.67</v>
      </c>
      <c r="AB18" s="126">
        <v>7488000</v>
      </c>
      <c r="AC18" s="13">
        <v>102.67</v>
      </c>
      <c r="AD18" s="2">
        <f t="shared" si="0"/>
        <v>2.3900000000000006</v>
      </c>
      <c r="AE18" s="181">
        <f t="shared" si="1"/>
        <v>4.5988258317024577E-3</v>
      </c>
    </row>
    <row r="19" spans="23:31" x14ac:dyDescent="0.25">
      <c r="W19" s="176">
        <v>42277</v>
      </c>
      <c r="X19" s="13">
        <v>100.78</v>
      </c>
      <c r="Y19" s="13">
        <v>102.43</v>
      </c>
      <c r="Z19" s="13">
        <v>100.5</v>
      </c>
      <c r="AA19" s="13">
        <v>102.2</v>
      </c>
      <c r="AB19" s="126">
        <v>9125400</v>
      </c>
      <c r="AC19" s="13">
        <v>102.2</v>
      </c>
      <c r="AD19" s="2">
        <f t="shared" si="0"/>
        <v>1.9300000000000068</v>
      </c>
      <c r="AE19" s="181">
        <f t="shared" si="1"/>
        <v>2.7962180647757018E-2</v>
      </c>
    </row>
    <row r="20" spans="23:31" x14ac:dyDescent="0.25">
      <c r="W20" s="176">
        <v>42276</v>
      </c>
      <c r="X20" s="13">
        <v>98.51</v>
      </c>
      <c r="Y20" s="13">
        <v>100.06</v>
      </c>
      <c r="Z20" s="13">
        <v>97.77</v>
      </c>
      <c r="AA20" s="13">
        <v>99.42</v>
      </c>
      <c r="AB20" s="126">
        <v>9432400</v>
      </c>
      <c r="AC20" s="13">
        <v>99.42</v>
      </c>
      <c r="AD20" s="2">
        <f t="shared" si="0"/>
        <v>2.2900000000000063</v>
      </c>
      <c r="AE20" s="181">
        <f t="shared" si="1"/>
        <v>9.4425830033506575E-3</v>
      </c>
    </row>
    <row r="21" spans="23:31" x14ac:dyDescent="0.25">
      <c r="W21" s="176">
        <v>42275</v>
      </c>
      <c r="X21" s="13">
        <v>99.9</v>
      </c>
      <c r="Y21" s="13">
        <v>100.39</v>
      </c>
      <c r="Z21" s="13">
        <v>98.3</v>
      </c>
      <c r="AA21" s="13">
        <v>98.49</v>
      </c>
      <c r="AB21" s="126">
        <v>8190700</v>
      </c>
      <c r="AC21" s="13">
        <v>98.49</v>
      </c>
      <c r="AD21" s="2">
        <f t="shared" si="0"/>
        <v>2.0900000000000034</v>
      </c>
      <c r="AE21" s="181">
        <f t="shared" si="1"/>
        <v>-1.8045862412761737E-2</v>
      </c>
    </row>
    <row r="22" spans="23:31" x14ac:dyDescent="0.25">
      <c r="W22" s="176">
        <v>42272</v>
      </c>
      <c r="X22" s="13">
        <v>101.51</v>
      </c>
      <c r="Y22" s="13">
        <v>101.8</v>
      </c>
      <c r="Z22" s="13">
        <v>99.58</v>
      </c>
      <c r="AA22" s="13">
        <v>100.3</v>
      </c>
      <c r="AB22" s="126">
        <v>7155100</v>
      </c>
      <c r="AC22" s="13">
        <v>100.3</v>
      </c>
      <c r="AD22" s="2">
        <f t="shared" si="0"/>
        <v>2.2199999999999989</v>
      </c>
      <c r="AE22" s="181">
        <f t="shared" si="1"/>
        <v>-3.1802822500497374E-3</v>
      </c>
    </row>
    <row r="23" spans="23:31" x14ac:dyDescent="0.25">
      <c r="W23" s="176">
        <v>42271</v>
      </c>
      <c r="X23" s="13">
        <v>101</v>
      </c>
      <c r="Y23" s="13">
        <v>101.33</v>
      </c>
      <c r="Z23" s="13">
        <v>99.24</v>
      </c>
      <c r="AA23" s="13">
        <v>100.62</v>
      </c>
      <c r="AB23" s="126">
        <v>10599700</v>
      </c>
      <c r="AC23" s="13">
        <v>100.62</v>
      </c>
      <c r="AD23" s="2">
        <f t="shared" si="0"/>
        <v>2.0900000000000034</v>
      </c>
      <c r="AE23" s="181">
        <f t="shared" si="1"/>
        <v>-9.3531554592890531E-3</v>
      </c>
    </row>
    <row r="24" spans="23:31" x14ac:dyDescent="0.25">
      <c r="W24" s="176">
        <v>42270</v>
      </c>
      <c r="X24" s="13">
        <v>102.44</v>
      </c>
      <c r="Y24" s="13">
        <v>102.63</v>
      </c>
      <c r="Z24" s="13">
        <v>101.38</v>
      </c>
      <c r="AA24" s="13">
        <v>101.57</v>
      </c>
      <c r="AB24" s="126">
        <v>5807000</v>
      </c>
      <c r="AC24" s="13">
        <v>101.57</v>
      </c>
      <c r="AD24" s="2">
        <f t="shared" si="0"/>
        <v>1.25</v>
      </c>
      <c r="AE24" s="181">
        <f t="shared" si="1"/>
        <v>-8.9764855107815622E-3</v>
      </c>
    </row>
    <row r="25" spans="23:31" x14ac:dyDescent="0.25">
      <c r="W25" s="176">
        <v>42269</v>
      </c>
      <c r="X25" s="13">
        <v>102.18</v>
      </c>
      <c r="Y25" s="13">
        <v>102.75</v>
      </c>
      <c r="Z25" s="13">
        <v>101.48</v>
      </c>
      <c r="AA25" s="13">
        <v>102.49</v>
      </c>
      <c r="AB25" s="126">
        <v>8300500</v>
      </c>
      <c r="AC25" s="13">
        <v>102.49</v>
      </c>
      <c r="AD25" s="2">
        <f t="shared" si="0"/>
        <v>1.269999999999996</v>
      </c>
      <c r="AE25" s="181">
        <f t="shared" si="1"/>
        <v>-8.89662508461464E-3</v>
      </c>
    </row>
    <row r="26" spans="23:31" x14ac:dyDescent="0.25">
      <c r="W26" s="176">
        <v>42268</v>
      </c>
      <c r="X26" s="13">
        <v>103.68</v>
      </c>
      <c r="Y26" s="13">
        <v>103.83</v>
      </c>
      <c r="Z26" s="13">
        <v>102.46</v>
      </c>
      <c r="AA26" s="13">
        <v>103.41</v>
      </c>
      <c r="AB26" s="126">
        <v>7134900</v>
      </c>
      <c r="AC26" s="13">
        <v>103.41</v>
      </c>
      <c r="AD26" s="2">
        <f t="shared" si="0"/>
        <v>1.3700000000000045</v>
      </c>
      <c r="AE26" s="181">
        <f t="shared" si="1"/>
        <v>5.5425904317385477E-3</v>
      </c>
    </row>
    <row r="27" spans="23:31" x14ac:dyDescent="0.25">
      <c r="W27" s="176">
        <v>42265</v>
      </c>
      <c r="X27" s="13">
        <v>103.2</v>
      </c>
      <c r="Y27" s="13">
        <v>104.21</v>
      </c>
      <c r="Z27" s="13">
        <v>102.39</v>
      </c>
      <c r="AA27" s="13">
        <v>102.84</v>
      </c>
      <c r="AB27" s="126">
        <v>13423100</v>
      </c>
      <c r="AC27" s="13">
        <v>102.84</v>
      </c>
      <c r="AD27" s="2">
        <f t="shared" si="0"/>
        <v>1.8199999999999932</v>
      </c>
      <c r="AE27" s="181">
        <f t="shared" si="1"/>
        <v>-1.305182341650668E-2</v>
      </c>
    </row>
    <row r="28" spans="23:31" x14ac:dyDescent="0.25">
      <c r="W28" s="176">
        <v>42264</v>
      </c>
      <c r="X28" s="13">
        <v>104.2</v>
      </c>
      <c r="Y28" s="13">
        <v>105.95</v>
      </c>
      <c r="Z28" s="13">
        <v>103.75</v>
      </c>
      <c r="AA28" s="13">
        <v>104.2</v>
      </c>
      <c r="AB28" s="126">
        <v>7645600</v>
      </c>
      <c r="AC28" s="13">
        <v>104.2</v>
      </c>
      <c r="AD28" s="2">
        <f t="shared" si="0"/>
        <v>2.2000000000000028</v>
      </c>
      <c r="AE28" s="181">
        <f t="shared" si="1"/>
        <v>2.3085802231628261E-3</v>
      </c>
    </row>
    <row r="29" spans="23:31" x14ac:dyDescent="0.25">
      <c r="W29" s="176">
        <v>42263</v>
      </c>
      <c r="X29" s="13">
        <v>103.32</v>
      </c>
      <c r="Y29" s="13">
        <v>104.07</v>
      </c>
      <c r="Z29" s="13">
        <v>102.75</v>
      </c>
      <c r="AA29" s="13">
        <v>103.96</v>
      </c>
      <c r="AB29" s="126">
        <v>6499500</v>
      </c>
      <c r="AC29" s="13">
        <v>103.96</v>
      </c>
      <c r="AD29" s="2">
        <f t="shared" si="0"/>
        <v>1.3199999999999932</v>
      </c>
      <c r="AE29" s="181">
        <f t="shared" si="1"/>
        <v>5.1242386154886077E-3</v>
      </c>
    </row>
    <row r="30" spans="23:31" x14ac:dyDescent="0.25">
      <c r="W30" s="176">
        <v>42262</v>
      </c>
      <c r="X30" s="13">
        <v>103.25</v>
      </c>
      <c r="Y30" s="13">
        <v>103.8</v>
      </c>
      <c r="Z30" s="13">
        <v>101.83</v>
      </c>
      <c r="AA30" s="13">
        <v>103.43</v>
      </c>
      <c r="AB30" s="126">
        <v>9153500</v>
      </c>
      <c r="AC30" s="13">
        <v>103.43</v>
      </c>
      <c r="AD30" s="2">
        <f t="shared" si="0"/>
        <v>1.9699999999999989</v>
      </c>
      <c r="AE30" s="181">
        <f t="shared" si="1"/>
        <v>-3.7565016374493387E-3</v>
      </c>
    </row>
    <row r="31" spans="23:31" x14ac:dyDescent="0.25">
      <c r="W31" s="176">
        <v>42261</v>
      </c>
      <c r="X31" s="13">
        <v>104.65</v>
      </c>
      <c r="Y31" s="13">
        <v>104.9</v>
      </c>
      <c r="Z31" s="13">
        <v>102.99</v>
      </c>
      <c r="AA31" s="13">
        <v>103.82</v>
      </c>
      <c r="AB31" s="126">
        <v>6955600</v>
      </c>
      <c r="AC31" s="13">
        <v>103.82</v>
      </c>
      <c r="AD31" s="2">
        <f t="shared" si="0"/>
        <v>1.9100000000000108</v>
      </c>
      <c r="AE31" s="181">
        <f t="shared" si="1"/>
        <v>-6.3169984686065606E-3</v>
      </c>
    </row>
    <row r="32" spans="23:31" x14ac:dyDescent="0.25">
      <c r="W32" s="176">
        <v>42258</v>
      </c>
      <c r="X32" s="13">
        <v>102.35</v>
      </c>
      <c r="Y32" s="13">
        <v>104.5</v>
      </c>
      <c r="Z32" s="13">
        <v>102.2</v>
      </c>
      <c r="AA32" s="13">
        <v>104.48</v>
      </c>
      <c r="AB32" s="126">
        <v>9504700</v>
      </c>
      <c r="AC32" s="13">
        <v>104.48</v>
      </c>
      <c r="AD32" s="2">
        <f t="shared" si="0"/>
        <v>2.2999999999999972</v>
      </c>
      <c r="AE32" s="181">
        <f t="shared" si="1"/>
        <v>1.8323586744639409E-2</v>
      </c>
    </row>
    <row r="33" spans="15:31" x14ac:dyDescent="0.25">
      <c r="W33" s="176">
        <v>42257</v>
      </c>
      <c r="X33" s="13">
        <v>101.85</v>
      </c>
      <c r="Y33" s="13">
        <v>103.22</v>
      </c>
      <c r="Z33" s="13">
        <v>101.33</v>
      </c>
      <c r="AA33" s="13">
        <v>102.6</v>
      </c>
      <c r="AB33" s="126">
        <v>9003500</v>
      </c>
      <c r="AC33" s="13">
        <v>102.6</v>
      </c>
      <c r="AD33" s="2">
        <f t="shared" si="0"/>
        <v>1.8900000000000006</v>
      </c>
      <c r="AE33" s="181">
        <f t="shared" si="1"/>
        <v>6.7706800117750543E-3</v>
      </c>
    </row>
    <row r="34" spans="15:31" x14ac:dyDescent="0.25">
      <c r="W34" s="176">
        <v>42256</v>
      </c>
      <c r="X34" s="13">
        <v>104.75</v>
      </c>
      <c r="Y34" s="13">
        <v>104.95</v>
      </c>
      <c r="Z34" s="13">
        <v>101.68</v>
      </c>
      <c r="AA34" s="13">
        <v>101.91</v>
      </c>
      <c r="AB34" s="126">
        <v>9495600</v>
      </c>
      <c r="AC34" s="13">
        <v>101.91</v>
      </c>
      <c r="AD34" s="2">
        <f t="shared" si="0"/>
        <v>3.269999999999996</v>
      </c>
      <c r="AE34" s="181">
        <f t="shared" si="1"/>
        <v>-2.019036631093174E-2</v>
      </c>
    </row>
    <row r="35" spans="15:31" x14ac:dyDescent="0.25">
      <c r="W35" s="176">
        <v>42255</v>
      </c>
      <c r="X35" s="13">
        <v>102.95</v>
      </c>
      <c r="Y35" s="13">
        <v>104.15</v>
      </c>
      <c r="Z35" s="13">
        <v>102.52</v>
      </c>
      <c r="AA35" s="13">
        <v>104.01</v>
      </c>
      <c r="AB35" s="126">
        <v>8501400</v>
      </c>
      <c r="AC35" s="13">
        <v>104.01</v>
      </c>
      <c r="AD35" s="2">
        <f t="shared" si="0"/>
        <v>1.6300000000000097</v>
      </c>
      <c r="AE35" s="181">
        <f t="shared" si="1"/>
        <v>3.0107952857284515E-2</v>
      </c>
    </row>
    <row r="36" spans="15:31" x14ac:dyDescent="0.25">
      <c r="W36" s="176">
        <v>42251</v>
      </c>
      <c r="X36" s="13">
        <v>100.96</v>
      </c>
      <c r="Y36" s="13">
        <v>101.82</v>
      </c>
      <c r="Z36" s="13">
        <v>100.36</v>
      </c>
      <c r="AA36" s="13">
        <v>100.97</v>
      </c>
      <c r="AB36" s="126">
        <v>9205400</v>
      </c>
      <c r="AC36" s="13">
        <v>100.97</v>
      </c>
      <c r="AD36" s="2">
        <f t="shared" si="0"/>
        <v>1.4599999999999937</v>
      </c>
      <c r="AE36" s="181">
        <f t="shared" si="1"/>
        <v>-1.0000980488283129E-2</v>
      </c>
    </row>
    <row r="37" spans="15:31" x14ac:dyDescent="0.25">
      <c r="W37" s="176">
        <v>42250</v>
      </c>
      <c r="X37" s="13">
        <v>102.2</v>
      </c>
      <c r="Y37" s="13">
        <v>103.03</v>
      </c>
      <c r="Z37" s="13">
        <v>101.46</v>
      </c>
      <c r="AA37" s="13">
        <v>101.99</v>
      </c>
      <c r="AB37" s="126">
        <v>8930600</v>
      </c>
      <c r="AC37" s="13">
        <v>101.99</v>
      </c>
      <c r="AD37" s="2">
        <f t="shared" si="0"/>
        <v>1.5700000000000074</v>
      </c>
      <c r="AE37" s="181">
        <f t="shared" si="1"/>
        <v>9.8145058396315044E-4</v>
      </c>
    </row>
    <row r="38" spans="15:31" x14ac:dyDescent="0.25">
      <c r="W38" s="176">
        <v>42249</v>
      </c>
      <c r="X38" s="13">
        <v>100.92</v>
      </c>
      <c r="Y38" s="13">
        <v>101.94</v>
      </c>
      <c r="Z38" s="13">
        <v>99.55</v>
      </c>
      <c r="AA38" s="13">
        <v>101.89</v>
      </c>
      <c r="AB38" s="126">
        <v>12109700</v>
      </c>
      <c r="AC38" s="13">
        <v>101.89</v>
      </c>
      <c r="AD38" s="2">
        <f t="shared" si="0"/>
        <v>2.3900000000000006</v>
      </c>
      <c r="AE38" s="181">
        <f t="shared" si="1"/>
        <v>2.3917194251833918E-2</v>
      </c>
    </row>
    <row r="39" spans="15:31" x14ac:dyDescent="0.25">
      <c r="W39" s="176">
        <v>42248</v>
      </c>
      <c r="X39" s="13">
        <v>99.31</v>
      </c>
      <c r="Y39" s="13">
        <v>101.34</v>
      </c>
      <c r="Z39" s="13">
        <v>99.16</v>
      </c>
      <c r="AA39" s="13">
        <v>99.51</v>
      </c>
      <c r="AB39" s="126">
        <v>14169500</v>
      </c>
      <c r="AC39" s="13">
        <v>99.51</v>
      </c>
      <c r="AD39" s="2">
        <f t="shared" si="0"/>
        <v>2.1800000000000068</v>
      </c>
      <c r="AE39" s="181">
        <f t="shared" si="1"/>
        <v>-2.3262661955241404E-2</v>
      </c>
    </row>
    <row r="40" spans="15:31" ht="20.25" thickBot="1" x14ac:dyDescent="0.35">
      <c r="O40" s="303" t="s">
        <v>82</v>
      </c>
      <c r="P40" s="303"/>
      <c r="T40" s="122" t="s">
        <v>139</v>
      </c>
      <c r="W40" s="176">
        <v>42247</v>
      </c>
      <c r="X40" s="13">
        <v>102.3</v>
      </c>
      <c r="Y40" s="13">
        <v>102.46</v>
      </c>
      <c r="Z40" s="13">
        <v>100.91</v>
      </c>
      <c r="AA40" s="13">
        <v>101.88</v>
      </c>
      <c r="AB40" s="126">
        <v>8473600</v>
      </c>
      <c r="AC40" s="13">
        <v>101.88</v>
      </c>
      <c r="AD40" s="2">
        <f t="shared" si="0"/>
        <v>1.5499999999999972</v>
      </c>
      <c r="AE40" s="181">
        <f t="shared" si="1"/>
        <v>-5.8548009367682674E-3</v>
      </c>
    </row>
    <row r="41" spans="15:31" ht="15.75" thickTop="1" x14ac:dyDescent="0.25">
      <c r="O41" s="114">
        <v>1.1000000000000001</v>
      </c>
      <c r="P41" s="114">
        <f>O41*$Q$4</f>
        <v>124.39900000000002</v>
      </c>
      <c r="Q41" s="2"/>
      <c r="T41" s="171" t="s">
        <v>123</v>
      </c>
      <c r="U41" s="129">
        <v>113.25</v>
      </c>
      <c r="W41" s="176">
        <v>42244</v>
      </c>
      <c r="X41" s="13">
        <v>102.19</v>
      </c>
      <c r="Y41" s="13">
        <v>103.34</v>
      </c>
      <c r="Z41" s="13">
        <v>101.81</v>
      </c>
      <c r="AA41" s="13">
        <v>102.48</v>
      </c>
      <c r="AB41" s="126">
        <v>10992100</v>
      </c>
      <c r="AC41" s="13">
        <v>102.48</v>
      </c>
      <c r="AD41" s="2">
        <f t="shared" si="0"/>
        <v>1.5300000000000011</v>
      </c>
      <c r="AE41" s="181">
        <f t="shared" si="1"/>
        <v>3.0341587550162252E-3</v>
      </c>
    </row>
    <row r="42" spans="15:31" x14ac:dyDescent="0.25">
      <c r="O42" s="114">
        <v>1.0900000000000001</v>
      </c>
      <c r="P42" s="114">
        <f t="shared" ref="P42:P61" si="2">O42*$Q$4</f>
        <v>123.26810000000002</v>
      </c>
      <c r="Q42" s="2"/>
      <c r="T42" s="124" t="s">
        <v>124</v>
      </c>
      <c r="U42" s="119">
        <v>114.08</v>
      </c>
      <c r="W42" s="176">
        <v>42243</v>
      </c>
      <c r="X42" s="13">
        <v>101.35</v>
      </c>
      <c r="Y42" s="13">
        <v>102.62</v>
      </c>
      <c r="Z42" s="13">
        <v>99.78</v>
      </c>
      <c r="AA42" s="13">
        <v>102.17</v>
      </c>
      <c r="AB42" s="126">
        <v>17378300</v>
      </c>
      <c r="AC42" s="13">
        <v>102.17</v>
      </c>
      <c r="AD42" s="2">
        <f t="shared" si="0"/>
        <v>2.8400000000000034</v>
      </c>
      <c r="AE42" s="181">
        <f t="shared" si="1"/>
        <v>2.9628136652222192E-2</v>
      </c>
    </row>
    <row r="43" spans="15:31" x14ac:dyDescent="0.25">
      <c r="O43" s="114">
        <v>1.08</v>
      </c>
      <c r="P43" s="114">
        <f t="shared" si="2"/>
        <v>122.13720000000001</v>
      </c>
      <c r="Q43" s="2"/>
      <c r="T43" s="124" t="s">
        <v>125</v>
      </c>
      <c r="U43" s="119" t="s">
        <v>331</v>
      </c>
      <c r="W43" s="176">
        <v>42242</v>
      </c>
      <c r="X43" s="13">
        <v>98.69</v>
      </c>
      <c r="Y43" s="13">
        <v>99.49</v>
      </c>
      <c r="Z43" s="13">
        <v>96.26</v>
      </c>
      <c r="AA43" s="13">
        <v>99.23</v>
      </c>
      <c r="AB43" s="126">
        <v>13691200</v>
      </c>
      <c r="AC43" s="13">
        <v>99.23</v>
      </c>
      <c r="AD43" s="2">
        <f t="shared" si="0"/>
        <v>3.2299999999999898</v>
      </c>
      <c r="AE43" s="181">
        <f t="shared" si="1"/>
        <v>3.4831577849619322E-2</v>
      </c>
    </row>
    <row r="44" spans="15:31" x14ac:dyDescent="0.25">
      <c r="O44" s="114">
        <v>1.07</v>
      </c>
      <c r="P44" s="114">
        <f t="shared" si="2"/>
        <v>121.00630000000001</v>
      </c>
      <c r="Q44" s="2"/>
      <c r="T44" s="124" t="s">
        <v>126</v>
      </c>
      <c r="U44" s="119" t="s">
        <v>332</v>
      </c>
      <c r="W44" s="176">
        <v>42241</v>
      </c>
      <c r="X44" s="13">
        <v>99.73</v>
      </c>
      <c r="Y44" s="13">
        <v>100.09</v>
      </c>
      <c r="Z44" s="13">
        <v>95.72</v>
      </c>
      <c r="AA44" s="13">
        <v>95.89</v>
      </c>
      <c r="AB44" s="126">
        <v>18961000</v>
      </c>
      <c r="AC44" s="13">
        <v>95.89</v>
      </c>
      <c r="AD44" s="2">
        <f t="shared" si="0"/>
        <v>4.3700000000000045</v>
      </c>
      <c r="AE44" s="181">
        <f t="shared" si="1"/>
        <v>5.5578859060403385E-3</v>
      </c>
    </row>
    <row r="45" spans="15:31" x14ac:dyDescent="0.25">
      <c r="O45" s="114">
        <v>1.06</v>
      </c>
      <c r="P45" s="114">
        <f t="shared" si="2"/>
        <v>119.87540000000001</v>
      </c>
      <c r="Q45" s="2"/>
      <c r="T45" s="124" t="s">
        <v>127</v>
      </c>
      <c r="U45" s="119">
        <v>118.36</v>
      </c>
      <c r="W45" s="176">
        <v>42240</v>
      </c>
      <c r="X45" s="13">
        <v>93.38</v>
      </c>
      <c r="Y45" s="13">
        <v>100</v>
      </c>
      <c r="Z45" s="13">
        <v>90</v>
      </c>
      <c r="AA45" s="13">
        <v>95.36</v>
      </c>
      <c r="AB45" s="126">
        <v>29907400</v>
      </c>
      <c r="AC45" s="13">
        <v>95.36</v>
      </c>
      <c r="AD45" s="2">
        <f t="shared" si="0"/>
        <v>10</v>
      </c>
      <c r="AE45" s="181">
        <f t="shared" si="1"/>
        <v>-3.5208417644678303E-2</v>
      </c>
    </row>
    <row r="46" spans="15:31" x14ac:dyDescent="0.25">
      <c r="O46" s="114">
        <v>1.05</v>
      </c>
      <c r="P46" s="114">
        <f t="shared" si="2"/>
        <v>118.7445</v>
      </c>
      <c r="Q46" s="2"/>
      <c r="T46" s="124" t="s">
        <v>128</v>
      </c>
      <c r="U46" s="119">
        <v>1.57046</v>
      </c>
      <c r="W46" s="176">
        <v>42237</v>
      </c>
      <c r="X46" s="13">
        <v>97.5</v>
      </c>
      <c r="Y46" s="13">
        <v>100.63</v>
      </c>
      <c r="Z46" s="13">
        <v>96.61</v>
      </c>
      <c r="AA46" s="13">
        <v>98.84</v>
      </c>
      <c r="AB46" s="126">
        <v>30804400</v>
      </c>
      <c r="AC46" s="13">
        <v>98.84</v>
      </c>
      <c r="AD46" s="2">
        <f t="shared" si="0"/>
        <v>4.019999999999996</v>
      </c>
      <c r="AE46" s="181">
        <f t="shared" si="1"/>
        <v>-1.1797640471905568E-2</v>
      </c>
    </row>
    <row r="47" spans="15:31" x14ac:dyDescent="0.25">
      <c r="O47" s="114">
        <v>1.04</v>
      </c>
      <c r="P47" s="114">
        <f t="shared" si="2"/>
        <v>117.61360000000001</v>
      </c>
      <c r="Q47" s="2"/>
      <c r="T47" s="124" t="s">
        <v>129</v>
      </c>
      <c r="U47" s="119" t="s">
        <v>204</v>
      </c>
      <c r="W47" s="176">
        <v>42236</v>
      </c>
      <c r="X47" s="13">
        <v>104.34</v>
      </c>
      <c r="Y47" s="13">
        <v>105</v>
      </c>
      <c r="Z47" s="13">
        <v>99.76</v>
      </c>
      <c r="AA47" s="13">
        <v>100.02</v>
      </c>
      <c r="AB47" s="126">
        <v>34534500</v>
      </c>
      <c r="AC47" s="13">
        <v>100.02</v>
      </c>
      <c r="AD47" s="2">
        <f t="shared" si="0"/>
        <v>5.2399999999999949</v>
      </c>
      <c r="AE47" s="181">
        <f t="shared" si="1"/>
        <v>-6.0403945514326041E-2</v>
      </c>
    </row>
    <row r="48" spans="15:31" x14ac:dyDescent="0.25">
      <c r="O48" s="114">
        <v>1.03</v>
      </c>
      <c r="P48" s="114">
        <f t="shared" si="2"/>
        <v>116.48270000000001</v>
      </c>
      <c r="Q48" s="2"/>
      <c r="T48" s="124"/>
      <c r="U48" s="119"/>
      <c r="W48" s="176">
        <v>42235</v>
      </c>
      <c r="X48" s="13">
        <v>106.58</v>
      </c>
      <c r="Y48" s="13">
        <v>107.75</v>
      </c>
      <c r="Z48" s="13">
        <v>105.77</v>
      </c>
      <c r="AA48" s="13">
        <v>106.45</v>
      </c>
      <c r="AB48" s="126">
        <v>9420800</v>
      </c>
      <c r="AC48" s="13">
        <v>106.45</v>
      </c>
      <c r="AD48" s="2">
        <f t="shared" si="0"/>
        <v>1.980000000000004</v>
      </c>
      <c r="AE48" s="181">
        <f t="shared" si="1"/>
        <v>-4.582008602954879E-3</v>
      </c>
    </row>
    <row r="49" spans="15:31" x14ac:dyDescent="0.25">
      <c r="O49" s="114">
        <v>1.02</v>
      </c>
      <c r="P49" s="114">
        <f t="shared" si="2"/>
        <v>115.35180000000001</v>
      </c>
      <c r="Q49" s="2"/>
      <c r="T49" s="124" t="s">
        <v>130</v>
      </c>
      <c r="U49" s="119" t="s">
        <v>333</v>
      </c>
      <c r="W49" s="176">
        <v>42234</v>
      </c>
      <c r="X49" s="13">
        <v>108.04</v>
      </c>
      <c r="Y49" s="13">
        <v>108.25</v>
      </c>
      <c r="Z49" s="13">
        <v>106.8</v>
      </c>
      <c r="AA49" s="13">
        <v>106.94</v>
      </c>
      <c r="AB49" s="126">
        <v>11969000</v>
      </c>
      <c r="AC49" s="13">
        <v>106.94</v>
      </c>
      <c r="AD49" s="2">
        <f t="shared" si="0"/>
        <v>1.4500000000000028</v>
      </c>
      <c r="AE49" s="181">
        <f t="shared" si="1"/>
        <v>-1.934892251260889E-2</v>
      </c>
    </row>
    <row r="50" spans="15:31" x14ac:dyDescent="0.25">
      <c r="O50" s="114">
        <v>1.01</v>
      </c>
      <c r="P50" s="114">
        <f t="shared" si="2"/>
        <v>114.2209</v>
      </c>
      <c r="Q50" s="2"/>
      <c r="T50" s="124" t="s">
        <v>131</v>
      </c>
      <c r="U50" s="119" t="s">
        <v>367</v>
      </c>
      <c r="W50" s="176">
        <v>42233</v>
      </c>
      <c r="X50" s="13">
        <v>107.3</v>
      </c>
      <c r="Y50" s="13">
        <v>109.28</v>
      </c>
      <c r="Z50" s="13">
        <v>106.84</v>
      </c>
      <c r="AA50" s="13">
        <v>109.05</v>
      </c>
      <c r="AB50" s="126">
        <v>7922300</v>
      </c>
      <c r="AC50" s="13">
        <v>109.05</v>
      </c>
      <c r="AD50" s="2">
        <f t="shared" si="0"/>
        <v>2.4399999999999977</v>
      </c>
      <c r="AE50" s="181">
        <f t="shared" si="1"/>
        <v>1.7637178051511659E-2</v>
      </c>
    </row>
    <row r="51" spans="15:31" x14ac:dyDescent="0.25">
      <c r="O51" s="114">
        <v>1</v>
      </c>
      <c r="P51" s="114">
        <f t="shared" si="2"/>
        <v>113.09</v>
      </c>
      <c r="Q51" s="2"/>
      <c r="T51" s="124" t="s">
        <v>132</v>
      </c>
      <c r="U51" s="121">
        <v>7928447</v>
      </c>
      <c r="W51" s="176">
        <v>42230</v>
      </c>
      <c r="X51" s="13">
        <v>107.61</v>
      </c>
      <c r="Y51" s="13">
        <v>107.67</v>
      </c>
      <c r="Z51" s="13">
        <v>106.52</v>
      </c>
      <c r="AA51" s="13">
        <v>107.16</v>
      </c>
      <c r="AB51" s="126">
        <v>7088700</v>
      </c>
      <c r="AC51" s="13">
        <v>107.16</v>
      </c>
      <c r="AD51" s="2">
        <f t="shared" si="0"/>
        <v>1.1500000000000057</v>
      </c>
      <c r="AE51" s="181">
        <f t="shared" si="1"/>
        <v>-3.3482142857143016E-3</v>
      </c>
    </row>
    <row r="52" spans="15:31" x14ac:dyDescent="0.25">
      <c r="O52" s="114">
        <v>0.99</v>
      </c>
      <c r="P52" s="114">
        <f t="shared" si="2"/>
        <v>111.95910000000001</v>
      </c>
      <c r="Q52" s="2"/>
      <c r="T52" s="124" t="s">
        <v>136</v>
      </c>
      <c r="U52" s="121">
        <v>11682000</v>
      </c>
      <c r="W52" s="176">
        <v>42229</v>
      </c>
      <c r="X52" s="13">
        <v>107.21</v>
      </c>
      <c r="Y52" s="13">
        <v>108.51</v>
      </c>
      <c r="Z52" s="13">
        <v>106.75</v>
      </c>
      <c r="AA52" s="13">
        <v>107.52</v>
      </c>
      <c r="AB52" s="126">
        <v>9698500</v>
      </c>
      <c r="AC52" s="13">
        <v>107.52</v>
      </c>
      <c r="AD52" s="2">
        <f t="shared" si="0"/>
        <v>1.7600000000000051</v>
      </c>
      <c r="AE52" s="181">
        <f t="shared" si="1"/>
        <v>4.9537339938312552E-3</v>
      </c>
    </row>
    <row r="53" spans="15:31" x14ac:dyDescent="0.25">
      <c r="O53" s="114">
        <v>0.98</v>
      </c>
      <c r="P53" s="114">
        <f t="shared" si="2"/>
        <v>110.8282</v>
      </c>
      <c r="Q53" s="2"/>
      <c r="T53" s="124" t="s">
        <v>133</v>
      </c>
      <c r="U53" s="119" t="s">
        <v>334</v>
      </c>
      <c r="W53" s="176">
        <v>42228</v>
      </c>
      <c r="X53" s="13">
        <v>107</v>
      </c>
      <c r="Y53" s="13">
        <v>107.44</v>
      </c>
      <c r="Z53" s="13">
        <v>105.51</v>
      </c>
      <c r="AA53" s="13">
        <v>106.99</v>
      </c>
      <c r="AB53" s="126">
        <v>16923500</v>
      </c>
      <c r="AC53" s="13">
        <v>106.99</v>
      </c>
      <c r="AD53" s="2">
        <f t="shared" si="0"/>
        <v>1.9299999999999926</v>
      </c>
      <c r="AE53" s="181">
        <f t="shared" si="1"/>
        <v>-9.3518518518519445E-3</v>
      </c>
    </row>
    <row r="54" spans="15:31" x14ac:dyDescent="0.25">
      <c r="O54" s="114">
        <v>0.97</v>
      </c>
      <c r="P54" s="114">
        <f t="shared" si="2"/>
        <v>109.6973</v>
      </c>
      <c r="T54" s="124" t="s">
        <v>137</v>
      </c>
      <c r="U54" s="119">
        <v>23.55</v>
      </c>
      <c r="W54" s="176">
        <v>42227</v>
      </c>
      <c r="X54" s="13">
        <v>110.34</v>
      </c>
      <c r="Y54" s="13">
        <v>110.49</v>
      </c>
      <c r="Z54" s="13">
        <v>107.95</v>
      </c>
      <c r="AA54" s="13">
        <v>108</v>
      </c>
      <c r="AB54" s="126">
        <v>13528500</v>
      </c>
      <c r="AC54" s="13">
        <v>108</v>
      </c>
      <c r="AD54" s="2">
        <f t="shared" si="0"/>
        <v>2.539999999999992</v>
      </c>
      <c r="AE54" s="181">
        <f t="shared" si="1"/>
        <v>-2.7027027027026973E-2</v>
      </c>
    </row>
    <row r="55" spans="15:31" x14ac:dyDescent="0.25">
      <c r="O55" s="114">
        <v>0.96</v>
      </c>
      <c r="P55" s="114">
        <f t="shared" si="2"/>
        <v>108.5664</v>
      </c>
      <c r="T55" s="124" t="s">
        <v>138</v>
      </c>
      <c r="U55" s="119">
        <v>4.8</v>
      </c>
      <c r="W55" s="176">
        <v>42226</v>
      </c>
      <c r="X55" s="13">
        <v>110</v>
      </c>
      <c r="Y55" s="13">
        <v>111</v>
      </c>
      <c r="Z55" s="13">
        <v>109.74</v>
      </c>
      <c r="AA55" s="13">
        <v>111</v>
      </c>
      <c r="AB55" s="126">
        <v>11477400</v>
      </c>
      <c r="AC55" s="13">
        <v>111</v>
      </c>
      <c r="AD55" s="2">
        <f t="shared" si="0"/>
        <v>1.2600000000000051</v>
      </c>
      <c r="AE55" s="181">
        <f t="shared" si="1"/>
        <v>1.5089163237311354E-2</v>
      </c>
    </row>
    <row r="56" spans="15:31" x14ac:dyDescent="0.25">
      <c r="O56" s="114">
        <v>0.95</v>
      </c>
      <c r="P56" s="114">
        <f t="shared" si="2"/>
        <v>107.4355</v>
      </c>
      <c r="T56" s="124" t="s">
        <v>134</v>
      </c>
      <c r="U56" s="119" t="s">
        <v>252</v>
      </c>
      <c r="W56" s="176">
        <v>42223</v>
      </c>
      <c r="X56" s="13">
        <v>108.75</v>
      </c>
      <c r="Y56" s="13">
        <v>109.56</v>
      </c>
      <c r="Z56" s="13">
        <v>107.66</v>
      </c>
      <c r="AA56" s="13">
        <v>109.35</v>
      </c>
      <c r="AB56" s="126">
        <v>15771600</v>
      </c>
      <c r="AC56" s="13">
        <v>109.35</v>
      </c>
      <c r="AD56" s="2">
        <f t="shared" si="0"/>
        <v>1.9000000000000057</v>
      </c>
      <c r="AE56" s="181">
        <f t="shared" si="1"/>
        <v>7.369875633348677E-3</v>
      </c>
    </row>
    <row r="57" spans="15:31" x14ac:dyDescent="0.25">
      <c r="O57" s="114">
        <v>0.94</v>
      </c>
      <c r="P57" s="114">
        <f t="shared" si="2"/>
        <v>106.30459999999999</v>
      </c>
      <c r="W57" s="176">
        <v>42222</v>
      </c>
      <c r="X57" s="13">
        <v>110.4</v>
      </c>
      <c r="Y57" s="13">
        <v>110.4</v>
      </c>
      <c r="Z57" s="13">
        <v>104.24</v>
      </c>
      <c r="AA57" s="13">
        <v>108.55</v>
      </c>
      <c r="AB57" s="126">
        <v>57175200</v>
      </c>
      <c r="AC57" s="13">
        <v>108.55</v>
      </c>
      <c r="AD57" s="2">
        <f t="shared" si="0"/>
        <v>6.1600000000000108</v>
      </c>
      <c r="AE57" s="181">
        <f t="shared" si="1"/>
        <v>-1.7913688591332688E-2</v>
      </c>
    </row>
    <row r="58" spans="15:31" x14ac:dyDescent="0.25">
      <c r="O58" s="114">
        <v>0.93</v>
      </c>
      <c r="P58" s="114">
        <f t="shared" si="2"/>
        <v>105.17370000000001</v>
      </c>
      <c r="W58" s="176">
        <v>42221</v>
      </c>
      <c r="X58" s="13">
        <v>110.83</v>
      </c>
      <c r="Y58" s="13">
        <v>113.95</v>
      </c>
      <c r="Z58" s="13">
        <v>109.5</v>
      </c>
      <c r="AA58" s="13">
        <v>110.53</v>
      </c>
      <c r="AB58" s="126">
        <v>60905900</v>
      </c>
      <c r="AC58" s="13">
        <v>110.53</v>
      </c>
      <c r="AD58" s="2">
        <f t="shared" si="0"/>
        <v>4.4500000000000028</v>
      </c>
      <c r="AE58" s="181">
        <f t="shared" si="1"/>
        <v>-9.1708439477360515E-2</v>
      </c>
    </row>
    <row r="59" spans="15:31" x14ac:dyDescent="0.25">
      <c r="O59" s="114">
        <v>0.92</v>
      </c>
      <c r="P59" s="114">
        <f t="shared" si="2"/>
        <v>104.04280000000001</v>
      </c>
      <c r="W59" s="176">
        <v>42220</v>
      </c>
      <c r="X59" s="13">
        <v>121.5</v>
      </c>
      <c r="Y59" s="13">
        <v>122.08</v>
      </c>
      <c r="Z59" s="13">
        <v>120.61</v>
      </c>
      <c r="AA59" s="13">
        <v>121.69</v>
      </c>
      <c r="AB59" s="126">
        <v>10018300</v>
      </c>
      <c r="AC59" s="13">
        <v>121.69</v>
      </c>
      <c r="AD59" s="2">
        <f t="shared" si="0"/>
        <v>1.4699999999999989</v>
      </c>
      <c r="AE59" s="181">
        <f t="shared" si="1"/>
        <v>4.7060766182298597E-3</v>
      </c>
    </row>
    <row r="60" spans="15:31" x14ac:dyDescent="0.25">
      <c r="O60" s="114">
        <v>0.91</v>
      </c>
      <c r="P60" s="114">
        <f t="shared" si="2"/>
        <v>102.9119</v>
      </c>
      <c r="W60" s="176">
        <v>42219</v>
      </c>
      <c r="X60" s="13">
        <v>120.88</v>
      </c>
      <c r="Y60" s="13">
        <v>121.73</v>
      </c>
      <c r="Z60" s="13">
        <v>120.17</v>
      </c>
      <c r="AA60" s="13">
        <v>121.12</v>
      </c>
      <c r="AB60" s="126">
        <v>8323300</v>
      </c>
      <c r="AC60" s="13">
        <v>121.12</v>
      </c>
      <c r="AD60" s="2">
        <f t="shared" si="0"/>
        <v>1.5600000000000023</v>
      </c>
      <c r="AE60" s="181">
        <f t="shared" si="1"/>
        <v>9.3333333333334156E-3</v>
      </c>
    </row>
    <row r="61" spans="15:31" x14ac:dyDescent="0.25">
      <c r="O61" s="114">
        <v>0.9</v>
      </c>
      <c r="P61" s="114">
        <f t="shared" si="2"/>
        <v>101.78100000000001</v>
      </c>
      <c r="W61" s="176">
        <v>42216</v>
      </c>
      <c r="X61" s="13">
        <v>120.12</v>
      </c>
      <c r="Y61" s="13">
        <v>120.72</v>
      </c>
      <c r="Z61" s="13">
        <v>119.6</v>
      </c>
      <c r="AA61" s="13">
        <v>120</v>
      </c>
      <c r="AB61" s="126">
        <v>5691500</v>
      </c>
      <c r="AC61" s="13">
        <v>120</v>
      </c>
      <c r="AD61" s="2">
        <f t="shared" si="0"/>
        <v>1.1200000000000045</v>
      </c>
      <c r="AE61" s="181">
        <f t="shared" si="1"/>
        <v>-2.4993751562107924E-4</v>
      </c>
    </row>
    <row r="62" spans="15:31" x14ac:dyDescent="0.25">
      <c r="W62" s="176">
        <v>42215</v>
      </c>
      <c r="X62" s="13">
        <v>119.71</v>
      </c>
      <c r="Y62" s="13">
        <v>120.35</v>
      </c>
      <c r="Z62" s="13">
        <v>119.01</v>
      </c>
      <c r="AA62" s="13">
        <v>120.03</v>
      </c>
      <c r="AB62" s="126">
        <v>4412400</v>
      </c>
      <c r="AC62" s="13">
        <v>120.03</v>
      </c>
      <c r="AD62" s="2">
        <f t="shared" si="0"/>
        <v>1.3399999999999892</v>
      </c>
      <c r="AE62" s="181">
        <f t="shared" si="1"/>
        <v>1.5854472630172367E-3</v>
      </c>
    </row>
    <row r="63" spans="15:31" x14ac:dyDescent="0.25">
      <c r="W63" s="176">
        <v>42214</v>
      </c>
      <c r="X63" s="13">
        <v>118.85</v>
      </c>
      <c r="Y63" s="13">
        <v>119.86</v>
      </c>
      <c r="Z63" s="13">
        <v>118.41</v>
      </c>
      <c r="AA63" s="13">
        <v>119.84</v>
      </c>
      <c r="AB63" s="126">
        <v>6062600</v>
      </c>
      <c r="AC63" s="13">
        <v>119.84</v>
      </c>
      <c r="AD63" s="2">
        <f t="shared" si="0"/>
        <v>1.4500000000000028</v>
      </c>
      <c r="AE63" s="181">
        <f t="shared" si="1"/>
        <v>1.1649501941583651E-2</v>
      </c>
    </row>
    <row r="64" spans="15:31" x14ac:dyDescent="0.25">
      <c r="W64" s="176">
        <v>42213</v>
      </c>
      <c r="X64" s="13">
        <v>118.68</v>
      </c>
      <c r="Y64" s="13">
        <v>118.9</v>
      </c>
      <c r="Z64" s="13">
        <v>117.87</v>
      </c>
      <c r="AA64" s="13">
        <v>118.46</v>
      </c>
      <c r="AB64" s="126">
        <v>6366100</v>
      </c>
      <c r="AC64" s="13">
        <v>118.46</v>
      </c>
      <c r="AD64" s="2">
        <f t="shared" si="0"/>
        <v>1.0300000000000011</v>
      </c>
      <c r="AE64" s="181">
        <f t="shared" si="1"/>
        <v>1.775898520084418E-3</v>
      </c>
    </row>
    <row r="65" spans="23:31" x14ac:dyDescent="0.25">
      <c r="W65" s="176">
        <v>42212</v>
      </c>
      <c r="X65" s="13">
        <v>118.63</v>
      </c>
      <c r="Y65" s="13">
        <v>118.8</v>
      </c>
      <c r="Z65" s="13">
        <v>117.78</v>
      </c>
      <c r="AA65" s="13">
        <v>118.25</v>
      </c>
      <c r="AB65" s="126">
        <v>5174800</v>
      </c>
      <c r="AC65" s="13">
        <v>118.25</v>
      </c>
      <c r="AD65" s="2">
        <f t="shared" si="0"/>
        <v>1.019999999999996</v>
      </c>
      <c r="AE65" s="181">
        <f t="shared" si="1"/>
        <v>-5.5504162812211044E-3</v>
      </c>
    </row>
    <row r="66" spans="23:31" x14ac:dyDescent="0.25">
      <c r="W66" s="176">
        <v>42209</v>
      </c>
      <c r="X66" s="13">
        <v>119.35</v>
      </c>
      <c r="Y66" s="13">
        <v>119.8</v>
      </c>
      <c r="Z66" s="13">
        <v>118.58</v>
      </c>
      <c r="AA66" s="13">
        <v>118.91</v>
      </c>
      <c r="AB66" s="126">
        <v>4084300</v>
      </c>
      <c r="AC66" s="13">
        <v>118.91</v>
      </c>
      <c r="AD66" s="2">
        <f t="shared" si="0"/>
        <v>1.2199999999999989</v>
      </c>
      <c r="AE66" s="181">
        <f t="shared" si="1"/>
        <v>9.2592592592599665E-4</v>
      </c>
    </row>
    <row r="67" spans="23:31" x14ac:dyDescent="0.25">
      <c r="W67" s="176">
        <v>42208</v>
      </c>
      <c r="X67" s="13">
        <v>119.3</v>
      </c>
      <c r="Y67" s="13">
        <v>119.67</v>
      </c>
      <c r="Z67" s="13">
        <v>118.57</v>
      </c>
      <c r="AA67" s="13">
        <v>118.8</v>
      </c>
      <c r="AB67" s="126">
        <v>3304600</v>
      </c>
      <c r="AC67" s="13">
        <v>118.8</v>
      </c>
      <c r="AD67" s="2">
        <f t="shared" ref="AD67" si="3">Y67-Z67</f>
        <v>1.1000000000000085</v>
      </c>
      <c r="AE67" s="181" t="e">
        <f>AC67/#REF!-1</f>
        <v>#REF!</v>
      </c>
    </row>
    <row r="68" spans="23:31" x14ac:dyDescent="0.25">
      <c r="W68" s="176" t="s">
        <v>148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81" t="e">
        <f>#REF!/AC68-1</f>
        <v>#REF!</v>
      </c>
    </row>
    <row r="69" spans="23:31" x14ac:dyDescent="0.25">
      <c r="AD69" s="2">
        <f>Y68-Z68</f>
        <v>0</v>
      </c>
      <c r="AE69" s="181" t="e">
        <f>AC68/AC69-1</f>
        <v>#DIV/0!</v>
      </c>
    </row>
  </sheetData>
  <mergeCells count="1">
    <mergeCell ref="O40:P40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6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114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115</v>
      </c>
      <c r="K1" s="14" t="s">
        <v>61</v>
      </c>
      <c r="L1" s="14" t="s">
        <v>37</v>
      </c>
      <c r="M1" s="14" t="s">
        <v>38</v>
      </c>
      <c r="T1" s="14" t="s">
        <v>72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24" t="s">
        <v>171</v>
      </c>
      <c r="AE1" s="124" t="s">
        <v>173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4">
        <v>42263</v>
      </c>
      <c r="H2" s="97">
        <v>10</v>
      </c>
      <c r="I2" s="18">
        <v>109.35</v>
      </c>
      <c r="J2" s="18">
        <v>0.02</v>
      </c>
      <c r="K2" s="18">
        <f>I2*H2-J2</f>
        <v>1093.48</v>
      </c>
      <c r="L2" s="1">
        <v>42276</v>
      </c>
      <c r="M2" s="2">
        <v>6.45</v>
      </c>
      <c r="O2" s="14" t="s">
        <v>57</v>
      </c>
      <c r="Q2">
        <f>C10-H10</f>
        <v>25</v>
      </c>
      <c r="T2" s="1">
        <v>42242</v>
      </c>
      <c r="U2" t="s">
        <v>112</v>
      </c>
      <c r="W2" s="176">
        <v>42300</v>
      </c>
      <c r="X2" s="13">
        <v>108.46</v>
      </c>
      <c r="Y2" s="13">
        <v>109.65</v>
      </c>
      <c r="Z2" s="13">
        <v>105.5</v>
      </c>
      <c r="AA2" s="13">
        <v>107.99</v>
      </c>
      <c r="AB2" s="126">
        <v>14917400</v>
      </c>
      <c r="AC2" s="13">
        <v>107.99</v>
      </c>
      <c r="AD2" s="54">
        <f>Y2-Z2</f>
        <v>4.1500000000000057</v>
      </c>
      <c r="AE2" s="224">
        <f>AC2/AC3-1</f>
        <v>3.6245353159851668E-3</v>
      </c>
    </row>
    <row r="3" spans="1:31" x14ac:dyDescent="0.25">
      <c r="A3" s="27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4">
        <v>42284</v>
      </c>
      <c r="H3" s="97">
        <v>10</v>
      </c>
      <c r="I3" s="18">
        <v>97.5</v>
      </c>
      <c r="J3" s="18">
        <v>0.02</v>
      </c>
      <c r="K3" s="18">
        <f>I3*H3-J3</f>
        <v>974.98</v>
      </c>
      <c r="O3" s="14" t="s">
        <v>58</v>
      </c>
      <c r="Q3" s="2">
        <f>(F10-K10-M10)/Q2</f>
        <v>102.19760000000002</v>
      </c>
      <c r="W3" s="176">
        <v>42299</v>
      </c>
      <c r="X3" s="13">
        <v>102</v>
      </c>
      <c r="Y3" s="13">
        <v>109.42</v>
      </c>
      <c r="Z3" s="13">
        <v>100.4</v>
      </c>
      <c r="AA3" s="13">
        <v>107.6</v>
      </c>
      <c r="AB3" s="126">
        <v>24614900</v>
      </c>
      <c r="AC3" s="13">
        <v>107.6</v>
      </c>
      <c r="AD3" s="54">
        <f t="shared" ref="AD3:AD66" si="0">Y3-Z3</f>
        <v>9.019999999999996</v>
      </c>
      <c r="AE3" s="224">
        <f t="shared" ref="AE3:AE66" si="1">AC3/AC4-1</f>
        <v>5.7701759559618537E-2</v>
      </c>
    </row>
    <row r="4" spans="1:31" x14ac:dyDescent="0.25">
      <c r="B4" s="84">
        <v>42278</v>
      </c>
      <c r="C4" s="8">
        <v>10</v>
      </c>
      <c r="D4" s="18">
        <v>96.7</v>
      </c>
      <c r="E4" s="18">
        <v>0</v>
      </c>
      <c r="F4" s="18">
        <f>C4*D4 + E4</f>
        <v>967</v>
      </c>
      <c r="O4" s="14" t="s">
        <v>66</v>
      </c>
      <c r="Q4" s="72">
        <v>107.99</v>
      </c>
      <c r="W4" s="176">
        <v>42298</v>
      </c>
      <c r="X4" s="13">
        <v>102.79</v>
      </c>
      <c r="Y4" s="13">
        <v>102.92</v>
      </c>
      <c r="Z4" s="13">
        <v>99.37</v>
      </c>
      <c r="AA4" s="13">
        <v>101.73</v>
      </c>
      <c r="AB4" s="126">
        <v>9837500</v>
      </c>
      <c r="AC4" s="13">
        <v>101.73</v>
      </c>
      <c r="AD4" s="54">
        <f t="shared" si="0"/>
        <v>3.5499999999999972</v>
      </c>
      <c r="AE4" s="224">
        <f t="shared" si="1"/>
        <v>6.8856974227826662E-4</v>
      </c>
    </row>
    <row r="5" spans="1:31" x14ac:dyDescent="0.25">
      <c r="B5" s="84">
        <v>42284</v>
      </c>
      <c r="C5" s="8">
        <v>10</v>
      </c>
      <c r="D5" s="18">
        <v>94.5</v>
      </c>
      <c r="E5" s="18">
        <v>0</v>
      </c>
      <c r="F5" s="18">
        <f>C5*D5 + E5</f>
        <v>945</v>
      </c>
      <c r="O5" s="14" t="s">
        <v>67</v>
      </c>
      <c r="Q5" s="3">
        <f>Q4*Q2</f>
        <v>2699.75</v>
      </c>
      <c r="T5" s="1">
        <v>42248</v>
      </c>
      <c r="U5" t="s">
        <v>209</v>
      </c>
      <c r="W5" s="176">
        <v>42297</v>
      </c>
      <c r="X5" s="13">
        <v>103.43</v>
      </c>
      <c r="Y5" s="13">
        <v>103.95</v>
      </c>
      <c r="Z5" s="13">
        <v>101.13</v>
      </c>
      <c r="AA5" s="13">
        <v>101.66</v>
      </c>
      <c r="AB5" s="126">
        <v>10104100</v>
      </c>
      <c r="AC5" s="13">
        <v>101.66</v>
      </c>
      <c r="AD5" s="54">
        <f t="shared" si="0"/>
        <v>2.8200000000000074</v>
      </c>
      <c r="AE5" s="224">
        <f t="shared" si="1"/>
        <v>-1.8820577164366359E-2</v>
      </c>
    </row>
    <row r="6" spans="1:31" x14ac:dyDescent="0.25">
      <c r="O6" s="14" t="s">
        <v>64</v>
      </c>
      <c r="Q6" s="2">
        <f>Q3*Q2</f>
        <v>2554.9400000000005</v>
      </c>
      <c r="W6" s="176">
        <v>42296</v>
      </c>
      <c r="X6" s="13">
        <v>102.64</v>
      </c>
      <c r="Y6" s="13">
        <v>103.84</v>
      </c>
      <c r="Z6" s="13">
        <v>101.84</v>
      </c>
      <c r="AA6" s="13">
        <v>103.61</v>
      </c>
      <c r="AB6" s="126">
        <v>7619300</v>
      </c>
      <c r="AC6" s="13">
        <v>103.61</v>
      </c>
      <c r="AD6" s="54">
        <f t="shared" si="0"/>
        <v>2</v>
      </c>
      <c r="AE6" s="224">
        <f t="shared" si="1"/>
        <v>7.5853350189634128E-3</v>
      </c>
    </row>
    <row r="7" spans="1:31" ht="15.75" x14ac:dyDescent="0.25">
      <c r="O7" s="14" t="s">
        <v>65</v>
      </c>
      <c r="Q7" s="25">
        <f>Q5-Q6</f>
        <v>144.80999999999949</v>
      </c>
      <c r="R7" s="283" t="s">
        <v>381</v>
      </c>
      <c r="W7" s="176">
        <v>42293</v>
      </c>
      <c r="X7" s="13">
        <v>101.95</v>
      </c>
      <c r="Y7" s="13">
        <v>103.37</v>
      </c>
      <c r="Z7" s="13">
        <v>101.51</v>
      </c>
      <c r="AA7" s="13">
        <v>102.83</v>
      </c>
      <c r="AB7" s="126">
        <v>9894200</v>
      </c>
      <c r="AC7" s="13">
        <v>102.83</v>
      </c>
      <c r="AD7" s="54">
        <f t="shared" si="0"/>
        <v>1.8599999999999994</v>
      </c>
      <c r="AE7" s="224">
        <f t="shared" si="1"/>
        <v>1.1707988980716122E-2</v>
      </c>
    </row>
    <row r="8" spans="1:31" x14ac:dyDescent="0.25">
      <c r="T8" s="1">
        <v>42304</v>
      </c>
      <c r="U8" t="s">
        <v>207</v>
      </c>
      <c r="W8" s="176">
        <v>42292</v>
      </c>
      <c r="X8" s="13">
        <v>98.09</v>
      </c>
      <c r="Y8" s="13">
        <v>101.69</v>
      </c>
      <c r="Z8" s="13">
        <v>97.6</v>
      </c>
      <c r="AA8" s="13">
        <v>101.64</v>
      </c>
      <c r="AB8" s="126">
        <v>9377700</v>
      </c>
      <c r="AC8" s="13">
        <v>101.64</v>
      </c>
      <c r="AD8" s="54">
        <f t="shared" si="0"/>
        <v>4.0900000000000034</v>
      </c>
      <c r="AE8" s="224">
        <f t="shared" si="1"/>
        <v>3.3031812176034236E-2</v>
      </c>
    </row>
    <row r="9" spans="1:31" x14ac:dyDescent="0.25">
      <c r="W9" s="176">
        <v>42291</v>
      </c>
      <c r="X9" s="13">
        <v>98.37</v>
      </c>
      <c r="Y9" s="13">
        <v>99.94</v>
      </c>
      <c r="Z9" s="13">
        <v>98.11</v>
      </c>
      <c r="AA9" s="13">
        <v>98.39</v>
      </c>
      <c r="AB9" s="126">
        <v>9556400</v>
      </c>
      <c r="AC9" s="13">
        <v>98.39</v>
      </c>
      <c r="AD9" s="54">
        <f t="shared" si="0"/>
        <v>1.8299999999999983</v>
      </c>
      <c r="AE9" s="224">
        <f t="shared" si="1"/>
        <v>2.0368672980954905E-3</v>
      </c>
    </row>
    <row r="10" spans="1:31" x14ac:dyDescent="0.25">
      <c r="A10" s="26" t="s">
        <v>86</v>
      </c>
      <c r="B10" s="15"/>
      <c r="C10" s="15">
        <f>SUM(C2:C9)</f>
        <v>45</v>
      </c>
      <c r="D10" s="16"/>
      <c r="E10" s="16"/>
      <c r="F10" s="16">
        <f>SUM(F2:F9)</f>
        <v>4629.8500000000004</v>
      </c>
      <c r="G10" s="15"/>
      <c r="H10" s="101">
        <f>SUM(H2:H9)</f>
        <v>20</v>
      </c>
      <c r="I10" s="15"/>
      <c r="J10" s="15"/>
      <c r="K10" s="16">
        <f>SUM(K2:K9)</f>
        <v>2068.46</v>
      </c>
      <c r="L10" s="15"/>
      <c r="M10" s="16">
        <f>SUM(M2:M9)</f>
        <v>6.45</v>
      </c>
      <c r="W10" s="176">
        <v>42290</v>
      </c>
      <c r="X10" s="13">
        <v>98.91</v>
      </c>
      <c r="Y10" s="13">
        <v>99.82</v>
      </c>
      <c r="Z10" s="13">
        <v>98</v>
      </c>
      <c r="AA10" s="13">
        <v>98.19</v>
      </c>
      <c r="AB10" s="126">
        <v>9304000</v>
      </c>
      <c r="AC10" s="13">
        <v>98.19</v>
      </c>
      <c r="AD10" s="54">
        <f t="shared" si="0"/>
        <v>1.8199999999999932</v>
      </c>
      <c r="AE10" s="224">
        <f t="shared" si="1"/>
        <v>-1.3264998492613866E-2</v>
      </c>
    </row>
    <row r="11" spans="1:31" x14ac:dyDescent="0.25">
      <c r="A11" s="11"/>
      <c r="B11" s="11"/>
      <c r="C11" s="11"/>
      <c r="D11" s="24"/>
      <c r="E11" s="24"/>
      <c r="F11" s="24"/>
      <c r="G11" s="11"/>
      <c r="H11" s="11"/>
      <c r="I11" s="11"/>
      <c r="J11" s="11"/>
      <c r="K11" s="11"/>
      <c r="L11" s="11"/>
      <c r="M11" s="11"/>
      <c r="N11" s="5"/>
      <c r="W11" s="176">
        <v>42289</v>
      </c>
      <c r="X11" s="13">
        <v>101.08</v>
      </c>
      <c r="Y11" s="13">
        <v>101.22</v>
      </c>
      <c r="Z11" s="13">
        <v>99.38</v>
      </c>
      <c r="AA11" s="13">
        <v>99.51</v>
      </c>
      <c r="AB11" s="126">
        <v>8839100</v>
      </c>
      <c r="AC11" s="13">
        <v>99.51</v>
      </c>
      <c r="AD11" s="54">
        <f t="shared" si="0"/>
        <v>1.8400000000000034</v>
      </c>
      <c r="AE11" s="224">
        <f t="shared" si="1"/>
        <v>-1.1326378539493254E-2</v>
      </c>
    </row>
    <row r="12" spans="1:31" x14ac:dyDescent="0.25">
      <c r="A12" s="11"/>
      <c r="B12" s="11"/>
      <c r="C12" s="11"/>
      <c r="D12" s="24"/>
      <c r="E12" s="24"/>
      <c r="F12" s="24"/>
      <c r="G12" s="11"/>
      <c r="H12" s="11"/>
      <c r="I12" s="11"/>
      <c r="J12" s="11"/>
      <c r="K12" s="11"/>
      <c r="L12" s="11"/>
      <c r="M12" s="11"/>
      <c r="N12" s="5"/>
      <c r="W12" s="176">
        <v>42286</v>
      </c>
      <c r="X12" s="13">
        <v>101.27</v>
      </c>
      <c r="Y12" s="13">
        <v>101.8</v>
      </c>
      <c r="Z12" s="13">
        <v>99.45</v>
      </c>
      <c r="AA12" s="13">
        <v>100.65</v>
      </c>
      <c r="AB12" s="126">
        <v>8576100</v>
      </c>
      <c r="AC12" s="13">
        <v>100.65</v>
      </c>
      <c r="AD12" s="54">
        <f t="shared" si="0"/>
        <v>2.3499999999999943</v>
      </c>
      <c r="AE12" s="224">
        <f t="shared" si="1"/>
        <v>-1.5871441325264746E-3</v>
      </c>
    </row>
    <row r="13" spans="1:31" x14ac:dyDescent="0.25">
      <c r="W13" s="176">
        <v>42285</v>
      </c>
      <c r="X13" s="13">
        <v>100.03</v>
      </c>
      <c r="Y13" s="13">
        <v>101.16</v>
      </c>
      <c r="Z13" s="13">
        <v>98.07</v>
      </c>
      <c r="AA13" s="13">
        <v>100.81</v>
      </c>
      <c r="AB13" s="126">
        <v>11763500</v>
      </c>
      <c r="AC13" s="13">
        <v>100.81</v>
      </c>
      <c r="AD13" s="54">
        <f t="shared" si="0"/>
        <v>3.0900000000000034</v>
      </c>
      <c r="AE13" s="224">
        <f t="shared" si="1"/>
        <v>5.3854592599980045E-3</v>
      </c>
    </row>
    <row r="14" spans="1:31" x14ac:dyDescent="0.25">
      <c r="W14" s="176">
        <v>42284</v>
      </c>
      <c r="X14" s="13">
        <v>97.99</v>
      </c>
      <c r="Y14" s="13">
        <v>100.79</v>
      </c>
      <c r="Z14" s="13">
        <v>97.5</v>
      </c>
      <c r="AA14" s="13">
        <v>100.27</v>
      </c>
      <c r="AB14" s="126">
        <v>12403100</v>
      </c>
      <c r="AC14" s="13">
        <v>100.27</v>
      </c>
      <c r="AD14" s="54">
        <f t="shared" si="0"/>
        <v>3.2900000000000063</v>
      </c>
      <c r="AE14" s="224">
        <f t="shared" si="1"/>
        <v>2.7988517531269075E-2</v>
      </c>
    </row>
    <row r="15" spans="1:31" x14ac:dyDescent="0.25">
      <c r="W15" s="176">
        <v>42283</v>
      </c>
      <c r="X15" s="13">
        <v>98.82</v>
      </c>
      <c r="Y15" s="13">
        <v>98.9</v>
      </c>
      <c r="Z15" s="13">
        <v>95.05</v>
      </c>
      <c r="AA15" s="13">
        <v>97.54</v>
      </c>
      <c r="AB15" s="126">
        <v>14842700</v>
      </c>
      <c r="AC15" s="13">
        <v>97.54</v>
      </c>
      <c r="AD15" s="54">
        <f t="shared" si="0"/>
        <v>3.8500000000000085</v>
      </c>
      <c r="AE15" s="224">
        <f t="shared" si="1"/>
        <v>-1.7328228893814246E-2</v>
      </c>
    </row>
    <row r="16" spans="1:31" x14ac:dyDescent="0.25">
      <c r="W16" s="176">
        <v>42282</v>
      </c>
      <c r="X16" s="13">
        <v>99.99</v>
      </c>
      <c r="Y16" s="13">
        <v>101.3</v>
      </c>
      <c r="Z16" s="13">
        <v>97.66</v>
      </c>
      <c r="AA16" s="13">
        <v>99.26</v>
      </c>
      <c r="AB16" s="126">
        <v>14459300</v>
      </c>
      <c r="AC16" s="13">
        <v>99.26</v>
      </c>
      <c r="AD16" s="54">
        <f t="shared" si="0"/>
        <v>3.6400000000000006</v>
      </c>
      <c r="AE16" s="224">
        <f t="shared" si="1"/>
        <v>9.9715099715100841E-3</v>
      </c>
    </row>
    <row r="17" spans="23:31" x14ac:dyDescent="0.25">
      <c r="W17" s="176">
        <v>42279</v>
      </c>
      <c r="X17" s="13">
        <v>95.54</v>
      </c>
      <c r="Y17" s="13">
        <v>98.31</v>
      </c>
      <c r="Z17" s="13">
        <v>94.37</v>
      </c>
      <c r="AA17" s="13">
        <v>98.28</v>
      </c>
      <c r="AB17" s="126">
        <v>19052800</v>
      </c>
      <c r="AC17" s="13">
        <v>98.28</v>
      </c>
      <c r="AD17" s="54">
        <f t="shared" si="0"/>
        <v>3.9399999999999977</v>
      </c>
      <c r="AE17" s="224">
        <f t="shared" si="1"/>
        <v>1.0176045588683458E-4</v>
      </c>
    </row>
    <row r="18" spans="23:31" x14ac:dyDescent="0.25">
      <c r="W18" s="176">
        <v>42278</v>
      </c>
      <c r="X18" s="13">
        <v>98.54</v>
      </c>
      <c r="Y18" s="13">
        <v>98.79</v>
      </c>
      <c r="Z18" s="13">
        <v>96.35</v>
      </c>
      <c r="AA18" s="13">
        <v>98.27</v>
      </c>
      <c r="AB18" s="126">
        <v>13345900</v>
      </c>
      <c r="AC18" s="13">
        <v>98.27</v>
      </c>
      <c r="AD18" s="54">
        <f t="shared" si="0"/>
        <v>2.4400000000000119</v>
      </c>
      <c r="AE18" s="224">
        <f t="shared" si="1"/>
        <v>8.1474691923810738E-4</v>
      </c>
    </row>
    <row r="19" spans="23:31" x14ac:dyDescent="0.25">
      <c r="W19" s="176">
        <v>42277</v>
      </c>
      <c r="X19" s="13">
        <v>98.44</v>
      </c>
      <c r="Y19" s="13">
        <v>99.72</v>
      </c>
      <c r="Z19" s="13">
        <v>96.92</v>
      </c>
      <c r="AA19" s="13">
        <v>98.19</v>
      </c>
      <c r="AB19" s="126">
        <v>15747600</v>
      </c>
      <c r="AC19" s="13">
        <v>98.19</v>
      </c>
      <c r="AD19" s="54">
        <f t="shared" si="0"/>
        <v>2.7999999999999972</v>
      </c>
      <c r="AE19" s="224">
        <f t="shared" si="1"/>
        <v>2.2812499999999902E-2</v>
      </c>
    </row>
    <row r="20" spans="23:31" x14ac:dyDescent="0.25">
      <c r="W20" s="176">
        <v>42276</v>
      </c>
      <c r="X20" s="13">
        <v>95.08</v>
      </c>
      <c r="Y20" s="13">
        <v>97.74</v>
      </c>
      <c r="Z20" s="13">
        <v>93.19</v>
      </c>
      <c r="AA20" s="13">
        <v>96</v>
      </c>
      <c r="AB20" s="126">
        <v>18332700</v>
      </c>
      <c r="AC20" s="13">
        <v>96</v>
      </c>
      <c r="AD20" s="54">
        <f t="shared" si="0"/>
        <v>4.5499999999999972</v>
      </c>
      <c r="AE20" s="224">
        <f t="shared" si="1"/>
        <v>1.2658227848101333E-2</v>
      </c>
    </row>
    <row r="21" spans="23:31" x14ac:dyDescent="0.25">
      <c r="W21" s="176">
        <v>42275</v>
      </c>
      <c r="X21" s="13">
        <v>99.06</v>
      </c>
      <c r="Y21" s="13">
        <v>99.26</v>
      </c>
      <c r="Z21" s="13">
        <v>94.57</v>
      </c>
      <c r="AA21" s="13">
        <v>94.8</v>
      </c>
      <c r="AB21" s="126">
        <v>23765800</v>
      </c>
      <c r="AC21" s="13">
        <v>94.8</v>
      </c>
      <c r="AD21" s="54">
        <f t="shared" si="0"/>
        <v>4.6900000000000119</v>
      </c>
      <c r="AE21" s="224">
        <f t="shared" si="1"/>
        <v>-5.3325344517675344E-2</v>
      </c>
    </row>
    <row r="22" spans="23:31" x14ac:dyDescent="0.25">
      <c r="W22" s="176">
        <v>42272</v>
      </c>
      <c r="X22" s="13">
        <v>104.03</v>
      </c>
      <c r="Y22" s="13">
        <v>104.19</v>
      </c>
      <c r="Z22" s="13">
        <v>99.19</v>
      </c>
      <c r="AA22" s="13">
        <v>100.14</v>
      </c>
      <c r="AB22" s="126">
        <v>15911200</v>
      </c>
      <c r="AC22" s="13">
        <v>100.14</v>
      </c>
      <c r="AD22" s="54">
        <f t="shared" si="0"/>
        <v>5</v>
      </c>
      <c r="AE22" s="224">
        <f t="shared" si="1"/>
        <v>-2.3119695639449822E-2</v>
      </c>
    </row>
    <row r="23" spans="23:31" x14ac:dyDescent="0.25">
      <c r="W23" s="176">
        <v>42271</v>
      </c>
      <c r="X23" s="13">
        <v>104.39</v>
      </c>
      <c r="Y23" s="13">
        <v>105.15</v>
      </c>
      <c r="Z23" s="13">
        <v>101.51</v>
      </c>
      <c r="AA23" s="13">
        <v>102.51</v>
      </c>
      <c r="AB23" s="126">
        <v>13464100</v>
      </c>
      <c r="AC23" s="13">
        <v>102.51</v>
      </c>
      <c r="AD23" s="54">
        <f t="shared" si="0"/>
        <v>3.6400000000000006</v>
      </c>
      <c r="AE23" s="224">
        <f t="shared" si="1"/>
        <v>-2.8249123139634014E-2</v>
      </c>
    </row>
    <row r="24" spans="23:31" x14ac:dyDescent="0.25">
      <c r="W24" s="176">
        <v>42270</v>
      </c>
      <c r="X24" s="13">
        <v>106.47</v>
      </c>
      <c r="Y24" s="13">
        <v>106.85</v>
      </c>
      <c r="Z24" s="13">
        <v>104.7</v>
      </c>
      <c r="AA24" s="13">
        <v>105.49</v>
      </c>
      <c r="AB24" s="126">
        <v>7973100</v>
      </c>
      <c r="AC24" s="13">
        <v>105.49</v>
      </c>
      <c r="AD24" s="54">
        <f t="shared" si="0"/>
        <v>2.1499999999999915</v>
      </c>
      <c r="AE24" s="224">
        <f t="shared" si="1"/>
        <v>-9.5765655806967498E-3</v>
      </c>
    </row>
    <row r="25" spans="23:31" x14ac:dyDescent="0.25">
      <c r="W25" s="176">
        <v>42269</v>
      </c>
      <c r="X25" s="13">
        <v>103.99</v>
      </c>
      <c r="Y25" s="13">
        <v>107.04</v>
      </c>
      <c r="Z25" s="13">
        <v>102.86</v>
      </c>
      <c r="AA25" s="13">
        <v>106.51</v>
      </c>
      <c r="AB25" s="126">
        <v>14843500</v>
      </c>
      <c r="AC25" s="13">
        <v>106.51</v>
      </c>
      <c r="AD25" s="54">
        <f t="shared" si="0"/>
        <v>4.1800000000000068</v>
      </c>
      <c r="AE25" s="224">
        <f t="shared" si="1"/>
        <v>7.2820124834500621E-3</v>
      </c>
    </row>
    <row r="26" spans="23:31" x14ac:dyDescent="0.25">
      <c r="W26" s="176">
        <v>42268</v>
      </c>
      <c r="X26" s="13">
        <v>109.12</v>
      </c>
      <c r="Y26" s="13">
        <v>109.37</v>
      </c>
      <c r="Z26" s="13">
        <v>104.59</v>
      </c>
      <c r="AA26" s="13">
        <v>105.74</v>
      </c>
      <c r="AB26" s="126">
        <v>15141600</v>
      </c>
      <c r="AC26" s="13">
        <v>105.74</v>
      </c>
      <c r="AD26" s="54">
        <f t="shared" si="0"/>
        <v>4.7800000000000011</v>
      </c>
      <c r="AE26" s="224">
        <f t="shared" si="1"/>
        <v>-2.4898561416451526E-2</v>
      </c>
    </row>
    <row r="27" spans="23:31" x14ac:dyDescent="0.25">
      <c r="W27" s="176">
        <v>42265</v>
      </c>
      <c r="X27" s="13">
        <v>109.62</v>
      </c>
      <c r="Y27" s="13">
        <v>110.87</v>
      </c>
      <c r="Z27" s="13">
        <v>108.21</v>
      </c>
      <c r="AA27" s="13">
        <v>108.44</v>
      </c>
      <c r="AB27" s="126">
        <v>13156900</v>
      </c>
      <c r="AC27" s="13">
        <v>108.44</v>
      </c>
      <c r="AD27" s="54">
        <f t="shared" si="0"/>
        <v>2.6600000000000108</v>
      </c>
      <c r="AE27" s="224">
        <f t="shared" si="1"/>
        <v>-2.8402472896693842E-2</v>
      </c>
    </row>
    <row r="28" spans="23:31" x14ac:dyDescent="0.25">
      <c r="W28" s="176">
        <v>42264</v>
      </c>
      <c r="X28" s="13">
        <v>110.88</v>
      </c>
      <c r="Y28" s="13">
        <v>113.31</v>
      </c>
      <c r="Z28" s="13">
        <v>109.75</v>
      </c>
      <c r="AA28" s="13">
        <v>111.61</v>
      </c>
      <c r="AB28" s="126">
        <v>9858400</v>
      </c>
      <c r="AC28" s="13">
        <v>111.61</v>
      </c>
      <c r="AD28" s="54">
        <f t="shared" si="0"/>
        <v>3.5600000000000023</v>
      </c>
      <c r="AE28" s="224">
        <f t="shared" si="1"/>
        <v>5.2238133837700929E-3</v>
      </c>
    </row>
    <row r="29" spans="23:31" x14ac:dyDescent="0.25">
      <c r="W29" s="176">
        <v>42263</v>
      </c>
      <c r="X29" s="13">
        <v>110.72</v>
      </c>
      <c r="Y29" s="13">
        <v>111.75</v>
      </c>
      <c r="Z29" s="13">
        <v>109.48</v>
      </c>
      <c r="AA29" s="13">
        <v>111.03</v>
      </c>
      <c r="AB29" s="126">
        <v>8116000</v>
      </c>
      <c r="AC29" s="13">
        <v>111.03</v>
      </c>
      <c r="AD29" s="54">
        <f t="shared" si="0"/>
        <v>2.269999999999996</v>
      </c>
      <c r="AE29" s="224">
        <f t="shared" si="1"/>
        <v>-1.800990544799097E-4</v>
      </c>
    </row>
    <row r="30" spans="23:31" x14ac:dyDescent="0.25">
      <c r="W30" s="176">
        <v>42262</v>
      </c>
      <c r="X30" s="13">
        <v>109.46</v>
      </c>
      <c r="Y30" s="13">
        <v>111.81</v>
      </c>
      <c r="Z30" s="13">
        <v>108.85</v>
      </c>
      <c r="AA30" s="13">
        <v>111.05</v>
      </c>
      <c r="AB30" s="126">
        <v>7944100</v>
      </c>
      <c r="AC30" s="13">
        <v>111.05</v>
      </c>
      <c r="AD30" s="54">
        <f t="shared" si="0"/>
        <v>2.960000000000008</v>
      </c>
      <c r="AE30" s="224">
        <f t="shared" si="1"/>
        <v>1.5546410608139105E-2</v>
      </c>
    </row>
    <row r="31" spans="23:31" x14ac:dyDescent="0.25">
      <c r="W31" s="176">
        <v>42261</v>
      </c>
      <c r="X31" s="13">
        <v>109.47</v>
      </c>
      <c r="Y31" s="13">
        <v>109.63</v>
      </c>
      <c r="Z31" s="13">
        <v>108.4</v>
      </c>
      <c r="AA31" s="13">
        <v>109.35</v>
      </c>
      <c r="AB31" s="126">
        <v>7505800</v>
      </c>
      <c r="AC31" s="13">
        <v>109.35</v>
      </c>
      <c r="AD31" s="54">
        <f t="shared" si="0"/>
        <v>1.2299999999999898</v>
      </c>
      <c r="AE31" s="224" t="e">
        <f t="shared" si="1"/>
        <v>#DIV/0!</v>
      </c>
    </row>
    <row r="32" spans="23:31" x14ac:dyDescent="0.25">
      <c r="W32" s="176">
        <v>42261</v>
      </c>
      <c r="X32" s="13" t="s">
        <v>210</v>
      </c>
      <c r="Y32" s="13"/>
      <c r="Z32" s="13"/>
      <c r="AA32" s="13"/>
      <c r="AB32" s="126"/>
      <c r="AC32" s="13"/>
      <c r="AD32" s="54">
        <f t="shared" si="0"/>
        <v>0</v>
      </c>
      <c r="AE32" s="224">
        <f t="shared" si="1"/>
        <v>-1</v>
      </c>
    </row>
    <row r="33" spans="15:31" x14ac:dyDescent="0.25">
      <c r="W33" s="176">
        <v>42258</v>
      </c>
      <c r="X33" s="13">
        <v>106.86</v>
      </c>
      <c r="Y33" s="13">
        <v>109.69</v>
      </c>
      <c r="Z33" s="13">
        <v>106.25</v>
      </c>
      <c r="AA33" s="13">
        <v>109.63</v>
      </c>
      <c r="AB33" s="126">
        <v>9387600</v>
      </c>
      <c r="AC33" s="13">
        <v>109.2</v>
      </c>
      <c r="AD33" s="54">
        <f t="shared" si="0"/>
        <v>3.4399999999999977</v>
      </c>
      <c r="AE33" s="224">
        <f t="shared" si="1"/>
        <v>2.2184779556304379E-2</v>
      </c>
    </row>
    <row r="34" spans="15:31" x14ac:dyDescent="0.25">
      <c r="W34" s="176">
        <v>42257</v>
      </c>
      <c r="X34" s="13">
        <v>104</v>
      </c>
      <c r="Y34" s="13">
        <v>108.5</v>
      </c>
      <c r="Z34" s="13">
        <v>103.87</v>
      </c>
      <c r="AA34" s="13">
        <v>107.25</v>
      </c>
      <c r="AB34" s="126">
        <v>10368500</v>
      </c>
      <c r="AC34" s="13">
        <v>106.83</v>
      </c>
      <c r="AD34" s="54">
        <f t="shared" si="0"/>
        <v>4.6299999999999955</v>
      </c>
      <c r="AE34" s="224">
        <f t="shared" si="1"/>
        <v>3.3072236727589299E-2</v>
      </c>
    </row>
    <row r="35" spans="15:31" x14ac:dyDescent="0.25">
      <c r="W35" s="176">
        <v>42256</v>
      </c>
      <c r="X35" s="13">
        <v>106.2</v>
      </c>
      <c r="Y35" s="13">
        <v>106.45</v>
      </c>
      <c r="Z35" s="13">
        <v>103.54</v>
      </c>
      <c r="AA35" s="13">
        <v>103.82</v>
      </c>
      <c r="AB35" s="126">
        <v>7896500</v>
      </c>
      <c r="AC35" s="13">
        <v>103.41</v>
      </c>
      <c r="AD35" s="54">
        <f t="shared" si="0"/>
        <v>2.9099999999999966</v>
      </c>
      <c r="AE35" s="224">
        <f t="shared" si="1"/>
        <v>-1.033591731266148E-2</v>
      </c>
    </row>
    <row r="36" spans="15:31" x14ac:dyDescent="0.25">
      <c r="W36" s="176">
        <v>42255</v>
      </c>
      <c r="X36" s="13">
        <v>103.84</v>
      </c>
      <c r="Y36" s="13">
        <v>104.95</v>
      </c>
      <c r="Z36" s="13">
        <v>102.91</v>
      </c>
      <c r="AA36" s="13">
        <v>104.9</v>
      </c>
      <c r="AB36" s="126">
        <v>9992600</v>
      </c>
      <c r="AC36" s="13">
        <v>104.49</v>
      </c>
      <c r="AD36" s="54">
        <f t="shared" si="0"/>
        <v>2.0400000000000063</v>
      </c>
      <c r="AE36" s="224">
        <f t="shared" si="1"/>
        <v>2.7837891009246496E-2</v>
      </c>
    </row>
    <row r="37" spans="15:31" x14ac:dyDescent="0.25">
      <c r="W37" s="176">
        <v>42251</v>
      </c>
      <c r="X37" s="13">
        <v>101.03</v>
      </c>
      <c r="Y37" s="13">
        <v>103.24</v>
      </c>
      <c r="Z37" s="13">
        <v>100.55</v>
      </c>
      <c r="AA37" s="13">
        <v>102.06</v>
      </c>
      <c r="AB37" s="126">
        <v>10336500</v>
      </c>
      <c r="AC37" s="13">
        <v>101.66</v>
      </c>
      <c r="AD37" s="54">
        <f t="shared" si="0"/>
        <v>2.6899999999999977</v>
      </c>
      <c r="AE37" s="224">
        <f t="shared" si="1"/>
        <v>1.477686927396249E-3</v>
      </c>
    </row>
    <row r="38" spans="15:31" x14ac:dyDescent="0.25">
      <c r="W38" s="176">
        <v>42250</v>
      </c>
      <c r="X38" s="13">
        <v>104.92</v>
      </c>
      <c r="Y38" s="13">
        <v>105</v>
      </c>
      <c r="Z38" s="13">
        <v>101.69</v>
      </c>
      <c r="AA38" s="13">
        <v>101.91</v>
      </c>
      <c r="AB38" s="126">
        <v>9928100</v>
      </c>
      <c r="AC38" s="13">
        <v>101.51</v>
      </c>
      <c r="AD38" s="54">
        <f t="shared" si="0"/>
        <v>3.3100000000000023</v>
      </c>
      <c r="AE38" s="224">
        <f t="shared" si="1"/>
        <v>-2.2626612747929875E-2</v>
      </c>
    </row>
    <row r="39" spans="15:31" x14ac:dyDescent="0.25">
      <c r="W39" s="176">
        <v>42249</v>
      </c>
      <c r="X39" s="13">
        <v>103.44</v>
      </c>
      <c r="Y39" s="13">
        <v>104.3</v>
      </c>
      <c r="Z39" s="13">
        <v>101.02</v>
      </c>
      <c r="AA39" s="13">
        <v>104.27</v>
      </c>
      <c r="AB39" s="126">
        <v>11509300</v>
      </c>
      <c r="AC39" s="13">
        <v>103.86</v>
      </c>
      <c r="AD39" s="54">
        <f t="shared" si="0"/>
        <v>3.2800000000000011</v>
      </c>
      <c r="AE39" s="224">
        <f t="shared" si="1"/>
        <v>2.7401325551488664E-2</v>
      </c>
    </row>
    <row r="40" spans="15:31" x14ac:dyDescent="0.25">
      <c r="W40" s="176">
        <v>42248</v>
      </c>
      <c r="X40" s="13">
        <v>102.22</v>
      </c>
      <c r="Y40" s="13">
        <v>104.64</v>
      </c>
      <c r="Z40" s="13">
        <v>101</v>
      </c>
      <c r="AA40" s="13">
        <v>101.49</v>
      </c>
      <c r="AB40" s="126">
        <v>13548000</v>
      </c>
      <c r="AC40" s="13">
        <v>101.09</v>
      </c>
      <c r="AD40" s="54">
        <f t="shared" si="0"/>
        <v>3.6400000000000006</v>
      </c>
      <c r="AE40" s="224">
        <f t="shared" si="1"/>
        <v>-3.411045289508885E-2</v>
      </c>
    </row>
    <row r="41" spans="15:31" x14ac:dyDescent="0.25">
      <c r="W41" s="176">
        <v>42247</v>
      </c>
      <c r="X41" s="13">
        <v>107.42</v>
      </c>
      <c r="Y41" s="13">
        <v>108.33</v>
      </c>
      <c r="Z41" s="13">
        <v>104.63</v>
      </c>
      <c r="AA41" s="13">
        <v>105.07</v>
      </c>
      <c r="AB41" s="126">
        <v>11736900</v>
      </c>
      <c r="AC41" s="13">
        <v>104.66</v>
      </c>
      <c r="AD41" s="54">
        <f t="shared" si="0"/>
        <v>3.7000000000000028</v>
      </c>
      <c r="AE41" s="224">
        <f t="shared" si="1"/>
        <v>-2.5149031296572311E-2</v>
      </c>
    </row>
    <row r="42" spans="15:31" ht="20.25" thickBot="1" x14ac:dyDescent="0.35">
      <c r="O42" s="303" t="s">
        <v>82</v>
      </c>
      <c r="P42" s="303"/>
      <c r="T42" s="122" t="s">
        <v>139</v>
      </c>
      <c r="W42" s="176">
        <v>42244</v>
      </c>
      <c r="X42" s="13">
        <v>106.96</v>
      </c>
      <c r="Y42" s="13">
        <v>108.79</v>
      </c>
      <c r="Z42" s="13">
        <v>106.78</v>
      </c>
      <c r="AA42" s="13">
        <v>107.78</v>
      </c>
      <c r="AB42" s="126">
        <v>10755900</v>
      </c>
      <c r="AC42" s="13">
        <v>107.36</v>
      </c>
      <c r="AD42" s="54">
        <f t="shared" si="0"/>
        <v>2.0100000000000051</v>
      </c>
      <c r="AE42" s="224">
        <f t="shared" si="1"/>
        <v>-1.9522171609184236E-3</v>
      </c>
    </row>
    <row r="43" spans="15:31" ht="15.75" thickTop="1" x14ac:dyDescent="0.25">
      <c r="O43" s="114">
        <v>1.1000000000000001</v>
      </c>
      <c r="P43" s="114">
        <f>O43*$Q$4</f>
        <v>118.789</v>
      </c>
      <c r="Q43" s="2"/>
      <c r="T43" s="171" t="s">
        <v>123</v>
      </c>
      <c r="U43" s="129">
        <v>107.6</v>
      </c>
      <c r="W43" s="176">
        <v>42243</v>
      </c>
      <c r="X43" s="13">
        <v>108.43</v>
      </c>
      <c r="Y43" s="13">
        <v>109.6</v>
      </c>
      <c r="Z43" s="13">
        <v>105.67</v>
      </c>
      <c r="AA43" s="13">
        <v>107.99</v>
      </c>
      <c r="AB43" s="126">
        <v>14610300</v>
      </c>
      <c r="AC43" s="13">
        <v>107.57</v>
      </c>
      <c r="AD43" s="54">
        <f t="shared" si="0"/>
        <v>3.9299999999999926</v>
      </c>
      <c r="AE43" s="224">
        <f t="shared" si="1"/>
        <v>9.667730429885335E-3</v>
      </c>
    </row>
    <row r="44" spans="15:31" x14ac:dyDescent="0.25">
      <c r="O44" s="114">
        <v>1.0900000000000001</v>
      </c>
      <c r="P44" s="114">
        <f t="shared" ref="P44:P63" si="2">O44*$Q$4</f>
        <v>117.70910000000001</v>
      </c>
      <c r="Q44" s="2"/>
      <c r="T44" s="124" t="s">
        <v>124</v>
      </c>
      <c r="U44" s="119">
        <v>108.47</v>
      </c>
      <c r="W44" s="176">
        <v>42242</v>
      </c>
      <c r="X44" s="13">
        <v>105.92</v>
      </c>
      <c r="Y44" s="13">
        <v>107.1</v>
      </c>
      <c r="Z44" s="13">
        <v>102.46</v>
      </c>
      <c r="AA44" s="13">
        <v>106.96</v>
      </c>
      <c r="AB44" s="126">
        <v>15627600</v>
      </c>
      <c r="AC44" s="13">
        <v>106.54</v>
      </c>
      <c r="AD44" s="54">
        <f t="shared" si="0"/>
        <v>4.6400000000000006</v>
      </c>
      <c r="AE44" s="224">
        <f t="shared" si="1"/>
        <v>4.2873923257635171E-2</v>
      </c>
    </row>
    <row r="45" spans="15:31" x14ac:dyDescent="0.25">
      <c r="O45" s="114">
        <v>1.08</v>
      </c>
      <c r="P45" s="114">
        <f t="shared" si="2"/>
        <v>116.6292</v>
      </c>
      <c r="Q45" s="2"/>
      <c r="T45" s="124" t="s">
        <v>125</v>
      </c>
      <c r="U45" s="119" t="s">
        <v>368</v>
      </c>
      <c r="W45" s="176">
        <v>42241</v>
      </c>
      <c r="X45" s="13">
        <v>105.43</v>
      </c>
      <c r="Y45" s="13">
        <v>107.9</v>
      </c>
      <c r="Z45" s="13">
        <v>102.56</v>
      </c>
      <c r="AA45" s="13">
        <v>102.56</v>
      </c>
      <c r="AB45" s="126">
        <v>18482500</v>
      </c>
      <c r="AC45" s="13">
        <v>102.16</v>
      </c>
      <c r="AD45" s="54">
        <f t="shared" si="0"/>
        <v>5.3400000000000034</v>
      </c>
      <c r="AE45" s="224">
        <f t="shared" si="1"/>
        <v>1.8849107409993016E-2</v>
      </c>
    </row>
    <row r="46" spans="15:31" x14ac:dyDescent="0.25">
      <c r="O46" s="114">
        <v>1.07</v>
      </c>
      <c r="P46" s="114">
        <f t="shared" si="2"/>
        <v>115.5493</v>
      </c>
      <c r="Q46" s="2"/>
      <c r="T46" s="124" t="s">
        <v>126</v>
      </c>
      <c r="U46" s="119" t="s">
        <v>369</v>
      </c>
      <c r="W46" s="176">
        <v>42240</v>
      </c>
      <c r="X46" s="13">
        <v>97.31</v>
      </c>
      <c r="Y46" s="13">
        <v>101</v>
      </c>
      <c r="Z46" s="13">
        <v>86</v>
      </c>
      <c r="AA46" s="13">
        <v>100.66</v>
      </c>
      <c r="AB46" s="126">
        <v>25731800</v>
      </c>
      <c r="AC46" s="13">
        <v>100.27</v>
      </c>
      <c r="AD46" s="54">
        <f t="shared" si="0"/>
        <v>15</v>
      </c>
      <c r="AE46" s="224">
        <f t="shared" si="1"/>
        <v>-4.4319481509721759E-2</v>
      </c>
    </row>
    <row r="47" spans="15:31" x14ac:dyDescent="0.25">
      <c r="O47" s="114">
        <v>1.06</v>
      </c>
      <c r="P47" s="114">
        <f t="shared" si="2"/>
        <v>114.46940000000001</v>
      </c>
      <c r="Q47" s="2"/>
      <c r="T47" s="124" t="s">
        <v>127</v>
      </c>
      <c r="U47" s="119">
        <v>124.25</v>
      </c>
      <c r="W47" s="176">
        <v>42237</v>
      </c>
      <c r="X47" s="13">
        <v>110.54</v>
      </c>
      <c r="Y47" s="13">
        <v>111.22</v>
      </c>
      <c r="Z47" s="13">
        <v>105.33</v>
      </c>
      <c r="AA47" s="13">
        <v>105.33</v>
      </c>
      <c r="AB47" s="126">
        <v>22739400</v>
      </c>
      <c r="AC47" s="13">
        <v>104.92</v>
      </c>
      <c r="AD47" s="54">
        <f t="shared" si="0"/>
        <v>5.8900000000000006</v>
      </c>
      <c r="AE47" s="224">
        <f t="shared" si="1"/>
        <v>-6.279589102277805E-2</v>
      </c>
    </row>
    <row r="48" spans="15:31" x14ac:dyDescent="0.25">
      <c r="O48" s="114">
        <v>1.05</v>
      </c>
      <c r="P48" s="114">
        <f t="shared" si="2"/>
        <v>113.3895</v>
      </c>
      <c r="Q48" s="2"/>
      <c r="T48" s="124" t="s">
        <v>128</v>
      </c>
      <c r="U48" s="119">
        <v>1.1237299999999999</v>
      </c>
      <c r="W48" s="176">
        <v>42236</v>
      </c>
      <c r="X48" s="13">
        <v>114.86</v>
      </c>
      <c r="Y48" s="13">
        <v>116.09</v>
      </c>
      <c r="Z48" s="13">
        <v>112.35</v>
      </c>
      <c r="AA48" s="13">
        <v>112.39</v>
      </c>
      <c r="AB48" s="126">
        <v>9200200</v>
      </c>
      <c r="AC48" s="13">
        <v>111.95</v>
      </c>
      <c r="AD48" s="54">
        <f t="shared" si="0"/>
        <v>3.7400000000000091</v>
      </c>
      <c r="AE48" s="224">
        <f t="shared" si="1"/>
        <v>-3.2829373650107962E-2</v>
      </c>
    </row>
    <row r="49" spans="15:31" x14ac:dyDescent="0.25">
      <c r="O49" s="114">
        <v>1.04</v>
      </c>
      <c r="P49" s="114">
        <f t="shared" si="2"/>
        <v>112.3096</v>
      </c>
      <c r="Q49" s="2"/>
      <c r="T49" s="124" t="s">
        <v>129</v>
      </c>
      <c r="U49" s="119" t="s">
        <v>274</v>
      </c>
      <c r="W49" s="176">
        <v>42235</v>
      </c>
      <c r="X49" s="13">
        <v>116.65</v>
      </c>
      <c r="Y49" s="13">
        <v>117.2</v>
      </c>
      <c r="Z49" s="13">
        <v>115.4</v>
      </c>
      <c r="AA49" s="13">
        <v>116.21</v>
      </c>
      <c r="AB49" s="126">
        <v>7504800</v>
      </c>
      <c r="AC49" s="13">
        <v>115.75</v>
      </c>
      <c r="AD49" s="54">
        <f t="shared" si="0"/>
        <v>1.7999999999999972</v>
      </c>
      <c r="AE49" s="224">
        <f t="shared" si="1"/>
        <v>-7.2898799313892981E-3</v>
      </c>
    </row>
    <row r="50" spans="15:31" x14ac:dyDescent="0.25">
      <c r="O50" s="114">
        <v>1.03</v>
      </c>
      <c r="P50" s="114">
        <f t="shared" si="2"/>
        <v>111.22969999999999</v>
      </c>
      <c r="Q50" s="2"/>
      <c r="T50" s="124"/>
      <c r="U50" s="119"/>
      <c r="W50" s="176">
        <v>42234</v>
      </c>
      <c r="X50" s="13">
        <v>116.53</v>
      </c>
      <c r="Y50" s="13">
        <v>117.7</v>
      </c>
      <c r="Z50" s="13">
        <v>115.99</v>
      </c>
      <c r="AA50" s="13">
        <v>117.06</v>
      </c>
      <c r="AB50" s="126">
        <v>5934000</v>
      </c>
      <c r="AC50" s="13">
        <v>116.6</v>
      </c>
      <c r="AD50" s="54">
        <f t="shared" si="0"/>
        <v>1.710000000000008</v>
      </c>
      <c r="AE50" s="224">
        <f t="shared" si="1"/>
        <v>5.5191445325974975E-3</v>
      </c>
    </row>
    <row r="51" spans="15:31" x14ac:dyDescent="0.25">
      <c r="O51" s="114">
        <v>1.02</v>
      </c>
      <c r="P51" s="114">
        <f t="shared" si="2"/>
        <v>110.1498</v>
      </c>
      <c r="Q51" s="2"/>
      <c r="T51" s="124" t="s">
        <v>130</v>
      </c>
      <c r="U51" s="119" t="s">
        <v>335</v>
      </c>
      <c r="W51" s="176">
        <v>42233</v>
      </c>
      <c r="X51" s="13">
        <v>115.08</v>
      </c>
      <c r="Y51" s="13">
        <v>116.89</v>
      </c>
      <c r="Z51" s="13">
        <v>115.01</v>
      </c>
      <c r="AA51" s="13">
        <v>116.42</v>
      </c>
      <c r="AB51" s="126">
        <v>7126700</v>
      </c>
      <c r="AC51" s="13">
        <v>115.96</v>
      </c>
      <c r="AD51" s="54">
        <f t="shared" si="0"/>
        <v>1.8799999999999955</v>
      </c>
      <c r="AE51" s="224">
        <f t="shared" si="1"/>
        <v>7.0343030829351783E-3</v>
      </c>
    </row>
    <row r="52" spans="15:31" x14ac:dyDescent="0.25">
      <c r="O52" s="114">
        <v>1.01</v>
      </c>
      <c r="P52" s="114">
        <f t="shared" si="2"/>
        <v>109.06989999999999</v>
      </c>
      <c r="Q52" s="2"/>
      <c r="T52" s="124" t="s">
        <v>131</v>
      </c>
      <c r="U52" s="119" t="s">
        <v>208</v>
      </c>
      <c r="W52" s="176">
        <v>42230</v>
      </c>
      <c r="X52" s="13">
        <v>114.66</v>
      </c>
      <c r="Y52" s="13">
        <v>115.87</v>
      </c>
      <c r="Z52" s="13">
        <v>114.55</v>
      </c>
      <c r="AA52" s="13">
        <v>115.6</v>
      </c>
      <c r="AB52" s="126">
        <v>5533400</v>
      </c>
      <c r="AC52" s="13">
        <v>115.15</v>
      </c>
      <c r="AD52" s="54">
        <f t="shared" si="0"/>
        <v>1.3200000000000074</v>
      </c>
      <c r="AE52" s="224">
        <f t="shared" si="1"/>
        <v>3.4858387799565627E-3</v>
      </c>
    </row>
    <row r="53" spans="15:31" x14ac:dyDescent="0.25">
      <c r="O53" s="114">
        <v>1</v>
      </c>
      <c r="P53" s="114">
        <f t="shared" si="2"/>
        <v>107.99</v>
      </c>
      <c r="Q53" s="2"/>
      <c r="T53" s="124" t="s">
        <v>132</v>
      </c>
      <c r="U53" s="121">
        <v>15001260</v>
      </c>
      <c r="W53" s="176">
        <v>42229</v>
      </c>
      <c r="X53" s="13">
        <v>116.25</v>
      </c>
      <c r="Y53" s="13">
        <v>116.71</v>
      </c>
      <c r="Z53" s="13">
        <v>115.18</v>
      </c>
      <c r="AA53" s="13">
        <v>115.2</v>
      </c>
      <c r="AB53" s="126">
        <v>6337400</v>
      </c>
      <c r="AC53" s="13">
        <v>114.75</v>
      </c>
      <c r="AD53" s="54">
        <f t="shared" si="0"/>
        <v>1.5299999999999869</v>
      </c>
      <c r="AE53" s="224">
        <f t="shared" si="1"/>
        <v>-8.9817773555574965E-3</v>
      </c>
    </row>
    <row r="54" spans="15:31" x14ac:dyDescent="0.25">
      <c r="O54" s="114">
        <v>0.99</v>
      </c>
      <c r="P54" s="114">
        <f t="shared" si="2"/>
        <v>106.9101</v>
      </c>
      <c r="Q54" s="2"/>
      <c r="T54" s="124" t="s">
        <v>136</v>
      </c>
      <c r="U54" s="121">
        <v>12090300</v>
      </c>
      <c r="W54" s="176">
        <v>42228</v>
      </c>
      <c r="X54" s="13">
        <v>114.85</v>
      </c>
      <c r="Y54" s="13">
        <v>116.46</v>
      </c>
      <c r="Z54" s="13">
        <v>113.55</v>
      </c>
      <c r="AA54" s="13">
        <v>116.25</v>
      </c>
      <c r="AB54" s="126">
        <v>6999600</v>
      </c>
      <c r="AC54" s="13">
        <v>115.79</v>
      </c>
      <c r="AD54" s="54">
        <f t="shared" si="0"/>
        <v>2.9099999999999966</v>
      </c>
      <c r="AE54" s="224">
        <f t="shared" si="1"/>
        <v>5.4706495310872238E-3</v>
      </c>
    </row>
    <row r="55" spans="15:31" x14ac:dyDescent="0.25">
      <c r="O55" s="114">
        <v>0.98</v>
      </c>
      <c r="P55" s="114">
        <f t="shared" si="2"/>
        <v>105.83019999999999</v>
      </c>
      <c r="Q55" s="2"/>
      <c r="T55" s="124" t="s">
        <v>133</v>
      </c>
      <c r="U55" s="119" t="s">
        <v>336</v>
      </c>
      <c r="W55" s="176">
        <v>42227</v>
      </c>
      <c r="X55" s="13">
        <v>115.12</v>
      </c>
      <c r="Y55" s="13">
        <v>116.85</v>
      </c>
      <c r="Z55" s="13">
        <v>114.68</v>
      </c>
      <c r="AA55" s="13">
        <v>115.61</v>
      </c>
      <c r="AB55" s="126">
        <v>6567700</v>
      </c>
      <c r="AC55" s="13">
        <v>115.16</v>
      </c>
      <c r="AD55" s="54">
        <f t="shared" si="0"/>
        <v>2.1699999999999875</v>
      </c>
      <c r="AE55" s="224">
        <f t="shared" si="1"/>
        <v>-8.2673096796418433E-3</v>
      </c>
    </row>
    <row r="56" spans="15:31" x14ac:dyDescent="0.25">
      <c r="O56" s="114">
        <v>0.97</v>
      </c>
      <c r="P56" s="114">
        <f t="shared" si="2"/>
        <v>104.7503</v>
      </c>
      <c r="T56" s="124" t="s">
        <v>137</v>
      </c>
      <c r="U56" s="119">
        <v>11.4</v>
      </c>
      <c r="W56" s="176">
        <v>42226</v>
      </c>
      <c r="X56" s="13">
        <v>115.73</v>
      </c>
      <c r="Y56" s="13">
        <v>117.12</v>
      </c>
      <c r="Z56" s="13">
        <v>115.51</v>
      </c>
      <c r="AA56" s="13">
        <v>116.58</v>
      </c>
      <c r="AB56" s="126">
        <v>7776200</v>
      </c>
      <c r="AC56" s="13">
        <v>116.12</v>
      </c>
      <c r="AD56" s="54">
        <f t="shared" si="0"/>
        <v>1.6099999999999994</v>
      </c>
      <c r="AE56" s="224">
        <f t="shared" si="1"/>
        <v>1.8685849635933005E-2</v>
      </c>
    </row>
    <row r="57" spans="15:31" x14ac:dyDescent="0.25">
      <c r="O57" s="114">
        <v>0.96</v>
      </c>
      <c r="P57" s="114">
        <f t="shared" si="2"/>
        <v>103.67039999999999</v>
      </c>
      <c r="T57" s="124" t="s">
        <v>138</v>
      </c>
      <c r="U57" s="119">
        <v>9.48</v>
      </c>
      <c r="W57" s="176">
        <v>42223</v>
      </c>
      <c r="X57" s="13">
        <v>115.28</v>
      </c>
      <c r="Y57" s="13">
        <v>115.3</v>
      </c>
      <c r="Z57" s="13">
        <v>113.13</v>
      </c>
      <c r="AA57" s="13">
        <v>114.44</v>
      </c>
      <c r="AB57" s="126">
        <v>9670200</v>
      </c>
      <c r="AC57" s="13">
        <v>113.99</v>
      </c>
      <c r="AD57" s="54">
        <f t="shared" si="0"/>
        <v>2.1700000000000017</v>
      </c>
      <c r="AE57" s="224">
        <f t="shared" si="1"/>
        <v>-7.4880278624293028E-3</v>
      </c>
    </row>
    <row r="58" spans="15:31" x14ac:dyDescent="0.25">
      <c r="O58" s="114">
        <v>0.95</v>
      </c>
      <c r="P58" s="114">
        <f t="shared" si="2"/>
        <v>102.59049999999999</v>
      </c>
      <c r="T58" s="124" t="s">
        <v>134</v>
      </c>
      <c r="U58" s="119" t="s">
        <v>253</v>
      </c>
      <c r="W58" s="176">
        <v>42222</v>
      </c>
      <c r="X58" s="13">
        <v>119.45</v>
      </c>
      <c r="Y58" s="13">
        <v>119.49</v>
      </c>
      <c r="Z58" s="13">
        <v>114.81</v>
      </c>
      <c r="AA58" s="13">
        <v>115.3</v>
      </c>
      <c r="AB58" s="126">
        <v>10755300</v>
      </c>
      <c r="AC58" s="13">
        <v>114.85</v>
      </c>
      <c r="AD58" s="54">
        <f t="shared" si="0"/>
        <v>4.6799999999999926</v>
      </c>
      <c r="AE58" s="224">
        <f t="shared" si="1"/>
        <v>-2.8259582028936525E-2</v>
      </c>
    </row>
    <row r="59" spans="15:31" x14ac:dyDescent="0.25">
      <c r="O59" s="114">
        <v>0.94</v>
      </c>
      <c r="P59" s="114">
        <f t="shared" si="2"/>
        <v>101.51059999999998</v>
      </c>
      <c r="W59" s="176">
        <v>42221</v>
      </c>
      <c r="X59" s="13">
        <v>119.7</v>
      </c>
      <c r="Y59" s="13">
        <v>120.07</v>
      </c>
      <c r="Z59" s="13">
        <v>118.38</v>
      </c>
      <c r="AA59" s="13">
        <v>118.66</v>
      </c>
      <c r="AB59" s="126">
        <v>8071000</v>
      </c>
      <c r="AC59" s="13">
        <v>118.19</v>
      </c>
      <c r="AD59" s="54">
        <f t="shared" si="0"/>
        <v>1.6899999999999977</v>
      </c>
      <c r="AE59" s="224">
        <f t="shared" si="1"/>
        <v>-1.7736486486487069E-3</v>
      </c>
    </row>
    <row r="60" spans="15:31" x14ac:dyDescent="0.25">
      <c r="O60" s="114">
        <v>0.93</v>
      </c>
      <c r="P60" s="114">
        <f t="shared" si="2"/>
        <v>100.4307</v>
      </c>
      <c r="W60" s="176">
        <v>42220</v>
      </c>
      <c r="X60" s="13">
        <v>119.6</v>
      </c>
      <c r="Y60" s="13">
        <v>120.37</v>
      </c>
      <c r="Z60" s="13">
        <v>118.56</v>
      </c>
      <c r="AA60" s="13">
        <v>118.87</v>
      </c>
      <c r="AB60" s="126">
        <v>7876400</v>
      </c>
      <c r="AC60" s="13">
        <v>118.4</v>
      </c>
      <c r="AD60" s="54">
        <f t="shared" si="0"/>
        <v>1.8100000000000023</v>
      </c>
      <c r="AE60" s="224">
        <f t="shared" si="1"/>
        <v>-6.1277595903633797E-3</v>
      </c>
    </row>
    <row r="61" spans="15:31" x14ac:dyDescent="0.25">
      <c r="O61" s="114">
        <v>0.92</v>
      </c>
      <c r="P61" s="114">
        <f t="shared" si="2"/>
        <v>99.350800000000007</v>
      </c>
      <c r="W61" s="176">
        <v>42219</v>
      </c>
      <c r="X61" s="13">
        <v>118.5</v>
      </c>
      <c r="Y61" s="13">
        <v>120.17</v>
      </c>
      <c r="Z61" s="13">
        <v>118.18</v>
      </c>
      <c r="AA61" s="13">
        <v>119.6</v>
      </c>
      <c r="AB61" s="126">
        <v>11660000</v>
      </c>
      <c r="AC61" s="13">
        <v>119.13</v>
      </c>
      <c r="AD61" s="54">
        <f t="shared" si="0"/>
        <v>1.9899999999999949</v>
      </c>
      <c r="AE61" s="224">
        <f t="shared" si="1"/>
        <v>1.4735945485519597E-2</v>
      </c>
    </row>
    <row r="62" spans="15:31" x14ac:dyDescent="0.25">
      <c r="O62" s="114">
        <v>0.91</v>
      </c>
      <c r="P62" s="114">
        <f t="shared" si="2"/>
        <v>98.270899999999997</v>
      </c>
      <c r="W62" s="176">
        <v>42216</v>
      </c>
      <c r="X62" s="13">
        <v>118.97</v>
      </c>
      <c r="Y62" s="13">
        <v>119</v>
      </c>
      <c r="Z62" s="13">
        <v>117.12</v>
      </c>
      <c r="AA62" s="13">
        <v>117.86</v>
      </c>
      <c r="AB62" s="126">
        <v>9217900</v>
      </c>
      <c r="AC62" s="13">
        <v>117.4</v>
      </c>
      <c r="AD62" s="54">
        <f t="shared" si="0"/>
        <v>1.8799999999999955</v>
      </c>
      <c r="AE62" s="224">
        <f t="shared" si="1"/>
        <v>-3.4059945504083533E-4</v>
      </c>
    </row>
    <row r="63" spans="15:31" x14ac:dyDescent="0.25">
      <c r="O63" s="114">
        <v>0.9</v>
      </c>
      <c r="P63" s="114">
        <f t="shared" si="2"/>
        <v>97.191000000000003</v>
      </c>
      <c r="W63" s="176">
        <v>42215</v>
      </c>
      <c r="X63" s="13">
        <v>116.11</v>
      </c>
      <c r="Y63" s="13">
        <v>118.25</v>
      </c>
      <c r="Z63" s="13">
        <v>114.75</v>
      </c>
      <c r="AA63" s="13">
        <v>117.9</v>
      </c>
      <c r="AB63" s="126">
        <v>11977200</v>
      </c>
      <c r="AC63" s="13">
        <v>117.44</v>
      </c>
      <c r="AD63" s="54">
        <f t="shared" si="0"/>
        <v>3.5</v>
      </c>
      <c r="AE63" s="224">
        <f t="shared" si="1"/>
        <v>1.891376019434321E-2</v>
      </c>
    </row>
    <row r="64" spans="15:31" x14ac:dyDescent="0.25">
      <c r="W64" s="176">
        <v>42214</v>
      </c>
      <c r="X64" s="13">
        <v>118.38</v>
      </c>
      <c r="Y64" s="13">
        <v>119.46</v>
      </c>
      <c r="Z64" s="13">
        <v>115.11</v>
      </c>
      <c r="AA64" s="13">
        <v>115.71</v>
      </c>
      <c r="AB64" s="126">
        <v>23144800</v>
      </c>
      <c r="AC64" s="13">
        <v>115.26</v>
      </c>
      <c r="AD64" s="54">
        <f t="shared" si="0"/>
        <v>4.3499999999999943</v>
      </c>
      <c r="AE64" s="224">
        <f t="shared" si="1"/>
        <v>2.3350794637308159E-2</v>
      </c>
    </row>
    <row r="65" spans="23:31" x14ac:dyDescent="0.25">
      <c r="W65" s="176">
        <v>42213</v>
      </c>
      <c r="X65" s="13">
        <v>112.52</v>
      </c>
      <c r="Y65" s="13">
        <v>113.4</v>
      </c>
      <c r="Z65" s="13">
        <v>110.74</v>
      </c>
      <c r="AA65" s="13">
        <v>113.07</v>
      </c>
      <c r="AB65" s="126">
        <v>16439700</v>
      </c>
      <c r="AC65" s="13">
        <v>112.63</v>
      </c>
      <c r="AD65" s="54">
        <f t="shared" si="0"/>
        <v>2.6600000000000108</v>
      </c>
      <c r="AE65" s="224">
        <f t="shared" si="1"/>
        <v>2.2886204704386515E-2</v>
      </c>
    </row>
    <row r="66" spans="23:31" x14ac:dyDescent="0.25">
      <c r="W66" s="176">
        <v>42212</v>
      </c>
      <c r="X66" s="13">
        <v>112.63</v>
      </c>
      <c r="Y66" s="13">
        <v>112.88</v>
      </c>
      <c r="Z66" s="13">
        <v>108</v>
      </c>
      <c r="AA66" s="13">
        <v>110.54</v>
      </c>
      <c r="AB66" s="126">
        <v>14883600</v>
      </c>
      <c r="AC66" s="13">
        <v>110.11</v>
      </c>
      <c r="AD66" s="54">
        <f t="shared" si="0"/>
        <v>4.8799999999999955</v>
      </c>
      <c r="AE66" s="224">
        <f t="shared" si="1"/>
        <v>-2.0286502357861003E-2</v>
      </c>
    </row>
    <row r="67" spans="23:31" x14ac:dyDescent="0.25">
      <c r="W67" s="176">
        <v>42209</v>
      </c>
      <c r="X67" s="13">
        <v>116.14</v>
      </c>
      <c r="Y67" s="13">
        <v>117.15</v>
      </c>
      <c r="Z67" s="13">
        <v>112.66</v>
      </c>
      <c r="AA67" s="13">
        <v>112.83</v>
      </c>
      <c r="AB67" s="126">
        <v>15067600</v>
      </c>
      <c r="AC67" s="13">
        <v>112.39</v>
      </c>
      <c r="AD67" s="54">
        <f t="shared" ref="AD67:AD69" si="3">Y67-Z67</f>
        <v>4.4900000000000091</v>
      </c>
      <c r="AE67" s="224">
        <f t="shared" ref="AE67:AE69" si="4">AC67/AC68-1</f>
        <v>-4.1040955631399312E-2</v>
      </c>
    </row>
    <row r="68" spans="23:31" x14ac:dyDescent="0.25">
      <c r="W68" s="176">
        <v>42208</v>
      </c>
      <c r="X68" s="13">
        <v>117.86</v>
      </c>
      <c r="Y68" s="13">
        <v>118.6</v>
      </c>
      <c r="Z68" s="13">
        <v>117.42</v>
      </c>
      <c r="AA68" s="13">
        <v>117.66</v>
      </c>
      <c r="AB68" s="126">
        <v>6110300</v>
      </c>
      <c r="AC68" s="13">
        <v>117.2</v>
      </c>
      <c r="AD68" s="54">
        <f t="shared" si="3"/>
        <v>1.1799999999999926</v>
      </c>
      <c r="AE68" s="224" t="e">
        <f t="shared" si="4"/>
        <v>#DIV/0!</v>
      </c>
    </row>
    <row r="69" spans="23:31" x14ac:dyDescent="0.25">
      <c r="W69" s="13" t="s">
        <v>148</v>
      </c>
      <c r="X69" s="13"/>
      <c r="Y69" s="13"/>
      <c r="Z69" s="13"/>
      <c r="AA69" s="13"/>
      <c r="AB69" s="13"/>
      <c r="AC69" s="13"/>
      <c r="AD69" s="54">
        <f t="shared" si="3"/>
        <v>0</v>
      </c>
      <c r="AE69" s="224" t="e">
        <f t="shared" si="4"/>
        <v>#DIV/0!</v>
      </c>
    </row>
  </sheetData>
  <mergeCells count="1">
    <mergeCell ref="O42:P42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114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115</v>
      </c>
      <c r="K1" s="14" t="s">
        <v>61</v>
      </c>
      <c r="L1" s="14" t="s">
        <v>81</v>
      </c>
      <c r="M1" s="14" t="s">
        <v>38</v>
      </c>
      <c r="T1" s="14" t="s">
        <v>72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4" t="s">
        <v>57</v>
      </c>
      <c r="Q2">
        <f>C7-H7</f>
        <v>70</v>
      </c>
      <c r="T2" s="1">
        <v>42318</v>
      </c>
      <c r="U2" t="s">
        <v>87</v>
      </c>
      <c r="W2" s="176">
        <v>42300</v>
      </c>
      <c r="X2" s="13">
        <v>45</v>
      </c>
      <c r="Y2" s="13">
        <v>45.12</v>
      </c>
      <c r="Z2" s="13">
        <v>44.37</v>
      </c>
      <c r="AA2" s="13">
        <v>45.1</v>
      </c>
      <c r="AB2" s="126">
        <v>181600</v>
      </c>
      <c r="AC2" s="13">
        <v>45.1</v>
      </c>
      <c r="AD2" s="2">
        <f>Y2-Z2</f>
        <v>0.75</v>
      </c>
      <c r="AE2" s="181">
        <f>AC2/AC3-1</f>
        <v>8.7228807872958836E-3</v>
      </c>
    </row>
    <row r="3" spans="1:31" x14ac:dyDescent="0.25">
      <c r="A3" s="27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4" t="s">
        <v>58</v>
      </c>
      <c r="Q3" s="2">
        <f>(F7-K7-M7)/Q2</f>
        <v>45.664285714285711</v>
      </c>
      <c r="W3" s="176">
        <v>42299</v>
      </c>
      <c r="X3" s="13">
        <v>43.29</v>
      </c>
      <c r="Y3" s="13">
        <v>45.12</v>
      </c>
      <c r="Z3" s="13">
        <v>43.23</v>
      </c>
      <c r="AA3" s="13">
        <v>44.71</v>
      </c>
      <c r="AB3" s="126">
        <v>223900</v>
      </c>
      <c r="AC3" s="13">
        <v>44.71</v>
      </c>
      <c r="AD3" s="2">
        <f t="shared" ref="AD3:AD66" si="0">Y3-Z3</f>
        <v>1.8900000000000006</v>
      </c>
      <c r="AE3" s="181">
        <f t="shared" ref="AE3:AE66" si="1">AC3/AC4-1</f>
        <v>3.711435861749024E-2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4" t="s">
        <v>66</v>
      </c>
      <c r="Q4" s="72">
        <v>45.1</v>
      </c>
      <c r="W4" s="176">
        <v>42298</v>
      </c>
      <c r="X4" s="13">
        <v>43.55</v>
      </c>
      <c r="Y4" s="13">
        <v>43.69</v>
      </c>
      <c r="Z4" s="13">
        <v>42.98</v>
      </c>
      <c r="AA4" s="13">
        <v>43.11</v>
      </c>
      <c r="AB4" s="126">
        <v>181100</v>
      </c>
      <c r="AC4" s="13">
        <v>43.11</v>
      </c>
      <c r="AD4" s="2">
        <f t="shared" si="0"/>
        <v>0.71000000000000085</v>
      </c>
      <c r="AE4" s="181">
        <f t="shared" si="1"/>
        <v>-3.2369942196531776E-3</v>
      </c>
    </row>
    <row r="5" spans="1:31" x14ac:dyDescent="0.25">
      <c r="O5" s="14" t="s">
        <v>67</v>
      </c>
      <c r="Q5" s="3">
        <f>Q4*Q2</f>
        <v>3157</v>
      </c>
      <c r="W5" s="176">
        <v>42297</v>
      </c>
      <c r="X5" s="13">
        <v>43</v>
      </c>
      <c r="Y5" s="13">
        <v>43.52</v>
      </c>
      <c r="Z5" s="13">
        <v>42.59</v>
      </c>
      <c r="AA5" s="13">
        <v>43.25</v>
      </c>
      <c r="AB5" s="126">
        <v>337700</v>
      </c>
      <c r="AC5" s="13">
        <v>43.25</v>
      </c>
      <c r="AD5" s="2">
        <f t="shared" si="0"/>
        <v>0.92999999999999972</v>
      </c>
      <c r="AE5" s="181">
        <f t="shared" si="1"/>
        <v>5.8139534883721034E-3</v>
      </c>
    </row>
    <row r="6" spans="1:31" x14ac:dyDescent="0.25">
      <c r="O6" s="14" t="s">
        <v>64</v>
      </c>
      <c r="Q6" s="2">
        <f>Q3*Q2</f>
        <v>3196.5</v>
      </c>
      <c r="W6" s="176">
        <v>42296</v>
      </c>
      <c r="X6" s="13">
        <v>42.84</v>
      </c>
      <c r="Y6" s="13">
        <v>43.15</v>
      </c>
      <c r="Z6" s="13">
        <v>42.76</v>
      </c>
      <c r="AA6" s="13">
        <v>43</v>
      </c>
      <c r="AB6" s="126">
        <v>175800</v>
      </c>
      <c r="AC6" s="13">
        <v>43</v>
      </c>
      <c r="AD6" s="2">
        <f t="shared" si="0"/>
        <v>0.39000000000000057</v>
      </c>
      <c r="AE6" s="181">
        <f t="shared" si="1"/>
        <v>-3.2452480296708552E-3</v>
      </c>
    </row>
    <row r="7" spans="1:31" ht="15.75" x14ac:dyDescent="0.25">
      <c r="A7" s="26" t="s">
        <v>86</v>
      </c>
      <c r="B7" s="26"/>
      <c r="C7" s="26">
        <f>SUM(C2:C6)</f>
        <v>70</v>
      </c>
      <c r="D7" s="53"/>
      <c r="E7" s="53"/>
      <c r="F7" s="53">
        <f>SUM(F2:F6)</f>
        <v>3200</v>
      </c>
      <c r="G7" s="26"/>
      <c r="H7" s="26">
        <f>SUM(H2:H4)</f>
        <v>0</v>
      </c>
      <c r="I7" s="26"/>
      <c r="J7" s="26"/>
      <c r="K7" s="26">
        <f>SUM(K2:K6)</f>
        <v>0</v>
      </c>
      <c r="L7" s="26"/>
      <c r="M7" s="53">
        <f>SUM(M2:M6)</f>
        <v>3.5</v>
      </c>
      <c r="O7" s="14" t="s">
        <v>65</v>
      </c>
      <c r="Q7" s="2">
        <f>Q5-Q6</f>
        <v>-39.5</v>
      </c>
      <c r="R7" s="229" t="s">
        <v>228</v>
      </c>
      <c r="W7" s="176">
        <v>42293</v>
      </c>
      <c r="X7" s="13">
        <v>43.67</v>
      </c>
      <c r="Y7" s="13">
        <v>43.78</v>
      </c>
      <c r="Z7" s="13">
        <v>42.69</v>
      </c>
      <c r="AA7" s="13">
        <v>43.14</v>
      </c>
      <c r="AB7" s="126">
        <v>203900</v>
      </c>
      <c r="AC7" s="13">
        <v>43.14</v>
      </c>
      <c r="AD7" s="2">
        <f t="shared" si="0"/>
        <v>1.0900000000000034</v>
      </c>
      <c r="AE7" s="181">
        <f t="shared" si="1"/>
        <v>-1.3717421124828544E-2</v>
      </c>
    </row>
    <row r="8" spans="1:31" x14ac:dyDescent="0.25">
      <c r="W8" s="176">
        <v>42292</v>
      </c>
      <c r="X8" s="13">
        <v>43.51</v>
      </c>
      <c r="Y8" s="13">
        <v>44.1</v>
      </c>
      <c r="Z8" s="13">
        <v>42.5</v>
      </c>
      <c r="AA8" s="13">
        <v>43.74</v>
      </c>
      <c r="AB8" s="126">
        <v>210100</v>
      </c>
      <c r="AC8" s="13">
        <v>43.74</v>
      </c>
      <c r="AD8" s="2">
        <f t="shared" si="0"/>
        <v>1.6000000000000014</v>
      </c>
      <c r="AE8" s="181">
        <f t="shared" si="1"/>
        <v>1.1095700416088761E-2</v>
      </c>
    </row>
    <row r="9" spans="1:31" x14ac:dyDescent="0.25">
      <c r="W9" s="176">
        <v>42291</v>
      </c>
      <c r="X9" s="13">
        <v>44.2</v>
      </c>
      <c r="Y9" s="13">
        <v>44.33</v>
      </c>
      <c r="Z9" s="13">
        <v>43.19</v>
      </c>
      <c r="AA9" s="13">
        <v>43.26</v>
      </c>
      <c r="AB9" s="126">
        <v>237400</v>
      </c>
      <c r="AC9" s="13">
        <v>43.26</v>
      </c>
      <c r="AD9" s="2">
        <f t="shared" si="0"/>
        <v>1.1400000000000006</v>
      </c>
      <c r="AE9" s="181">
        <f t="shared" si="1"/>
        <v>-2.2814547097357196E-2</v>
      </c>
    </row>
    <row r="10" spans="1:31" x14ac:dyDescent="0.25">
      <c r="W10" s="176">
        <v>42290</v>
      </c>
      <c r="X10" s="13">
        <v>44.9</v>
      </c>
      <c r="Y10" s="13">
        <v>45.17</v>
      </c>
      <c r="Z10" s="13">
        <v>44</v>
      </c>
      <c r="AA10" s="13">
        <v>44.27</v>
      </c>
      <c r="AB10" s="126">
        <v>193700</v>
      </c>
      <c r="AC10" s="13">
        <v>44.27</v>
      </c>
      <c r="AD10" s="2">
        <f t="shared" si="0"/>
        <v>1.1700000000000017</v>
      </c>
      <c r="AE10" s="181">
        <f t="shared" si="1"/>
        <v>-2.7887571365832198E-2</v>
      </c>
    </row>
    <row r="11" spans="1:31" x14ac:dyDescent="0.25">
      <c r="W11" s="176">
        <v>42289</v>
      </c>
      <c r="X11" s="13">
        <v>46.29</v>
      </c>
      <c r="Y11" s="13">
        <v>46.29</v>
      </c>
      <c r="Z11" s="13">
        <v>45.39</v>
      </c>
      <c r="AA11" s="13">
        <v>45.54</v>
      </c>
      <c r="AB11" s="126">
        <v>209600</v>
      </c>
      <c r="AC11" s="13">
        <v>45.54</v>
      </c>
      <c r="AD11" s="2">
        <f t="shared" si="0"/>
        <v>0.89999999999999858</v>
      </c>
      <c r="AE11" s="181">
        <f t="shared" si="1"/>
        <v>-1.7899503989648458E-2</v>
      </c>
    </row>
    <row r="12" spans="1:31" x14ac:dyDescent="0.25">
      <c r="W12" s="176">
        <v>42286</v>
      </c>
      <c r="X12" s="13">
        <v>46.27</v>
      </c>
      <c r="Y12" s="13">
        <v>46.69</v>
      </c>
      <c r="Z12" s="13">
        <v>45.96</v>
      </c>
      <c r="AA12" s="13">
        <v>46.37</v>
      </c>
      <c r="AB12" s="126">
        <v>292400</v>
      </c>
      <c r="AC12" s="13">
        <v>46.37</v>
      </c>
      <c r="AD12" s="2">
        <f t="shared" si="0"/>
        <v>0.72999999999999687</v>
      </c>
      <c r="AE12" s="181">
        <f t="shared" si="1"/>
        <v>3.6796536796535051E-3</v>
      </c>
    </row>
    <row r="13" spans="1:31" x14ac:dyDescent="0.25">
      <c r="W13" s="176">
        <v>42285</v>
      </c>
      <c r="X13" s="13">
        <v>44.57</v>
      </c>
      <c r="Y13" s="13">
        <v>46.23</v>
      </c>
      <c r="Z13" s="13">
        <v>44.31</v>
      </c>
      <c r="AA13" s="13">
        <v>46.2</v>
      </c>
      <c r="AB13" s="126">
        <v>361400</v>
      </c>
      <c r="AC13" s="13">
        <v>46.2</v>
      </c>
      <c r="AD13" s="2">
        <f t="shared" si="0"/>
        <v>1.9199999999999946</v>
      </c>
      <c r="AE13" s="181">
        <f t="shared" si="1"/>
        <v>3.4714445688689866E-2</v>
      </c>
    </row>
    <row r="14" spans="1:31" x14ac:dyDescent="0.25">
      <c r="W14" s="176">
        <v>42284</v>
      </c>
      <c r="X14" s="13">
        <v>43.26</v>
      </c>
      <c r="Y14" s="13">
        <v>44.73</v>
      </c>
      <c r="Z14" s="13">
        <v>43.26</v>
      </c>
      <c r="AA14" s="13">
        <v>44.65</v>
      </c>
      <c r="AB14" s="126">
        <v>462700</v>
      </c>
      <c r="AC14" s="13">
        <v>44.65</v>
      </c>
      <c r="AD14" s="2">
        <f t="shared" si="0"/>
        <v>1.4699999999999989</v>
      </c>
      <c r="AE14" s="181">
        <f t="shared" si="1"/>
        <v>4.0792540792540688E-2</v>
      </c>
    </row>
    <row r="15" spans="1:31" x14ac:dyDescent="0.25">
      <c r="W15" s="176">
        <v>42283</v>
      </c>
      <c r="X15" s="13">
        <v>42.73</v>
      </c>
      <c r="Y15" s="13">
        <v>43.39</v>
      </c>
      <c r="Z15" s="13">
        <v>42.61</v>
      </c>
      <c r="AA15" s="13">
        <v>42.9</v>
      </c>
      <c r="AB15" s="126">
        <v>217800</v>
      </c>
      <c r="AC15" s="13">
        <v>42.9</v>
      </c>
      <c r="AD15" s="2">
        <f t="shared" si="0"/>
        <v>0.78000000000000114</v>
      </c>
      <c r="AE15" s="181">
        <f t="shared" si="1"/>
        <v>1.4005602240896309E-3</v>
      </c>
    </row>
    <row r="16" spans="1:31" x14ac:dyDescent="0.25">
      <c r="W16" s="176">
        <v>42282</v>
      </c>
      <c r="X16" s="13">
        <v>40.99</v>
      </c>
      <c r="Y16" s="13">
        <v>42.89</v>
      </c>
      <c r="Z16" s="13">
        <v>40.99</v>
      </c>
      <c r="AA16" s="13">
        <v>42.84</v>
      </c>
      <c r="AB16" s="126">
        <v>350300</v>
      </c>
      <c r="AC16" s="13">
        <v>42.84</v>
      </c>
      <c r="AD16" s="2">
        <f t="shared" si="0"/>
        <v>1.8999999999999986</v>
      </c>
      <c r="AE16" s="181">
        <f t="shared" si="1"/>
        <v>4.8971596474045143E-2</v>
      </c>
    </row>
    <row r="17" spans="23:31" x14ac:dyDescent="0.25">
      <c r="W17" s="176">
        <v>42279</v>
      </c>
      <c r="X17" s="13">
        <v>39.909999999999997</v>
      </c>
      <c r="Y17" s="13">
        <v>40.869999999999997</v>
      </c>
      <c r="Z17" s="13">
        <v>39.68</v>
      </c>
      <c r="AA17" s="13">
        <v>40.840000000000003</v>
      </c>
      <c r="AB17" s="126">
        <v>324800</v>
      </c>
      <c r="AC17" s="13">
        <v>40.840000000000003</v>
      </c>
      <c r="AD17" s="2">
        <f t="shared" si="0"/>
        <v>1.1899999999999977</v>
      </c>
      <c r="AE17" s="181">
        <f t="shared" si="1"/>
        <v>1.4406358668653807E-2</v>
      </c>
    </row>
    <row r="18" spans="23:31" x14ac:dyDescent="0.25">
      <c r="W18" s="176">
        <v>42278</v>
      </c>
      <c r="X18" s="13">
        <v>40.71</v>
      </c>
      <c r="Y18" s="13">
        <v>40.950000000000003</v>
      </c>
      <c r="Z18" s="13">
        <v>39.729999999999997</v>
      </c>
      <c r="AA18" s="13">
        <v>40.26</v>
      </c>
      <c r="AB18" s="126">
        <v>505200</v>
      </c>
      <c r="AC18" s="13">
        <v>40.26</v>
      </c>
      <c r="AD18" s="2">
        <f t="shared" si="0"/>
        <v>1.220000000000006</v>
      </c>
      <c r="AE18" s="181">
        <f t="shared" si="1"/>
        <v>-1.0810810810810922E-2</v>
      </c>
    </row>
    <row r="19" spans="23:31" x14ac:dyDescent="0.25">
      <c r="W19" s="176">
        <v>42277</v>
      </c>
      <c r="X19" s="13">
        <v>40.74</v>
      </c>
      <c r="Y19" s="13">
        <v>41.25</v>
      </c>
      <c r="Z19" s="13">
        <v>40.43</v>
      </c>
      <c r="AA19" s="13">
        <v>40.700000000000003</v>
      </c>
      <c r="AB19" s="126">
        <v>346200</v>
      </c>
      <c r="AC19" s="13">
        <v>40.700000000000003</v>
      </c>
      <c r="AD19" s="2">
        <f t="shared" si="0"/>
        <v>0.82000000000000028</v>
      </c>
      <c r="AE19" s="181">
        <f t="shared" si="1"/>
        <v>7.6751671205743666E-3</v>
      </c>
    </row>
    <row r="20" spans="23:31" x14ac:dyDescent="0.25">
      <c r="W20" s="176">
        <v>42276</v>
      </c>
      <c r="X20" s="13">
        <v>39.97</v>
      </c>
      <c r="Y20" s="13">
        <v>40.53</v>
      </c>
      <c r="Z20" s="13">
        <v>39.97</v>
      </c>
      <c r="AA20" s="13">
        <v>40.39</v>
      </c>
      <c r="AB20" s="126">
        <v>285400</v>
      </c>
      <c r="AC20" s="13">
        <v>40.39</v>
      </c>
      <c r="AD20" s="2">
        <f t="shared" si="0"/>
        <v>0.56000000000000227</v>
      </c>
      <c r="AE20" s="181">
        <f t="shared" si="1"/>
        <v>9.7499999999999254E-3</v>
      </c>
    </row>
    <row r="21" spans="23:31" x14ac:dyDescent="0.25">
      <c r="W21" s="176">
        <v>42275</v>
      </c>
      <c r="X21" s="13">
        <v>40.119999999999997</v>
      </c>
      <c r="Y21" s="13">
        <v>40.479999999999997</v>
      </c>
      <c r="Z21" s="13">
        <v>39.82</v>
      </c>
      <c r="AA21" s="13">
        <v>40</v>
      </c>
      <c r="AB21" s="126">
        <v>283800</v>
      </c>
      <c r="AC21" s="13">
        <v>40</v>
      </c>
      <c r="AD21" s="2">
        <f t="shared" si="0"/>
        <v>0.65999999999999659</v>
      </c>
      <c r="AE21" s="181">
        <f t="shared" si="1"/>
        <v>-8.9197224975222644E-3</v>
      </c>
    </row>
    <row r="22" spans="23:31" x14ac:dyDescent="0.25">
      <c r="W22" s="176">
        <v>42272</v>
      </c>
      <c r="X22" s="13">
        <v>41.03</v>
      </c>
      <c r="Y22" s="13">
        <v>41.22</v>
      </c>
      <c r="Z22" s="13">
        <v>40.25</v>
      </c>
      <c r="AA22" s="13">
        <v>40.36</v>
      </c>
      <c r="AB22" s="126">
        <v>302700</v>
      </c>
      <c r="AC22" s="13">
        <v>40.36</v>
      </c>
      <c r="AD22" s="2">
        <f t="shared" si="0"/>
        <v>0.96999999999999886</v>
      </c>
      <c r="AE22" s="181">
        <f t="shared" si="1"/>
        <v>-5.4213898472152966E-3</v>
      </c>
    </row>
    <row r="23" spans="23:31" x14ac:dyDescent="0.25">
      <c r="W23" s="176">
        <v>42271</v>
      </c>
      <c r="X23" s="13">
        <v>41</v>
      </c>
      <c r="Y23" s="13">
        <v>41</v>
      </c>
      <c r="Z23" s="13">
        <v>40.299999999999997</v>
      </c>
      <c r="AA23" s="13">
        <v>40.58</v>
      </c>
      <c r="AB23" s="126">
        <v>378000</v>
      </c>
      <c r="AC23" s="13">
        <v>40.58</v>
      </c>
      <c r="AD23" s="2">
        <f t="shared" si="0"/>
        <v>0.70000000000000284</v>
      </c>
      <c r="AE23" s="181">
        <f t="shared" si="1"/>
        <v>-1.7433414043583562E-2</v>
      </c>
    </row>
    <row r="24" spans="23:31" x14ac:dyDescent="0.25">
      <c r="W24" s="176">
        <v>42270</v>
      </c>
      <c r="X24" s="13">
        <v>42.16</v>
      </c>
      <c r="Y24" s="13">
        <v>42.26</v>
      </c>
      <c r="Z24" s="13">
        <v>41.27</v>
      </c>
      <c r="AA24" s="13">
        <v>41.3</v>
      </c>
      <c r="AB24" s="126">
        <v>192500</v>
      </c>
      <c r="AC24" s="13">
        <v>41.3</v>
      </c>
      <c r="AD24" s="2">
        <f t="shared" si="0"/>
        <v>0.98999999999999488</v>
      </c>
      <c r="AE24" s="181">
        <f t="shared" si="1"/>
        <v>-2.0398481973434524E-2</v>
      </c>
    </row>
    <row r="25" spans="23:31" x14ac:dyDescent="0.25">
      <c r="W25" s="176">
        <v>42269</v>
      </c>
      <c r="X25" s="13">
        <v>42.56</v>
      </c>
      <c r="Y25" s="13">
        <v>42.99</v>
      </c>
      <c r="Z25" s="13">
        <v>41.83</v>
      </c>
      <c r="AA25" s="13">
        <v>42.16</v>
      </c>
      <c r="AB25" s="126">
        <v>225100</v>
      </c>
      <c r="AC25" s="13">
        <v>42.16</v>
      </c>
      <c r="AD25" s="2">
        <f t="shared" si="0"/>
        <v>1.1600000000000037</v>
      </c>
      <c r="AE25" s="181">
        <f t="shared" si="1"/>
        <v>-2.5427646786870151E-2</v>
      </c>
    </row>
    <row r="26" spans="23:31" x14ac:dyDescent="0.25">
      <c r="W26" s="176">
        <v>42268</v>
      </c>
      <c r="X26" s="13">
        <v>43.66</v>
      </c>
      <c r="Y26" s="13">
        <v>44.18</v>
      </c>
      <c r="Z26" s="13">
        <v>43.11</v>
      </c>
      <c r="AA26" s="13">
        <v>43.26</v>
      </c>
      <c r="AB26" s="126">
        <v>427800</v>
      </c>
      <c r="AC26" s="13">
        <v>43.26</v>
      </c>
      <c r="AD26" s="2">
        <f t="shared" si="0"/>
        <v>1.0700000000000003</v>
      </c>
      <c r="AE26" s="181">
        <f t="shared" si="1"/>
        <v>0</v>
      </c>
    </row>
    <row r="27" spans="23:31" x14ac:dyDescent="0.25">
      <c r="W27" s="176">
        <v>42265</v>
      </c>
      <c r="X27" s="13">
        <v>43.3</v>
      </c>
      <c r="Y27" s="13">
        <v>43.52</v>
      </c>
      <c r="Z27" s="13">
        <v>43.04</v>
      </c>
      <c r="AA27" s="13">
        <v>43.26</v>
      </c>
      <c r="AB27" s="126">
        <v>1140300</v>
      </c>
      <c r="AC27" s="13">
        <v>43.26</v>
      </c>
      <c r="AD27" s="2">
        <f t="shared" si="0"/>
        <v>0.48000000000000398</v>
      </c>
      <c r="AE27" s="181">
        <f t="shared" si="1"/>
        <v>-2.0761245674740803E-3</v>
      </c>
    </row>
    <row r="28" spans="23:31" x14ac:dyDescent="0.25">
      <c r="W28" s="176">
        <v>42264</v>
      </c>
      <c r="X28" s="13">
        <v>44.39</v>
      </c>
      <c r="Y28" s="13">
        <v>44.39</v>
      </c>
      <c r="Z28" s="13">
        <v>43.24</v>
      </c>
      <c r="AA28" s="13">
        <v>43.35</v>
      </c>
      <c r="AB28" s="126">
        <v>351700</v>
      </c>
      <c r="AC28" s="13">
        <v>43.35</v>
      </c>
      <c r="AD28" s="2">
        <f t="shared" si="0"/>
        <v>1.1499999999999986</v>
      </c>
      <c r="AE28" s="181">
        <f t="shared" si="1"/>
        <v>-2.3428700157693161E-2</v>
      </c>
    </row>
    <row r="29" spans="23:31" x14ac:dyDescent="0.25">
      <c r="W29" s="176">
        <v>42263</v>
      </c>
      <c r="X29" s="13">
        <v>43.81</v>
      </c>
      <c r="Y29" s="13">
        <v>44.45</v>
      </c>
      <c r="Z29" s="13">
        <v>43.62</v>
      </c>
      <c r="AA29" s="13">
        <v>44.39</v>
      </c>
      <c r="AB29" s="126">
        <v>244400</v>
      </c>
      <c r="AC29" s="13">
        <v>44.39</v>
      </c>
      <c r="AD29" s="2">
        <f t="shared" si="0"/>
        <v>0.8300000000000054</v>
      </c>
      <c r="AE29" s="181">
        <f t="shared" si="1"/>
        <v>1.6487291046485053E-2</v>
      </c>
    </row>
    <row r="30" spans="23:31" x14ac:dyDescent="0.25">
      <c r="W30" s="176">
        <v>42262</v>
      </c>
      <c r="X30" s="13">
        <v>43.06</v>
      </c>
      <c r="Y30" s="13">
        <v>43.84</v>
      </c>
      <c r="Z30" s="13">
        <v>42.97</v>
      </c>
      <c r="AA30" s="13">
        <v>43.67</v>
      </c>
      <c r="AB30" s="126">
        <v>413300</v>
      </c>
      <c r="AC30" s="13">
        <v>43.67</v>
      </c>
      <c r="AD30" s="2">
        <f t="shared" si="0"/>
        <v>0.87000000000000455</v>
      </c>
      <c r="AE30" s="181">
        <f t="shared" si="1"/>
        <v>1.2520287502898242E-2</v>
      </c>
    </row>
    <row r="31" spans="23:31" x14ac:dyDescent="0.25">
      <c r="W31" s="176">
        <v>42261</v>
      </c>
      <c r="X31" s="13">
        <v>44</v>
      </c>
      <c r="Y31" s="13">
        <v>44.19</v>
      </c>
      <c r="Z31" s="13">
        <v>43.06</v>
      </c>
      <c r="AA31" s="13">
        <v>43.13</v>
      </c>
      <c r="AB31" s="126">
        <v>395000</v>
      </c>
      <c r="AC31" s="13">
        <v>43.13</v>
      </c>
      <c r="AD31" s="2">
        <f t="shared" si="0"/>
        <v>1.1299999999999955</v>
      </c>
      <c r="AE31" s="181">
        <f t="shared" si="1"/>
        <v>-2.5530953456845862E-2</v>
      </c>
    </row>
    <row r="32" spans="23:31" x14ac:dyDescent="0.25">
      <c r="W32" s="176">
        <v>42258</v>
      </c>
      <c r="X32" s="13">
        <v>44.05</v>
      </c>
      <c r="Y32" s="13">
        <v>44.49</v>
      </c>
      <c r="Z32" s="13">
        <v>43.95</v>
      </c>
      <c r="AA32" s="13">
        <v>44.26</v>
      </c>
      <c r="AB32" s="126">
        <v>216700</v>
      </c>
      <c r="AC32" s="13">
        <v>44.26</v>
      </c>
      <c r="AD32" s="2">
        <f t="shared" si="0"/>
        <v>0.53999999999999915</v>
      </c>
      <c r="AE32" s="181">
        <f t="shared" si="1"/>
        <v>-1.3537906137184308E-3</v>
      </c>
    </row>
    <row r="33" spans="15:31" x14ac:dyDescent="0.25">
      <c r="W33" s="176">
        <v>42257</v>
      </c>
      <c r="X33" s="13">
        <v>44.72</v>
      </c>
      <c r="Y33" s="13">
        <v>45.18</v>
      </c>
      <c r="Z33" s="13">
        <v>44.22</v>
      </c>
      <c r="AA33" s="13">
        <v>44.32</v>
      </c>
      <c r="AB33" s="126">
        <v>196100</v>
      </c>
      <c r="AC33" s="13">
        <v>44.32</v>
      </c>
      <c r="AD33" s="2">
        <f t="shared" si="0"/>
        <v>0.96000000000000085</v>
      </c>
      <c r="AE33" s="181">
        <f t="shared" si="1"/>
        <v>-9.3875726419312411E-3</v>
      </c>
    </row>
    <row r="34" spans="15:31" x14ac:dyDescent="0.25">
      <c r="W34" s="176">
        <v>42256</v>
      </c>
      <c r="X34" s="13">
        <v>45.81</v>
      </c>
      <c r="Y34" s="13">
        <v>45.81</v>
      </c>
      <c r="Z34" s="13">
        <v>44.68</v>
      </c>
      <c r="AA34" s="13">
        <v>44.74</v>
      </c>
      <c r="AB34" s="126">
        <v>137900</v>
      </c>
      <c r="AC34" s="13">
        <v>44.74</v>
      </c>
      <c r="AD34" s="2">
        <f t="shared" si="0"/>
        <v>1.1300000000000026</v>
      </c>
      <c r="AE34" s="181">
        <f t="shared" si="1"/>
        <v>-1.4537444933920618E-2</v>
      </c>
    </row>
    <row r="35" spans="15:31" x14ac:dyDescent="0.25">
      <c r="W35" s="176">
        <v>42255</v>
      </c>
      <c r="X35" s="13">
        <v>45.08</v>
      </c>
      <c r="Y35" s="13">
        <v>45.64</v>
      </c>
      <c r="Z35" s="13">
        <v>44.83</v>
      </c>
      <c r="AA35" s="13">
        <v>45.4</v>
      </c>
      <c r="AB35" s="126">
        <v>201800</v>
      </c>
      <c r="AC35" s="13">
        <v>45.4</v>
      </c>
      <c r="AD35" s="2">
        <f t="shared" si="0"/>
        <v>0.81000000000000227</v>
      </c>
      <c r="AE35" s="181">
        <f t="shared" si="1"/>
        <v>2.3444544634806164E-2</v>
      </c>
    </row>
    <row r="36" spans="15:31" x14ac:dyDescent="0.25">
      <c r="W36" s="176">
        <v>42251</v>
      </c>
      <c r="X36" s="13">
        <v>44.72</v>
      </c>
      <c r="Y36" s="13">
        <v>45.01</v>
      </c>
      <c r="Z36" s="13">
        <v>44.31</v>
      </c>
      <c r="AA36" s="13">
        <v>44.36</v>
      </c>
      <c r="AB36" s="126">
        <v>179200</v>
      </c>
      <c r="AC36" s="13">
        <v>44.36</v>
      </c>
      <c r="AD36" s="2">
        <f t="shared" si="0"/>
        <v>0.69999999999999574</v>
      </c>
      <c r="AE36" s="181">
        <f t="shared" si="1"/>
        <v>-2.3552718467972689E-2</v>
      </c>
    </row>
    <row r="37" spans="15:31" x14ac:dyDescent="0.25">
      <c r="W37" s="176">
        <v>42250</v>
      </c>
      <c r="X37" s="13">
        <v>45.22</v>
      </c>
      <c r="Y37" s="13">
        <v>45.84</v>
      </c>
      <c r="Z37" s="13">
        <v>44.97</v>
      </c>
      <c r="AA37" s="13">
        <v>45.43</v>
      </c>
      <c r="AB37" s="126">
        <v>495700</v>
      </c>
      <c r="AC37" s="13">
        <v>45.43</v>
      </c>
      <c r="AD37" s="2">
        <f t="shared" si="0"/>
        <v>0.87000000000000455</v>
      </c>
      <c r="AE37" s="181">
        <f t="shared" si="1"/>
        <v>5.7560327651096088E-3</v>
      </c>
    </row>
    <row r="38" spans="15:31" x14ac:dyDescent="0.25">
      <c r="W38" s="176">
        <v>42249</v>
      </c>
      <c r="X38" s="13">
        <v>44.77</v>
      </c>
      <c r="Y38" s="13">
        <v>45.2</v>
      </c>
      <c r="Z38" s="13">
        <v>44.56</v>
      </c>
      <c r="AA38" s="13">
        <v>45.17</v>
      </c>
      <c r="AB38" s="126">
        <v>344700</v>
      </c>
      <c r="AC38" s="13">
        <v>45.17</v>
      </c>
      <c r="AD38" s="2">
        <f t="shared" si="0"/>
        <v>0.64000000000000057</v>
      </c>
      <c r="AE38" s="181">
        <f t="shared" si="1"/>
        <v>2.5192918747162896E-2</v>
      </c>
    </row>
    <row r="39" spans="15:31" x14ac:dyDescent="0.25">
      <c r="W39" s="176">
        <v>42248</v>
      </c>
      <c r="X39" s="13">
        <v>44.56</v>
      </c>
      <c r="Y39" s="13">
        <v>45.31</v>
      </c>
      <c r="Z39" s="13">
        <v>44</v>
      </c>
      <c r="AA39" s="13">
        <v>44.06</v>
      </c>
      <c r="AB39" s="126">
        <v>302000</v>
      </c>
      <c r="AC39" s="13">
        <v>44.06</v>
      </c>
      <c r="AD39" s="2">
        <f t="shared" si="0"/>
        <v>1.3100000000000023</v>
      </c>
      <c r="AE39" s="181">
        <f t="shared" si="1"/>
        <v>-3.3771929824561342E-2</v>
      </c>
    </row>
    <row r="40" spans="15:31" x14ac:dyDescent="0.25">
      <c r="W40" s="176">
        <v>42247</v>
      </c>
      <c r="X40" s="13">
        <v>44.79</v>
      </c>
      <c r="Y40" s="13">
        <v>46.07</v>
      </c>
      <c r="Z40" s="13">
        <v>44.5</v>
      </c>
      <c r="AA40" s="13">
        <v>45.6</v>
      </c>
      <c r="AB40" s="126">
        <v>350700</v>
      </c>
      <c r="AC40" s="13">
        <v>45.6</v>
      </c>
      <c r="AD40" s="2">
        <f t="shared" si="0"/>
        <v>1.5700000000000003</v>
      </c>
      <c r="AE40" s="181">
        <f t="shared" si="1"/>
        <v>1.7175998215480881E-2</v>
      </c>
    </row>
    <row r="41" spans="15:31" x14ac:dyDescent="0.25">
      <c r="O41" s="48"/>
      <c r="W41" s="176">
        <v>42244</v>
      </c>
      <c r="X41" s="13">
        <v>44.54</v>
      </c>
      <c r="Y41" s="13">
        <v>45.43</v>
      </c>
      <c r="Z41" s="13">
        <v>44.45</v>
      </c>
      <c r="AA41" s="13">
        <v>44.83</v>
      </c>
      <c r="AB41" s="126">
        <v>314800</v>
      </c>
      <c r="AC41" s="13">
        <v>44.83</v>
      </c>
      <c r="AD41" s="2">
        <f t="shared" si="0"/>
        <v>0.97999999999999687</v>
      </c>
      <c r="AE41" s="181">
        <f t="shared" si="1"/>
        <v>-2.2256843979524543E-3</v>
      </c>
    </row>
    <row r="42" spans="15:31" ht="20.25" thickBot="1" x14ac:dyDescent="0.35">
      <c r="O42" s="303" t="s">
        <v>82</v>
      </c>
      <c r="P42" s="303"/>
      <c r="Q42" s="48"/>
      <c r="T42" s="122" t="s">
        <v>139</v>
      </c>
      <c r="W42" s="176">
        <v>42243</v>
      </c>
      <c r="X42" s="13">
        <v>44.24</v>
      </c>
      <c r="Y42" s="13">
        <v>45.06</v>
      </c>
      <c r="Z42" s="13">
        <v>43.82</v>
      </c>
      <c r="AA42" s="13">
        <v>44.93</v>
      </c>
      <c r="AB42" s="126">
        <v>588300</v>
      </c>
      <c r="AC42" s="13">
        <v>44.93</v>
      </c>
      <c r="AD42" s="2">
        <f t="shared" si="0"/>
        <v>1.240000000000002</v>
      </c>
      <c r="AE42" s="181">
        <f t="shared" si="1"/>
        <v>2.1833068000909783E-2</v>
      </c>
    </row>
    <row r="43" spans="15:31" ht="15.75" thickTop="1" x14ac:dyDescent="0.25">
      <c r="O43" s="114">
        <v>1.1000000000000001</v>
      </c>
      <c r="P43" s="114">
        <f>O43*$Q$4</f>
        <v>49.610000000000007</v>
      </c>
      <c r="Q43" s="48"/>
      <c r="T43" s="171" t="s">
        <v>123</v>
      </c>
      <c r="U43" s="129">
        <v>44.71</v>
      </c>
      <c r="W43" s="176">
        <v>42242</v>
      </c>
      <c r="X43" s="13">
        <v>44.23</v>
      </c>
      <c r="Y43" s="13">
        <v>44.72</v>
      </c>
      <c r="Z43" s="13">
        <v>43.3</v>
      </c>
      <c r="AA43" s="13">
        <v>43.97</v>
      </c>
      <c r="AB43" s="126">
        <v>434600</v>
      </c>
      <c r="AC43" s="13">
        <v>43.97</v>
      </c>
      <c r="AD43" s="2">
        <f t="shared" si="0"/>
        <v>1.4200000000000017</v>
      </c>
      <c r="AE43" s="181">
        <f t="shared" si="1"/>
        <v>1.3133640552995374E-2</v>
      </c>
    </row>
    <row r="44" spans="15:31" x14ac:dyDescent="0.25">
      <c r="O44" s="114">
        <v>1.0900000000000001</v>
      </c>
      <c r="P44" s="114">
        <f t="shared" ref="P44:P63" si="2">O44*$Q$4</f>
        <v>49.159000000000006</v>
      </c>
      <c r="Q44" s="48"/>
      <c r="T44" s="124" t="s">
        <v>124</v>
      </c>
      <c r="U44" s="119">
        <v>45</v>
      </c>
      <c r="W44" s="176">
        <v>42241</v>
      </c>
      <c r="X44" s="13">
        <v>45.22</v>
      </c>
      <c r="Y44" s="13">
        <v>45.22</v>
      </c>
      <c r="Z44" s="13">
        <v>43.35</v>
      </c>
      <c r="AA44" s="13">
        <v>43.4</v>
      </c>
      <c r="AB44" s="126">
        <v>771600</v>
      </c>
      <c r="AC44" s="13">
        <v>43.4</v>
      </c>
      <c r="AD44" s="2">
        <f t="shared" si="0"/>
        <v>1.8699999999999974</v>
      </c>
      <c r="AE44" s="181">
        <f t="shared" si="1"/>
        <v>-5.499541704858002E-3</v>
      </c>
    </row>
    <row r="45" spans="15:31" x14ac:dyDescent="0.25">
      <c r="O45" s="114">
        <v>1.08</v>
      </c>
      <c r="P45" s="114">
        <f t="shared" si="2"/>
        <v>48.708000000000006</v>
      </c>
      <c r="Q45" s="48"/>
      <c r="T45" s="124" t="s">
        <v>125</v>
      </c>
      <c r="U45" s="119" t="s">
        <v>275</v>
      </c>
      <c r="W45" s="176">
        <v>42240</v>
      </c>
      <c r="X45" s="13">
        <v>42.62</v>
      </c>
      <c r="Y45" s="13">
        <v>45.07</v>
      </c>
      <c r="Z45" s="13">
        <v>42.01</v>
      </c>
      <c r="AA45" s="13">
        <v>43.64</v>
      </c>
      <c r="AB45" s="126">
        <v>704400</v>
      </c>
      <c r="AC45" s="13">
        <v>43.64</v>
      </c>
      <c r="AD45" s="2">
        <f t="shared" si="0"/>
        <v>3.0600000000000023</v>
      </c>
      <c r="AE45" s="181">
        <f t="shared" si="1"/>
        <v>-3.3872038963914108E-2</v>
      </c>
    </row>
    <row r="46" spans="15:31" x14ac:dyDescent="0.25">
      <c r="O46" s="114">
        <v>1.07</v>
      </c>
      <c r="P46" s="114">
        <f t="shared" si="2"/>
        <v>48.257000000000005</v>
      </c>
      <c r="Q46" s="114"/>
      <c r="T46" s="124" t="s">
        <v>126</v>
      </c>
      <c r="U46" s="119" t="s">
        <v>174</v>
      </c>
      <c r="W46" s="176">
        <v>42237</v>
      </c>
      <c r="X46" s="13">
        <v>45.86</v>
      </c>
      <c r="Y46" s="13">
        <v>46.7</v>
      </c>
      <c r="Z46" s="13">
        <v>45.1</v>
      </c>
      <c r="AA46" s="13">
        <v>45.17</v>
      </c>
      <c r="AB46" s="126">
        <v>894400</v>
      </c>
      <c r="AC46" s="13">
        <v>45.17</v>
      </c>
      <c r="AD46" s="2">
        <f t="shared" si="0"/>
        <v>1.6000000000000014</v>
      </c>
      <c r="AE46" s="181">
        <f t="shared" si="1"/>
        <v>-2.9853951890034369E-2</v>
      </c>
    </row>
    <row r="47" spans="15:31" x14ac:dyDescent="0.25">
      <c r="O47" s="114">
        <v>1.06</v>
      </c>
      <c r="P47" s="114">
        <f t="shared" si="2"/>
        <v>47.806000000000004</v>
      </c>
      <c r="Q47" s="114"/>
      <c r="T47" s="124" t="s">
        <v>127</v>
      </c>
      <c r="U47" s="119">
        <v>55.25</v>
      </c>
      <c r="W47" s="176">
        <v>42236</v>
      </c>
      <c r="X47" s="13">
        <v>47.42</v>
      </c>
      <c r="Y47" s="13">
        <v>47.54</v>
      </c>
      <c r="Z47" s="13">
        <v>46.54</v>
      </c>
      <c r="AA47" s="13">
        <v>46.56</v>
      </c>
      <c r="AB47" s="126">
        <v>359200</v>
      </c>
      <c r="AC47" s="13">
        <v>46.56</v>
      </c>
      <c r="AD47" s="2">
        <f t="shared" si="0"/>
        <v>1</v>
      </c>
      <c r="AE47" s="181">
        <f t="shared" si="1"/>
        <v>-2.4921465968586354E-2</v>
      </c>
    </row>
    <row r="48" spans="15:31" x14ac:dyDescent="0.25">
      <c r="O48" s="114">
        <v>1.05</v>
      </c>
      <c r="P48" s="114">
        <f t="shared" si="2"/>
        <v>47.355000000000004</v>
      </c>
      <c r="Q48" s="114"/>
      <c r="T48" s="124" t="s">
        <v>128</v>
      </c>
      <c r="U48" s="119">
        <v>1.08826</v>
      </c>
      <c r="W48" s="176">
        <v>42235</v>
      </c>
      <c r="X48" s="13">
        <v>47.91</v>
      </c>
      <c r="Y48" s="13">
        <v>48.47</v>
      </c>
      <c r="Z48" s="13">
        <v>47.65</v>
      </c>
      <c r="AA48" s="13">
        <v>47.75</v>
      </c>
      <c r="AB48" s="126">
        <v>332000</v>
      </c>
      <c r="AC48" s="13">
        <v>47.75</v>
      </c>
      <c r="AD48" s="2">
        <f t="shared" si="0"/>
        <v>0.82000000000000028</v>
      </c>
      <c r="AE48" s="181">
        <f t="shared" si="1"/>
        <v>-1.3633546787853668E-2</v>
      </c>
    </row>
    <row r="49" spans="15:31" x14ac:dyDescent="0.25">
      <c r="O49" s="114">
        <v>1.04</v>
      </c>
      <c r="P49" s="114">
        <f t="shared" si="2"/>
        <v>46.904000000000003</v>
      </c>
      <c r="Q49" s="114"/>
      <c r="T49" s="124" t="s">
        <v>129</v>
      </c>
      <c r="U49" s="119" t="s">
        <v>220</v>
      </c>
      <c r="W49" s="176">
        <v>42234</v>
      </c>
      <c r="X49" s="13">
        <v>48.5</v>
      </c>
      <c r="Y49" s="13">
        <v>48.81</v>
      </c>
      <c r="Z49" s="13">
        <v>48.26</v>
      </c>
      <c r="AA49" s="13">
        <v>48.41</v>
      </c>
      <c r="AB49" s="126">
        <v>285600</v>
      </c>
      <c r="AC49" s="13">
        <v>48.41</v>
      </c>
      <c r="AD49" s="2">
        <f t="shared" si="0"/>
        <v>0.55000000000000426</v>
      </c>
      <c r="AE49" s="181">
        <f t="shared" si="1"/>
        <v>-3.0889621087315522E-3</v>
      </c>
    </row>
    <row r="50" spans="15:31" x14ac:dyDescent="0.25">
      <c r="O50" s="114">
        <v>1.03</v>
      </c>
      <c r="P50" s="114">
        <f t="shared" si="2"/>
        <v>46.453000000000003</v>
      </c>
      <c r="Q50" s="114"/>
      <c r="T50" s="124"/>
      <c r="U50" s="119"/>
      <c r="W50" s="176">
        <v>42233</v>
      </c>
      <c r="X50" s="13">
        <v>48.25</v>
      </c>
      <c r="Y50" s="13">
        <v>48.89</v>
      </c>
      <c r="Z50" s="13">
        <v>47.8</v>
      </c>
      <c r="AA50" s="13">
        <v>48.56</v>
      </c>
      <c r="AB50" s="126">
        <v>340800</v>
      </c>
      <c r="AC50" s="13">
        <v>48.56</v>
      </c>
      <c r="AD50" s="2">
        <f t="shared" si="0"/>
        <v>1.0900000000000034</v>
      </c>
      <c r="AE50" s="181">
        <f t="shared" si="1"/>
        <v>6.2163282221301408E-3</v>
      </c>
    </row>
    <row r="51" spans="15:31" x14ac:dyDescent="0.25">
      <c r="O51" s="114">
        <v>1.02</v>
      </c>
      <c r="P51" s="114">
        <f t="shared" si="2"/>
        <v>46.002000000000002</v>
      </c>
      <c r="Q51" s="114"/>
      <c r="T51" s="124" t="s">
        <v>130</v>
      </c>
      <c r="U51" s="119" t="s">
        <v>337</v>
      </c>
      <c r="W51" s="176">
        <v>42230</v>
      </c>
      <c r="X51" s="13">
        <v>47.83</v>
      </c>
      <c r="Y51" s="13">
        <v>48.58</v>
      </c>
      <c r="Z51" s="13">
        <v>47.67</v>
      </c>
      <c r="AA51" s="13">
        <v>48.26</v>
      </c>
      <c r="AB51" s="126">
        <v>279600</v>
      </c>
      <c r="AC51" s="13">
        <v>48.26</v>
      </c>
      <c r="AD51" s="2">
        <f t="shared" si="0"/>
        <v>0.90999999999999659</v>
      </c>
      <c r="AE51" s="181">
        <f t="shared" si="1"/>
        <v>5.2072484898979532E-3</v>
      </c>
    </row>
    <row r="52" spans="15:31" x14ac:dyDescent="0.25">
      <c r="O52" s="114">
        <v>1.01</v>
      </c>
      <c r="P52" s="114">
        <f t="shared" si="2"/>
        <v>45.551000000000002</v>
      </c>
      <c r="Q52" s="114"/>
      <c r="T52" s="124" t="s">
        <v>131</v>
      </c>
      <c r="U52" s="119" t="s">
        <v>221</v>
      </c>
      <c r="W52" s="176">
        <v>42229</v>
      </c>
      <c r="X52" s="13">
        <v>48.25</v>
      </c>
      <c r="Y52" s="13">
        <v>48.47</v>
      </c>
      <c r="Z52" s="13">
        <v>47.93</v>
      </c>
      <c r="AA52" s="13">
        <v>48.01</v>
      </c>
      <c r="AB52" s="126">
        <v>157800</v>
      </c>
      <c r="AC52" s="13">
        <v>48.01</v>
      </c>
      <c r="AD52" s="2">
        <f t="shared" si="0"/>
        <v>0.53999999999999915</v>
      </c>
      <c r="AE52" s="181" t="e">
        <f t="shared" si="1"/>
        <v>#DIV/0!</v>
      </c>
    </row>
    <row r="53" spans="15:31" x14ac:dyDescent="0.25">
      <c r="O53" s="114">
        <v>1</v>
      </c>
      <c r="P53" s="114">
        <f t="shared" si="2"/>
        <v>45.1</v>
      </c>
      <c r="Q53" s="114"/>
      <c r="T53" s="124" t="s">
        <v>132</v>
      </c>
      <c r="U53" s="121">
        <v>182173</v>
      </c>
      <c r="W53" s="176">
        <v>42229</v>
      </c>
      <c r="X53" s="13" t="s">
        <v>222</v>
      </c>
      <c r="Y53" s="13"/>
      <c r="Z53" s="13"/>
      <c r="AA53" s="13"/>
      <c r="AB53" s="126"/>
      <c r="AC53" s="13"/>
      <c r="AD53" s="2">
        <f t="shared" si="0"/>
        <v>0</v>
      </c>
      <c r="AE53" s="181">
        <f t="shared" si="1"/>
        <v>-1</v>
      </c>
    </row>
    <row r="54" spans="15:31" x14ac:dyDescent="0.25">
      <c r="O54" s="114">
        <v>0.99</v>
      </c>
      <c r="P54" s="114">
        <f t="shared" si="2"/>
        <v>44.649000000000001</v>
      </c>
      <c r="Q54" s="114"/>
      <c r="T54" s="124" t="s">
        <v>136</v>
      </c>
      <c r="U54" s="121">
        <v>353635</v>
      </c>
      <c r="W54" s="176">
        <v>42228</v>
      </c>
      <c r="X54" s="13">
        <v>47.57</v>
      </c>
      <c r="Y54" s="13">
        <v>48.46</v>
      </c>
      <c r="Z54" s="13">
        <v>47.24</v>
      </c>
      <c r="AA54" s="13">
        <v>48.31</v>
      </c>
      <c r="AB54" s="126">
        <v>318300</v>
      </c>
      <c r="AC54" s="13">
        <v>48.21</v>
      </c>
      <c r="AD54" s="2">
        <f t="shared" si="0"/>
        <v>1.2199999999999989</v>
      </c>
      <c r="AE54" s="181">
        <f t="shared" si="1"/>
        <v>8.303923603902863E-4</v>
      </c>
    </row>
    <row r="55" spans="15:31" x14ac:dyDescent="0.25">
      <c r="O55" s="114">
        <v>0.98</v>
      </c>
      <c r="P55" s="114">
        <f t="shared" si="2"/>
        <v>44.198</v>
      </c>
      <c r="Q55" s="114"/>
      <c r="T55" s="124" t="s">
        <v>133</v>
      </c>
      <c r="U55" s="119" t="s">
        <v>338</v>
      </c>
      <c r="W55" s="176">
        <v>42227</v>
      </c>
      <c r="X55" s="13">
        <v>48.6</v>
      </c>
      <c r="Y55" s="13">
        <v>48.9</v>
      </c>
      <c r="Z55" s="13">
        <v>48.17</v>
      </c>
      <c r="AA55" s="13">
        <v>48.27</v>
      </c>
      <c r="AB55" s="126">
        <v>197900</v>
      </c>
      <c r="AC55" s="13">
        <v>48.17</v>
      </c>
      <c r="AD55" s="2">
        <f t="shared" si="0"/>
        <v>0.72999999999999687</v>
      </c>
      <c r="AE55" s="181">
        <f t="shared" si="1"/>
        <v>-2.0934959349593552E-2</v>
      </c>
    </row>
    <row r="56" spans="15:31" x14ac:dyDescent="0.25">
      <c r="O56" s="114">
        <v>0.97</v>
      </c>
      <c r="P56" s="114">
        <f t="shared" si="2"/>
        <v>43.747</v>
      </c>
      <c r="Q56" s="114"/>
      <c r="T56" s="124" t="s">
        <v>137</v>
      </c>
      <c r="U56" s="119">
        <v>16.38</v>
      </c>
      <c r="W56" s="176">
        <v>42226</v>
      </c>
      <c r="X56" s="13">
        <v>48.71</v>
      </c>
      <c r="Y56" s="13">
        <v>49.58</v>
      </c>
      <c r="Z56" s="13">
        <v>48.65</v>
      </c>
      <c r="AA56" s="13">
        <v>49.3</v>
      </c>
      <c r="AB56" s="126">
        <v>230700</v>
      </c>
      <c r="AC56" s="13">
        <v>49.2</v>
      </c>
      <c r="AD56" s="2">
        <f t="shared" si="0"/>
        <v>0.92999999999999972</v>
      </c>
      <c r="AE56" s="181">
        <f t="shared" si="1"/>
        <v>2.244389027431426E-2</v>
      </c>
    </row>
    <row r="57" spans="15:31" x14ac:dyDescent="0.25">
      <c r="O57" s="114">
        <v>0.96</v>
      </c>
      <c r="P57" s="114">
        <f t="shared" si="2"/>
        <v>43.295999999999999</v>
      </c>
      <c r="Q57" s="114"/>
      <c r="T57" s="124" t="s">
        <v>138</v>
      </c>
      <c r="U57" s="119">
        <v>2.75</v>
      </c>
      <c r="W57" s="176">
        <v>42223</v>
      </c>
      <c r="X57" s="13">
        <v>47.83</v>
      </c>
      <c r="Y57" s="13">
        <v>48.28</v>
      </c>
      <c r="Z57" s="13">
        <v>47.8</v>
      </c>
      <c r="AA57" s="13">
        <v>48.22</v>
      </c>
      <c r="AB57" s="126">
        <v>469300</v>
      </c>
      <c r="AC57" s="13">
        <v>48.12</v>
      </c>
      <c r="AD57" s="2">
        <f t="shared" si="0"/>
        <v>0.48000000000000398</v>
      </c>
      <c r="AE57" s="181">
        <f t="shared" si="1"/>
        <v>1.8738288569644101E-3</v>
      </c>
    </row>
    <row r="58" spans="15:31" x14ac:dyDescent="0.25">
      <c r="O58" s="114">
        <v>0.95</v>
      </c>
      <c r="P58" s="114">
        <f t="shared" si="2"/>
        <v>42.844999999999999</v>
      </c>
      <c r="Q58" s="114"/>
      <c r="T58" s="124" t="s">
        <v>134</v>
      </c>
      <c r="U58" s="119" t="s">
        <v>272</v>
      </c>
      <c r="W58" s="176">
        <v>42222</v>
      </c>
      <c r="X58" s="13">
        <v>48.19</v>
      </c>
      <c r="Y58" s="13">
        <v>48.38</v>
      </c>
      <c r="Z58" s="13">
        <v>47.84</v>
      </c>
      <c r="AA58" s="13">
        <v>48.13</v>
      </c>
      <c r="AB58" s="126">
        <v>302900</v>
      </c>
      <c r="AC58" s="13">
        <v>48.03</v>
      </c>
      <c r="AD58" s="2">
        <f t="shared" si="0"/>
        <v>0.53999999999999915</v>
      </c>
      <c r="AE58" s="181">
        <f t="shared" si="1"/>
        <v>2.9233660471914558E-3</v>
      </c>
    </row>
    <row r="59" spans="15:31" x14ac:dyDescent="0.25">
      <c r="O59" s="114">
        <v>0.94</v>
      </c>
      <c r="P59" s="114">
        <f t="shared" si="2"/>
        <v>42.393999999999998</v>
      </c>
      <c r="Q59" s="114"/>
      <c r="W59" s="176">
        <v>42221</v>
      </c>
      <c r="X59" s="13">
        <v>48.05</v>
      </c>
      <c r="Y59" s="13">
        <v>48.57</v>
      </c>
      <c r="Z59" s="13">
        <v>47.97</v>
      </c>
      <c r="AA59" s="13">
        <v>47.99</v>
      </c>
      <c r="AB59" s="126">
        <v>566500</v>
      </c>
      <c r="AC59" s="13">
        <v>47.89</v>
      </c>
      <c r="AD59" s="2">
        <f t="shared" si="0"/>
        <v>0.60000000000000142</v>
      </c>
      <c r="AE59" s="181">
        <f t="shared" si="1"/>
        <v>1.6732901066722761E-3</v>
      </c>
    </row>
    <row r="60" spans="15:31" x14ac:dyDescent="0.25">
      <c r="O60" s="114">
        <v>0.93</v>
      </c>
      <c r="P60" s="114">
        <f t="shared" si="2"/>
        <v>41.943000000000005</v>
      </c>
      <c r="Q60" s="114"/>
      <c r="W60" s="176">
        <v>42220</v>
      </c>
      <c r="X60" s="13">
        <v>48.67</v>
      </c>
      <c r="Y60" s="13">
        <v>49.53</v>
      </c>
      <c r="Z60" s="13">
        <v>47.88</v>
      </c>
      <c r="AA60" s="13">
        <v>47.91</v>
      </c>
      <c r="AB60" s="126">
        <v>427300</v>
      </c>
      <c r="AC60" s="13">
        <v>47.81</v>
      </c>
      <c r="AD60" s="2">
        <f t="shared" si="0"/>
        <v>1.6499999999999986</v>
      </c>
      <c r="AE60" s="181">
        <f t="shared" si="1"/>
        <v>-1.3820132013201203E-2</v>
      </c>
    </row>
    <row r="61" spans="15:31" x14ac:dyDescent="0.25">
      <c r="O61" s="114">
        <v>0.92</v>
      </c>
      <c r="P61" s="114">
        <f t="shared" si="2"/>
        <v>41.492000000000004</v>
      </c>
      <c r="Q61" s="114"/>
      <c r="W61" s="176">
        <v>42219</v>
      </c>
      <c r="X61" s="13">
        <v>49.46</v>
      </c>
      <c r="Y61" s="13">
        <v>49.46</v>
      </c>
      <c r="Z61" s="13">
        <v>47.98</v>
      </c>
      <c r="AA61" s="13">
        <v>48.58</v>
      </c>
      <c r="AB61" s="126">
        <v>294200</v>
      </c>
      <c r="AC61" s="13">
        <v>48.48</v>
      </c>
      <c r="AD61" s="2">
        <f t="shared" si="0"/>
        <v>1.480000000000004</v>
      </c>
      <c r="AE61" s="181">
        <f t="shared" si="1"/>
        <v>-1.5834348355663885E-2</v>
      </c>
    </row>
    <row r="62" spans="15:31" x14ac:dyDescent="0.25">
      <c r="O62" s="114">
        <v>0.91</v>
      </c>
      <c r="P62" s="114">
        <f t="shared" si="2"/>
        <v>41.041000000000004</v>
      </c>
      <c r="Q62" s="114"/>
      <c r="W62" s="176">
        <v>42216</v>
      </c>
      <c r="X62" s="13">
        <v>48.82</v>
      </c>
      <c r="Y62" s="13">
        <v>49.54</v>
      </c>
      <c r="Z62" s="13">
        <v>48.71</v>
      </c>
      <c r="AA62" s="13">
        <v>49.36</v>
      </c>
      <c r="AB62" s="126">
        <v>569400</v>
      </c>
      <c r="AC62" s="13">
        <v>49.26</v>
      </c>
      <c r="AD62" s="2">
        <f t="shared" si="0"/>
        <v>0.82999999999999829</v>
      </c>
      <c r="AE62" s="181">
        <f t="shared" si="1"/>
        <v>1.3997529847673995E-2</v>
      </c>
    </row>
    <row r="63" spans="15:31" x14ac:dyDescent="0.25">
      <c r="O63" s="114">
        <v>0.9</v>
      </c>
      <c r="P63" s="114">
        <f t="shared" si="2"/>
        <v>40.590000000000003</v>
      </c>
      <c r="Q63" s="114"/>
      <c r="W63" s="176">
        <v>42215</v>
      </c>
      <c r="X63" s="13">
        <v>48.23</v>
      </c>
      <c r="Y63" s="13">
        <v>48.8</v>
      </c>
      <c r="Z63" s="13">
        <v>47.85</v>
      </c>
      <c r="AA63" s="13">
        <v>48.68</v>
      </c>
      <c r="AB63" s="126">
        <v>343100</v>
      </c>
      <c r="AC63" s="13">
        <v>48.58</v>
      </c>
      <c r="AD63" s="2">
        <f t="shared" si="0"/>
        <v>0.94999999999999574</v>
      </c>
      <c r="AE63" s="181">
        <f t="shared" si="1"/>
        <v>2.683178534571562E-3</v>
      </c>
    </row>
    <row r="64" spans="15:31" x14ac:dyDescent="0.25">
      <c r="O64" s="48"/>
      <c r="W64" s="176">
        <v>42214</v>
      </c>
      <c r="X64" s="13">
        <v>47.51</v>
      </c>
      <c r="Y64" s="13">
        <v>48.76</v>
      </c>
      <c r="Z64" s="13">
        <v>47.36</v>
      </c>
      <c r="AA64" s="13">
        <v>48.55</v>
      </c>
      <c r="AB64" s="126">
        <v>315400</v>
      </c>
      <c r="AC64" s="13">
        <v>48.45</v>
      </c>
      <c r="AD64" s="2">
        <f t="shared" si="0"/>
        <v>1.3999999999999986</v>
      </c>
      <c r="AE64" s="181">
        <f t="shared" si="1"/>
        <v>1.7216040310728431E-2</v>
      </c>
    </row>
    <row r="65" spans="15:31" x14ac:dyDescent="0.25">
      <c r="O65" s="48"/>
      <c r="W65" s="176">
        <v>42213</v>
      </c>
      <c r="X65" s="13">
        <v>47.04</v>
      </c>
      <c r="Y65" s="13">
        <v>47.9</v>
      </c>
      <c r="Z65" s="13">
        <v>46.41</v>
      </c>
      <c r="AA65" s="13">
        <v>47.73</v>
      </c>
      <c r="AB65" s="126">
        <v>403300</v>
      </c>
      <c r="AC65" s="13">
        <v>47.63</v>
      </c>
      <c r="AD65" s="2">
        <f t="shared" si="0"/>
        <v>1.490000000000002</v>
      </c>
      <c r="AE65" s="181">
        <f t="shared" si="1"/>
        <v>1.6865926558496946E-2</v>
      </c>
    </row>
    <row r="66" spans="15:31" x14ac:dyDescent="0.25">
      <c r="O66" s="48"/>
      <c r="W66" s="176">
        <v>42212</v>
      </c>
      <c r="X66" s="13">
        <v>47.06</v>
      </c>
      <c r="Y66" s="13">
        <v>47.34</v>
      </c>
      <c r="Z66" s="13">
        <v>46.62</v>
      </c>
      <c r="AA66" s="13">
        <v>46.94</v>
      </c>
      <c r="AB66" s="126">
        <v>442800</v>
      </c>
      <c r="AC66" s="13">
        <v>46.84</v>
      </c>
      <c r="AD66" s="2">
        <f t="shared" si="0"/>
        <v>0.72000000000000597</v>
      </c>
      <c r="AE66" s="181">
        <f t="shared" si="1"/>
        <v>-9.096678654537782E-3</v>
      </c>
    </row>
    <row r="67" spans="15:31" x14ac:dyDescent="0.25">
      <c r="W67" s="176">
        <v>42209</v>
      </c>
      <c r="X67" s="13">
        <v>48.3</v>
      </c>
      <c r="Y67" s="13">
        <v>48.34</v>
      </c>
      <c r="Z67" s="13">
        <v>47.31</v>
      </c>
      <c r="AA67" s="13">
        <v>47.37</v>
      </c>
      <c r="AB67" s="126">
        <v>414100</v>
      </c>
      <c r="AC67" s="13">
        <v>47.27</v>
      </c>
      <c r="AD67" s="2">
        <f t="shared" ref="AD67:AD69" si="3">Y67-Z67</f>
        <v>1.0300000000000011</v>
      </c>
      <c r="AE67" s="181">
        <f t="shared" ref="AE67:AE69" si="4">AC67/AC68-1</f>
        <v>-2.4958745874587351E-2</v>
      </c>
    </row>
    <row r="68" spans="15:31" x14ac:dyDescent="0.25">
      <c r="W68" s="176">
        <v>42208</v>
      </c>
      <c r="X68" s="13">
        <v>49.14</v>
      </c>
      <c r="Y68" s="13">
        <v>49.64</v>
      </c>
      <c r="Z68" s="13">
        <v>48.55</v>
      </c>
      <c r="AA68" s="13">
        <v>48.58</v>
      </c>
      <c r="AB68" s="126">
        <v>620300</v>
      </c>
      <c r="AC68" s="13">
        <v>48.48</v>
      </c>
      <c r="AD68" s="2">
        <f t="shared" si="3"/>
        <v>1.0900000000000034</v>
      </c>
      <c r="AE68" s="181" t="e">
        <f t="shared" si="4"/>
        <v>#DIV/0!</v>
      </c>
    </row>
    <row r="69" spans="15:31" x14ac:dyDescent="0.25">
      <c r="W69" s="13" t="s">
        <v>148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1" t="e">
        <f t="shared" si="4"/>
        <v>#DIV/0!</v>
      </c>
    </row>
  </sheetData>
  <mergeCells count="1">
    <mergeCell ref="O42:P42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14" t="s">
        <v>7</v>
      </c>
      <c r="K1" s="14" t="s">
        <v>61</v>
      </c>
      <c r="L1" s="14" t="s">
        <v>81</v>
      </c>
      <c r="M1" s="14" t="s">
        <v>38</v>
      </c>
      <c r="T1" s="14" t="s">
        <v>72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56</v>
      </c>
      <c r="B2" s="304">
        <v>42220</v>
      </c>
      <c r="C2" s="7">
        <v>40</v>
      </c>
      <c r="D2" s="58">
        <v>31.78</v>
      </c>
      <c r="E2" s="58"/>
      <c r="F2" s="58">
        <f>C2*D2</f>
        <v>1271.2</v>
      </c>
      <c r="G2" s="1">
        <v>42235</v>
      </c>
      <c r="H2" s="7">
        <v>100</v>
      </c>
      <c r="I2" s="58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4" t="s">
        <v>57</v>
      </c>
      <c r="Q2">
        <f>C9-H9</f>
        <v>0</v>
      </c>
      <c r="T2" s="225">
        <v>42298</v>
      </c>
      <c r="U2" t="s">
        <v>193</v>
      </c>
      <c r="W2" s="176">
        <v>42300</v>
      </c>
      <c r="X2" s="13">
        <v>35.54</v>
      </c>
      <c r="Y2" s="13">
        <v>36.06</v>
      </c>
      <c r="Z2" s="13">
        <v>35.409999999999997</v>
      </c>
      <c r="AA2" s="13">
        <v>35.950000000000003</v>
      </c>
      <c r="AB2" s="126">
        <v>18220300</v>
      </c>
      <c r="AC2" s="13">
        <v>35.950000000000003</v>
      </c>
      <c r="AD2" s="2">
        <f>Y2-Z2</f>
        <v>0.65000000000000568</v>
      </c>
      <c r="AE2" s="181">
        <f>AC2/AC3-1</f>
        <v>1.4963297571993328E-2</v>
      </c>
    </row>
    <row r="3" spans="1:31" x14ac:dyDescent="0.25">
      <c r="A3" s="27" t="s">
        <v>75</v>
      </c>
      <c r="B3" s="304"/>
      <c r="C3" s="7">
        <v>60</v>
      </c>
      <c r="D3" s="58">
        <v>31.78</v>
      </c>
      <c r="E3" s="58"/>
      <c r="F3" s="58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4" t="s">
        <v>58</v>
      </c>
      <c r="Q3" s="2">
        <f>IF(Q2=0, Q4, (F9-K9-M9)/Q2)</f>
        <v>35.950000000000003</v>
      </c>
      <c r="T3" t="s">
        <v>93</v>
      </c>
      <c r="W3" s="176">
        <v>42299</v>
      </c>
      <c r="X3" s="13">
        <v>35.64</v>
      </c>
      <c r="Y3" s="13">
        <v>35.79</v>
      </c>
      <c r="Z3" s="13">
        <v>34.97</v>
      </c>
      <c r="AA3" s="13">
        <v>35.42</v>
      </c>
      <c r="AB3" s="126">
        <v>22691900</v>
      </c>
      <c r="AC3" s="13">
        <v>35.42</v>
      </c>
      <c r="AD3" s="2">
        <f t="shared" ref="AD3:AD66" si="0">Y3-Z3</f>
        <v>0.82000000000000028</v>
      </c>
      <c r="AE3" s="181">
        <f t="shared" ref="AE3:AE66" si="1">AC3/AC4-1</f>
        <v>0</v>
      </c>
    </row>
    <row r="4" spans="1:31" x14ac:dyDescent="0.25">
      <c r="B4" s="1">
        <v>42221</v>
      </c>
      <c r="C4" s="7">
        <v>10</v>
      </c>
      <c r="D4" s="58">
        <v>31.45</v>
      </c>
      <c r="E4" s="58"/>
      <c r="F4" s="58">
        <f>C4*D4</f>
        <v>314.5</v>
      </c>
      <c r="O4" s="14" t="s">
        <v>66</v>
      </c>
      <c r="Q4" s="72">
        <v>35.950000000000003</v>
      </c>
      <c r="W4" s="176">
        <v>42298</v>
      </c>
      <c r="X4" s="13">
        <v>34.96</v>
      </c>
      <c r="Y4" s="13">
        <v>35.869999999999997</v>
      </c>
      <c r="Z4" s="13">
        <v>34.72</v>
      </c>
      <c r="AA4" s="13">
        <v>35.42</v>
      </c>
      <c r="AB4" s="126">
        <v>36877400</v>
      </c>
      <c r="AC4" s="13">
        <v>35.42</v>
      </c>
      <c r="AD4" s="2">
        <f t="shared" si="0"/>
        <v>1.1499999999999986</v>
      </c>
      <c r="AE4" s="181">
        <f t="shared" si="1"/>
        <v>5.7945041816009679E-2</v>
      </c>
    </row>
    <row r="5" spans="1:31" x14ac:dyDescent="0.25">
      <c r="B5" s="1">
        <v>42233</v>
      </c>
      <c r="C5" s="7">
        <v>30</v>
      </c>
      <c r="D5" s="58">
        <v>29.9</v>
      </c>
      <c r="E5" s="58"/>
      <c r="F5" s="58">
        <f>C5*D5</f>
        <v>897</v>
      </c>
      <c r="O5" s="14" t="s">
        <v>67</v>
      </c>
      <c r="Q5" s="3">
        <f>Q4*Q2</f>
        <v>0</v>
      </c>
      <c r="W5" s="176">
        <v>42297</v>
      </c>
      <c r="X5" s="13">
        <v>33.18</v>
      </c>
      <c r="Y5" s="13">
        <v>33.89</v>
      </c>
      <c r="Z5" s="13">
        <v>33.08</v>
      </c>
      <c r="AA5" s="13">
        <v>33.479999999999997</v>
      </c>
      <c r="AB5" s="126">
        <v>11758400</v>
      </c>
      <c r="AC5" s="13">
        <v>33.479999999999997</v>
      </c>
      <c r="AD5" s="2">
        <f t="shared" si="0"/>
        <v>0.81000000000000227</v>
      </c>
      <c r="AE5" s="181">
        <f t="shared" si="1"/>
        <v>7.2202166064980755E-3</v>
      </c>
    </row>
    <row r="6" spans="1:31" x14ac:dyDescent="0.25">
      <c r="O6" s="14" t="s">
        <v>64</v>
      </c>
      <c r="Q6" s="2">
        <f>Q3*Q2</f>
        <v>0</v>
      </c>
      <c r="W6" s="176">
        <v>42296</v>
      </c>
      <c r="X6" s="13">
        <v>33</v>
      </c>
      <c r="Y6" s="13">
        <v>33.29</v>
      </c>
      <c r="Z6" s="13">
        <v>32.799999999999997</v>
      </c>
      <c r="AA6" s="13">
        <v>33.24</v>
      </c>
      <c r="AB6" s="126">
        <v>9782800</v>
      </c>
      <c r="AC6" s="13">
        <v>33.24</v>
      </c>
      <c r="AD6" s="2">
        <f t="shared" si="0"/>
        <v>0.49000000000000199</v>
      </c>
      <c r="AE6" s="181">
        <f t="shared" si="1"/>
        <v>2.714932126697045E-3</v>
      </c>
    </row>
    <row r="7" spans="1:31" ht="15.75" x14ac:dyDescent="0.25">
      <c r="O7" s="14" t="s">
        <v>65</v>
      </c>
      <c r="Q7" s="2">
        <f>IF(Q2=0, K9+M9-F9,Q5-Q6)</f>
        <v>36.819999999999709</v>
      </c>
      <c r="R7" s="229" t="s">
        <v>386</v>
      </c>
      <c r="W7" s="176">
        <v>42293</v>
      </c>
      <c r="X7" s="13">
        <v>33.369999999999997</v>
      </c>
      <c r="Y7" s="13">
        <v>33.46</v>
      </c>
      <c r="Z7" s="13">
        <v>32.880000000000003</v>
      </c>
      <c r="AA7" s="13">
        <v>33.15</v>
      </c>
      <c r="AB7" s="126">
        <v>9332400</v>
      </c>
      <c r="AC7" s="13">
        <v>33.15</v>
      </c>
      <c r="AD7" s="2">
        <f t="shared" si="0"/>
        <v>0.57999999999999829</v>
      </c>
      <c r="AE7" s="181">
        <f t="shared" si="1"/>
        <v>-5.1020408163265918E-3</v>
      </c>
    </row>
    <row r="8" spans="1:31" x14ac:dyDescent="0.25">
      <c r="W8" s="176">
        <v>42292</v>
      </c>
      <c r="X8" s="13">
        <v>33.549999999999997</v>
      </c>
      <c r="Y8" s="13">
        <v>33.659999999999997</v>
      </c>
      <c r="Z8" s="13">
        <v>33.159999999999997</v>
      </c>
      <c r="AA8" s="13">
        <v>33.32</v>
      </c>
      <c r="AB8" s="126">
        <v>10831400</v>
      </c>
      <c r="AC8" s="13">
        <v>33.32</v>
      </c>
      <c r="AD8" s="2">
        <f t="shared" si="0"/>
        <v>0.5</v>
      </c>
      <c r="AE8" s="181">
        <f t="shared" si="1"/>
        <v>-3.0003000300027338E-4</v>
      </c>
    </row>
    <row r="9" spans="1:31" x14ac:dyDescent="0.25">
      <c r="A9" s="26" t="s">
        <v>86</v>
      </c>
      <c r="B9" s="15"/>
      <c r="C9" s="15">
        <f>SUM(C2:C8)</f>
        <v>140</v>
      </c>
      <c r="D9" s="16"/>
      <c r="E9" s="16"/>
      <c r="F9" s="16">
        <f>SUM(F2:F8)</f>
        <v>4389.5</v>
      </c>
      <c r="G9" s="15"/>
      <c r="H9" s="15">
        <f>SUM(H2:H5)</f>
        <v>140</v>
      </c>
      <c r="I9" s="15"/>
      <c r="J9" s="15"/>
      <c r="K9" s="15">
        <f>SUM(K2:K5)</f>
        <v>4411.92</v>
      </c>
      <c r="L9" s="15"/>
      <c r="M9" s="16">
        <f t="shared" ref="M9" si="2">SUM(M2:M5)</f>
        <v>14.4</v>
      </c>
      <c r="W9" s="176">
        <v>42291</v>
      </c>
      <c r="X9" s="13">
        <v>33.200000000000003</v>
      </c>
      <c r="Y9" s="13">
        <v>33.5</v>
      </c>
      <c r="Z9" s="13">
        <v>32.92</v>
      </c>
      <c r="AA9" s="13">
        <v>33.33</v>
      </c>
      <c r="AB9" s="126">
        <v>11720000</v>
      </c>
      <c r="AC9" s="13">
        <v>33.33</v>
      </c>
      <c r="AD9" s="2">
        <f t="shared" si="0"/>
        <v>0.57999999999999829</v>
      </c>
      <c r="AE9" s="181">
        <f t="shared" si="1"/>
        <v>6.0368246302444639E-3</v>
      </c>
    </row>
    <row r="10" spans="1:31" x14ac:dyDescent="0.25">
      <c r="W10" s="176">
        <v>42290</v>
      </c>
      <c r="X10" s="13">
        <v>32.85</v>
      </c>
      <c r="Y10" s="13">
        <v>33.369999999999997</v>
      </c>
      <c r="Z10" s="13">
        <v>32.71</v>
      </c>
      <c r="AA10" s="13">
        <v>33.130000000000003</v>
      </c>
      <c r="AB10" s="126">
        <v>11731900</v>
      </c>
      <c r="AC10" s="13">
        <v>33.130000000000003</v>
      </c>
      <c r="AD10" s="2">
        <f t="shared" si="0"/>
        <v>0.65999999999999659</v>
      </c>
      <c r="AE10" s="181">
        <f t="shared" si="1"/>
        <v>3.3313143549362767E-3</v>
      </c>
    </row>
    <row r="11" spans="1:31" x14ac:dyDescent="0.25">
      <c r="W11" s="176">
        <v>42289</v>
      </c>
      <c r="X11" s="13">
        <v>33.04</v>
      </c>
      <c r="Y11" s="13">
        <v>33.159999999999997</v>
      </c>
      <c r="Z11" s="13">
        <v>32.619999999999997</v>
      </c>
      <c r="AA11" s="13">
        <v>33.020000000000003</v>
      </c>
      <c r="AB11" s="126">
        <v>10753100</v>
      </c>
      <c r="AC11" s="13">
        <v>33.020000000000003</v>
      </c>
      <c r="AD11" s="2">
        <f t="shared" si="0"/>
        <v>0.53999999999999915</v>
      </c>
      <c r="AE11" s="181">
        <f t="shared" si="1"/>
        <v>2.1244309559940167E-3</v>
      </c>
    </row>
    <row r="12" spans="1:31" x14ac:dyDescent="0.25">
      <c r="W12" s="176">
        <v>42286</v>
      </c>
      <c r="X12" s="13">
        <v>33.340000000000003</v>
      </c>
      <c r="Y12" s="13">
        <v>33.630000000000003</v>
      </c>
      <c r="Z12" s="13">
        <v>32.79</v>
      </c>
      <c r="AA12" s="13">
        <v>32.950000000000003</v>
      </c>
      <c r="AB12" s="126">
        <v>14020700</v>
      </c>
      <c r="AC12" s="13">
        <v>32.950000000000003</v>
      </c>
      <c r="AD12" s="2">
        <f t="shared" si="0"/>
        <v>0.84000000000000341</v>
      </c>
      <c r="AE12" s="181">
        <f t="shared" si="1"/>
        <v>-1.4358360753813804E-2</v>
      </c>
    </row>
    <row r="13" spans="1:31" x14ac:dyDescent="0.25">
      <c r="W13" s="176">
        <v>42285</v>
      </c>
      <c r="X13" s="13">
        <v>32.950000000000003</v>
      </c>
      <c r="Y13" s="13">
        <v>33.51</v>
      </c>
      <c r="Z13" s="13">
        <v>32.86</v>
      </c>
      <c r="AA13" s="13">
        <v>33.43</v>
      </c>
      <c r="AB13" s="126">
        <v>11882300</v>
      </c>
      <c r="AC13" s="13">
        <v>33.43</v>
      </c>
      <c r="AD13" s="2">
        <f t="shared" si="0"/>
        <v>0.64999999999999858</v>
      </c>
      <c r="AE13" s="181">
        <f t="shared" si="1"/>
        <v>1.1497730711043985E-2</v>
      </c>
    </row>
    <row r="14" spans="1:31" x14ac:dyDescent="0.25">
      <c r="W14" s="176">
        <v>42284</v>
      </c>
      <c r="X14" s="13">
        <v>32.450000000000003</v>
      </c>
      <c r="Y14" s="13">
        <v>33.19</v>
      </c>
      <c r="Z14" s="13">
        <v>32.409999999999997</v>
      </c>
      <c r="AA14" s="13">
        <v>33.049999999999997</v>
      </c>
      <c r="AB14" s="126">
        <v>15238600</v>
      </c>
      <c r="AC14" s="13">
        <v>33.049999999999997</v>
      </c>
      <c r="AD14" s="2">
        <f t="shared" si="0"/>
        <v>0.78000000000000114</v>
      </c>
      <c r="AE14" s="181">
        <f t="shared" si="1"/>
        <v>2.5760397268777213E-2</v>
      </c>
    </row>
    <row r="15" spans="1:31" x14ac:dyDescent="0.25">
      <c r="W15" s="176">
        <v>42283</v>
      </c>
      <c r="X15" s="13">
        <v>31.81</v>
      </c>
      <c r="Y15" s="13">
        <v>32.380000000000003</v>
      </c>
      <c r="Z15" s="13">
        <v>31.81</v>
      </c>
      <c r="AA15" s="13">
        <v>32.22</v>
      </c>
      <c r="AB15" s="126">
        <v>14028300</v>
      </c>
      <c r="AC15" s="13">
        <v>32.22</v>
      </c>
      <c r="AD15" s="2">
        <f t="shared" si="0"/>
        <v>0.57000000000000384</v>
      </c>
      <c r="AE15" s="181">
        <f t="shared" si="1"/>
        <v>1.448362720403007E-2</v>
      </c>
    </row>
    <row r="16" spans="1:31" x14ac:dyDescent="0.25">
      <c r="W16" s="176">
        <v>42282</v>
      </c>
      <c r="X16" s="13">
        <v>31.9</v>
      </c>
      <c r="Y16" s="13">
        <v>32.159999999999997</v>
      </c>
      <c r="Z16" s="13">
        <v>31.52</v>
      </c>
      <c r="AA16" s="13">
        <v>31.76</v>
      </c>
      <c r="AB16" s="126">
        <v>15233300</v>
      </c>
      <c r="AC16" s="13">
        <v>31.76</v>
      </c>
      <c r="AD16" s="2">
        <f t="shared" si="0"/>
        <v>0.63999999999999702</v>
      </c>
      <c r="AE16" s="181">
        <f t="shared" si="1"/>
        <v>9.4547746612039241E-4</v>
      </c>
    </row>
    <row r="17" spans="23:31" x14ac:dyDescent="0.25">
      <c r="W17" s="176">
        <v>42279</v>
      </c>
      <c r="X17" s="13">
        <v>30.2</v>
      </c>
      <c r="Y17" s="13">
        <v>31.76</v>
      </c>
      <c r="Z17" s="13">
        <v>30.16</v>
      </c>
      <c r="AA17" s="13">
        <v>31.73</v>
      </c>
      <c r="AB17" s="126">
        <v>16257500</v>
      </c>
      <c r="AC17" s="13">
        <v>31.73</v>
      </c>
      <c r="AD17" s="2">
        <f t="shared" si="0"/>
        <v>1.6000000000000014</v>
      </c>
      <c r="AE17" s="181">
        <f t="shared" si="1"/>
        <v>3.4561460710792247E-2</v>
      </c>
    </row>
    <row r="18" spans="23:31" x14ac:dyDescent="0.25">
      <c r="W18" s="176">
        <v>42278</v>
      </c>
      <c r="X18" s="13">
        <v>30.29</v>
      </c>
      <c r="Y18" s="13">
        <v>30.75</v>
      </c>
      <c r="Z18" s="13">
        <v>29.98</v>
      </c>
      <c r="AA18" s="13">
        <v>30.67</v>
      </c>
      <c r="AB18" s="126">
        <v>18098300</v>
      </c>
      <c r="AC18" s="13">
        <v>30.67</v>
      </c>
      <c r="AD18" s="2">
        <f t="shared" si="0"/>
        <v>0.76999999999999957</v>
      </c>
      <c r="AE18" s="181">
        <f t="shared" si="1"/>
        <v>2.1652231845436409E-2</v>
      </c>
    </row>
    <row r="19" spans="23:31" x14ac:dyDescent="0.25">
      <c r="W19" s="176">
        <v>42277</v>
      </c>
      <c r="X19" s="13">
        <v>29.62</v>
      </c>
      <c r="Y19" s="13">
        <v>30.1</v>
      </c>
      <c r="Z19" s="13">
        <v>29.38</v>
      </c>
      <c r="AA19" s="13">
        <v>30.02</v>
      </c>
      <c r="AB19" s="126">
        <v>18674300</v>
      </c>
      <c r="AC19" s="13">
        <v>30.02</v>
      </c>
      <c r="AD19" s="2">
        <f t="shared" si="0"/>
        <v>0.72000000000000242</v>
      </c>
      <c r="AE19" s="181">
        <f t="shared" si="1"/>
        <v>2.984562607204122E-2</v>
      </c>
    </row>
    <row r="20" spans="23:31" x14ac:dyDescent="0.25">
      <c r="W20" s="176">
        <v>42276</v>
      </c>
      <c r="X20" s="13">
        <v>28.66</v>
      </c>
      <c r="Y20" s="13">
        <v>29.29</v>
      </c>
      <c r="Z20" s="13">
        <v>28.38</v>
      </c>
      <c r="AA20" s="13">
        <v>29.15</v>
      </c>
      <c r="AB20" s="126">
        <v>17006800</v>
      </c>
      <c r="AC20" s="13">
        <v>29.15</v>
      </c>
      <c r="AD20" s="2">
        <f t="shared" si="0"/>
        <v>0.91000000000000014</v>
      </c>
      <c r="AE20" s="181">
        <f t="shared" si="1"/>
        <v>2.0658263305322055E-2</v>
      </c>
    </row>
    <row r="21" spans="23:31" x14ac:dyDescent="0.25">
      <c r="W21" s="176">
        <v>42275</v>
      </c>
      <c r="X21" s="13">
        <v>29.29</v>
      </c>
      <c r="Y21" s="13">
        <v>29.32</v>
      </c>
      <c r="Z21" s="13">
        <v>28.44</v>
      </c>
      <c r="AA21" s="13">
        <v>28.56</v>
      </c>
      <c r="AB21" s="126">
        <v>15518100</v>
      </c>
      <c r="AC21" s="13">
        <v>28.56</v>
      </c>
      <c r="AD21" s="2">
        <f t="shared" si="0"/>
        <v>0.87999999999999901</v>
      </c>
      <c r="AE21" s="181">
        <f t="shared" si="1"/>
        <v>-2.8901734104046284E-2</v>
      </c>
    </row>
    <row r="22" spans="23:31" x14ac:dyDescent="0.25">
      <c r="W22" s="176">
        <v>42272</v>
      </c>
      <c r="X22" s="13">
        <v>29.79</v>
      </c>
      <c r="Y22" s="13">
        <v>29.84</v>
      </c>
      <c r="Z22" s="13">
        <v>29.23</v>
      </c>
      <c r="AA22" s="13">
        <v>29.41</v>
      </c>
      <c r="AB22" s="126">
        <v>13139100</v>
      </c>
      <c r="AC22" s="13">
        <v>29.41</v>
      </c>
      <c r="AD22" s="2">
        <f t="shared" si="0"/>
        <v>0.60999999999999943</v>
      </c>
      <c r="AE22" s="181">
        <f t="shared" si="1"/>
        <v>-1.0190217391304879E-3</v>
      </c>
    </row>
    <row r="23" spans="23:31" x14ac:dyDescent="0.25">
      <c r="W23" s="176">
        <v>42271</v>
      </c>
      <c r="X23" s="13">
        <v>29.41</v>
      </c>
      <c r="Y23" s="13">
        <v>29.51</v>
      </c>
      <c r="Z23" s="13">
        <v>28.77</v>
      </c>
      <c r="AA23" s="13">
        <v>29.44</v>
      </c>
      <c r="AB23" s="126">
        <v>19280700</v>
      </c>
      <c r="AC23" s="13">
        <v>29.44</v>
      </c>
      <c r="AD23" s="2">
        <f t="shared" si="0"/>
        <v>0.74000000000000199</v>
      </c>
      <c r="AE23" s="181">
        <f t="shared" si="1"/>
        <v>-9.421265141318913E-3</v>
      </c>
    </row>
    <row r="24" spans="23:31" x14ac:dyDescent="0.25">
      <c r="W24" s="176">
        <v>42270</v>
      </c>
      <c r="X24" s="13">
        <v>30.01</v>
      </c>
      <c r="Y24" s="13">
        <v>30.14</v>
      </c>
      <c r="Z24" s="13">
        <v>29.59</v>
      </c>
      <c r="AA24" s="13">
        <v>29.72</v>
      </c>
      <c r="AB24" s="126">
        <v>11140600</v>
      </c>
      <c r="AC24" s="13">
        <v>29.72</v>
      </c>
      <c r="AD24" s="2">
        <f t="shared" si="0"/>
        <v>0.55000000000000071</v>
      </c>
      <c r="AE24" s="181">
        <f t="shared" si="1"/>
        <v>-1.0323010323010418E-2</v>
      </c>
    </row>
    <row r="25" spans="23:31" x14ac:dyDescent="0.25">
      <c r="W25" s="176">
        <v>42269</v>
      </c>
      <c r="X25" s="13">
        <v>29.42</v>
      </c>
      <c r="Y25" s="13">
        <v>30.06</v>
      </c>
      <c r="Z25" s="13">
        <v>29.41</v>
      </c>
      <c r="AA25" s="13">
        <v>30.03</v>
      </c>
      <c r="AB25" s="126">
        <v>16677700</v>
      </c>
      <c r="AC25" s="13">
        <v>30.03</v>
      </c>
      <c r="AD25" s="2">
        <f t="shared" si="0"/>
        <v>0.64999999999999858</v>
      </c>
      <c r="AE25" s="181">
        <f t="shared" si="1"/>
        <v>-1.9268451992161983E-2</v>
      </c>
    </row>
    <row r="26" spans="23:31" x14ac:dyDescent="0.25">
      <c r="W26" s="176">
        <v>42268</v>
      </c>
      <c r="X26" s="13">
        <v>30.67</v>
      </c>
      <c r="Y26" s="13">
        <v>30.96</v>
      </c>
      <c r="Z26" s="13">
        <v>30.38</v>
      </c>
      <c r="AA26" s="13">
        <v>30.62</v>
      </c>
      <c r="AB26" s="126">
        <v>14059700</v>
      </c>
      <c r="AC26" s="13">
        <v>30.62</v>
      </c>
      <c r="AD26" s="2">
        <f t="shared" si="0"/>
        <v>0.58000000000000185</v>
      </c>
      <c r="AE26" s="181">
        <f t="shared" si="1"/>
        <v>3.6053752867912792E-3</v>
      </c>
    </row>
    <row r="27" spans="23:31" x14ac:dyDescent="0.25">
      <c r="W27" s="176">
        <v>42265</v>
      </c>
      <c r="X27" s="13">
        <v>30.98</v>
      </c>
      <c r="Y27" s="13">
        <v>31.12</v>
      </c>
      <c r="Z27" s="13">
        <v>30.47</v>
      </c>
      <c r="AA27" s="13">
        <v>30.51</v>
      </c>
      <c r="AB27" s="126">
        <v>30809000</v>
      </c>
      <c r="AC27" s="13">
        <v>30.51</v>
      </c>
      <c r="AD27" s="2">
        <f t="shared" si="0"/>
        <v>0.65000000000000213</v>
      </c>
      <c r="AE27" s="181">
        <f t="shared" si="1"/>
        <v>-2.5550942190993187E-2</v>
      </c>
    </row>
    <row r="28" spans="23:31" x14ac:dyDescent="0.25">
      <c r="W28" s="176">
        <v>42264</v>
      </c>
      <c r="X28" s="13">
        <v>31.25</v>
      </c>
      <c r="Y28" s="13">
        <v>31.81</v>
      </c>
      <c r="Z28" s="13">
        <v>31.13</v>
      </c>
      <c r="AA28" s="13">
        <v>31.31</v>
      </c>
      <c r="AB28" s="126">
        <v>16393800</v>
      </c>
      <c r="AC28" s="13">
        <v>31.31</v>
      </c>
      <c r="AD28" s="2">
        <f t="shared" si="0"/>
        <v>0.67999999999999972</v>
      </c>
      <c r="AE28" s="181">
        <f t="shared" si="1"/>
        <v>3.5256410256410131E-3</v>
      </c>
    </row>
    <row r="29" spans="23:31" x14ac:dyDescent="0.25">
      <c r="W29" s="176">
        <v>42263</v>
      </c>
      <c r="X29" s="13">
        <v>31.08</v>
      </c>
      <c r="Y29" s="13">
        <v>31.57</v>
      </c>
      <c r="Z29" s="13">
        <v>30.92</v>
      </c>
      <c r="AA29" s="13">
        <v>31.2</v>
      </c>
      <c r="AB29" s="126">
        <v>17026400</v>
      </c>
      <c r="AC29" s="13">
        <v>31.2</v>
      </c>
      <c r="AD29" s="2">
        <f t="shared" si="0"/>
        <v>0.64999999999999858</v>
      </c>
      <c r="AE29" s="181">
        <f t="shared" si="1"/>
        <v>6.776379477250849E-3</v>
      </c>
    </row>
    <row r="30" spans="23:31" x14ac:dyDescent="0.25">
      <c r="W30" s="176">
        <v>42262</v>
      </c>
      <c r="X30" s="13">
        <v>30.77</v>
      </c>
      <c r="Y30" s="13">
        <v>31.55</v>
      </c>
      <c r="Z30" s="13">
        <v>30.77</v>
      </c>
      <c r="AA30" s="13">
        <v>30.99</v>
      </c>
      <c r="AB30" s="126">
        <v>22161900</v>
      </c>
      <c r="AC30" s="13">
        <v>30.99</v>
      </c>
      <c r="AD30" s="2">
        <f t="shared" si="0"/>
        <v>0.78000000000000114</v>
      </c>
      <c r="AE30" s="181">
        <f t="shared" si="1"/>
        <v>8.7890625E-3</v>
      </c>
    </row>
    <row r="31" spans="23:31" x14ac:dyDescent="0.25">
      <c r="W31" s="176">
        <v>42261</v>
      </c>
      <c r="X31" s="13">
        <v>30.11</v>
      </c>
      <c r="Y31" s="13">
        <v>30.77</v>
      </c>
      <c r="Z31" s="13">
        <v>30.06</v>
      </c>
      <c r="AA31" s="13">
        <v>30.72</v>
      </c>
      <c r="AB31" s="126">
        <v>20126200</v>
      </c>
      <c r="AC31" s="13">
        <v>30.72</v>
      </c>
      <c r="AD31" s="2">
        <f t="shared" si="0"/>
        <v>0.71000000000000085</v>
      </c>
      <c r="AE31" s="181">
        <f t="shared" si="1"/>
        <v>1.8905472636815857E-2</v>
      </c>
    </row>
    <row r="32" spans="23:31" x14ac:dyDescent="0.25">
      <c r="W32" s="176">
        <v>42258</v>
      </c>
      <c r="X32" s="13">
        <v>30.01</v>
      </c>
      <c r="Y32" s="13">
        <v>30.2</v>
      </c>
      <c r="Z32" s="13">
        <v>29.58</v>
      </c>
      <c r="AA32" s="13">
        <v>30.15</v>
      </c>
      <c r="AB32" s="126">
        <v>15260200</v>
      </c>
      <c r="AC32" s="13">
        <v>30.15</v>
      </c>
      <c r="AD32" s="2">
        <f t="shared" si="0"/>
        <v>0.62000000000000099</v>
      </c>
      <c r="AE32" s="181">
        <f t="shared" si="1"/>
        <v>4.9999999999998934E-3</v>
      </c>
    </row>
    <row r="33" spans="4:31" x14ac:dyDescent="0.25">
      <c r="W33" s="176">
        <v>42257</v>
      </c>
      <c r="X33" s="13">
        <v>29.19</v>
      </c>
      <c r="Y33" s="13">
        <v>30.47</v>
      </c>
      <c r="Z33" s="13">
        <v>29.19</v>
      </c>
      <c r="AA33" s="13">
        <v>30</v>
      </c>
      <c r="AB33" s="126">
        <v>18350400</v>
      </c>
      <c r="AC33" s="13">
        <v>30</v>
      </c>
      <c r="AD33" s="2">
        <f t="shared" si="0"/>
        <v>1.2799999999999976</v>
      </c>
      <c r="AE33" s="181" t="e">
        <f t="shared" si="1"/>
        <v>#DIV/0!</v>
      </c>
    </row>
    <row r="34" spans="4:31" x14ac:dyDescent="0.25">
      <c r="W34" s="176">
        <v>42257</v>
      </c>
      <c r="X34" s="13" t="s">
        <v>212</v>
      </c>
      <c r="Y34" s="13"/>
      <c r="Z34" s="13"/>
      <c r="AA34" s="13"/>
      <c r="AB34" s="126"/>
      <c r="AC34" s="13"/>
      <c r="AD34" s="2">
        <f t="shared" si="0"/>
        <v>0</v>
      </c>
      <c r="AE34" s="181">
        <f t="shared" si="1"/>
        <v>-1</v>
      </c>
    </row>
    <row r="35" spans="4:31" x14ac:dyDescent="0.25">
      <c r="W35" s="176">
        <v>42256</v>
      </c>
      <c r="X35" s="13">
        <v>30.2</v>
      </c>
      <c r="Y35" s="13">
        <v>30.4</v>
      </c>
      <c r="Z35" s="13">
        <v>29.52</v>
      </c>
      <c r="AA35" s="13">
        <v>29.62</v>
      </c>
      <c r="AB35" s="126">
        <v>15747800</v>
      </c>
      <c r="AC35" s="13">
        <v>29.26</v>
      </c>
      <c r="AD35" s="2">
        <f t="shared" si="0"/>
        <v>0.87999999999999901</v>
      </c>
      <c r="AE35" s="181">
        <f t="shared" si="1"/>
        <v>-8.8075880758806679E-3</v>
      </c>
    </row>
    <row r="36" spans="4:31" x14ac:dyDescent="0.25">
      <c r="W36" s="176">
        <v>42255</v>
      </c>
      <c r="X36" s="13">
        <v>29.5</v>
      </c>
      <c r="Y36" s="13">
        <v>29.94</v>
      </c>
      <c r="Z36" s="13">
        <v>29.5</v>
      </c>
      <c r="AA36" s="13">
        <v>29.88</v>
      </c>
      <c r="AB36" s="126">
        <v>19298900</v>
      </c>
      <c r="AC36" s="13">
        <v>29.52</v>
      </c>
      <c r="AD36" s="2">
        <f t="shared" si="0"/>
        <v>0.44000000000000128</v>
      </c>
      <c r="AE36" s="181">
        <f t="shared" si="1"/>
        <v>3.4700315457413256E-2</v>
      </c>
    </row>
    <row r="37" spans="4:31" x14ac:dyDescent="0.25">
      <c r="W37" s="176">
        <v>42251</v>
      </c>
      <c r="X37" s="13">
        <v>28.78</v>
      </c>
      <c r="Y37" s="13">
        <v>29.04</v>
      </c>
      <c r="Z37" s="13">
        <v>28.57</v>
      </c>
      <c r="AA37" s="13">
        <v>28.88</v>
      </c>
      <c r="AB37" s="126">
        <v>13435300</v>
      </c>
      <c r="AC37" s="13">
        <v>28.53</v>
      </c>
      <c r="AD37" s="2">
        <f t="shared" si="0"/>
        <v>0.46999999999999886</v>
      </c>
      <c r="AE37" s="181">
        <f t="shared" si="1"/>
        <v>-7.9972183588317147E-3</v>
      </c>
    </row>
    <row r="38" spans="4:31" x14ac:dyDescent="0.25">
      <c r="W38" s="176">
        <v>42250</v>
      </c>
      <c r="X38" s="13">
        <v>29.38</v>
      </c>
      <c r="Y38" s="13">
        <v>29.71</v>
      </c>
      <c r="Z38" s="13">
        <v>29.02</v>
      </c>
      <c r="AA38" s="13">
        <v>29.11</v>
      </c>
      <c r="AB38" s="126">
        <v>11504200</v>
      </c>
      <c r="AC38" s="13">
        <v>28.76</v>
      </c>
      <c r="AD38" s="2">
        <f t="shared" si="0"/>
        <v>0.69000000000000128</v>
      </c>
      <c r="AE38" s="181">
        <f t="shared" si="1"/>
        <v>-3.1195840554593124E-3</v>
      </c>
    </row>
    <row r="39" spans="4:31" x14ac:dyDescent="0.25">
      <c r="W39" s="176">
        <v>42249</v>
      </c>
      <c r="X39" s="13">
        <v>29.01</v>
      </c>
      <c r="Y39" s="13">
        <v>29.22</v>
      </c>
      <c r="Z39" s="13">
        <v>28.62</v>
      </c>
      <c r="AA39" s="13">
        <v>29.21</v>
      </c>
      <c r="AB39" s="126">
        <v>10776300</v>
      </c>
      <c r="AC39" s="13">
        <v>28.85</v>
      </c>
      <c r="AD39" s="2">
        <f t="shared" si="0"/>
        <v>0.59999999999999787</v>
      </c>
      <c r="AE39" s="181">
        <f t="shared" si="1"/>
        <v>1.9794980558501374E-2</v>
      </c>
    </row>
    <row r="40" spans="4:31" x14ac:dyDescent="0.25">
      <c r="D40"/>
      <c r="E40"/>
      <c r="W40" s="176">
        <v>42248</v>
      </c>
      <c r="X40" s="13">
        <v>29.18</v>
      </c>
      <c r="Y40" s="13">
        <v>29.37</v>
      </c>
      <c r="Z40" s="13">
        <v>28.4</v>
      </c>
      <c r="AA40" s="13">
        <v>28.64</v>
      </c>
      <c r="AB40" s="126">
        <v>16687400</v>
      </c>
      <c r="AC40" s="13">
        <v>28.29</v>
      </c>
      <c r="AD40" s="2">
        <f t="shared" si="0"/>
        <v>0.97000000000000242</v>
      </c>
      <c r="AE40" s="181">
        <f t="shared" si="1"/>
        <v>-2.7166437414030242E-2</v>
      </c>
    </row>
    <row r="41" spans="4:31" ht="20.25" thickBot="1" x14ac:dyDescent="0.35">
      <c r="O41" s="303" t="s">
        <v>82</v>
      </c>
      <c r="P41" s="303"/>
      <c r="T41" s="122" t="s">
        <v>139</v>
      </c>
      <c r="W41" s="176">
        <v>42247</v>
      </c>
      <c r="X41" s="13">
        <v>29.09</v>
      </c>
      <c r="Y41" s="13">
        <v>29.69</v>
      </c>
      <c r="Z41" s="13">
        <v>29.02</v>
      </c>
      <c r="AA41" s="13">
        <v>29.44</v>
      </c>
      <c r="AB41" s="126">
        <v>16283900</v>
      </c>
      <c r="AC41" s="13">
        <v>29.08</v>
      </c>
      <c r="AD41" s="2">
        <f t="shared" si="0"/>
        <v>0.67000000000000171</v>
      </c>
      <c r="AE41" s="181">
        <f t="shared" si="1"/>
        <v>1.5008726003490347E-2</v>
      </c>
    </row>
    <row r="42" spans="4:31" ht="15.75" thickTop="1" x14ac:dyDescent="0.25">
      <c r="O42" s="114">
        <v>1.1000000000000001</v>
      </c>
      <c r="P42" s="114">
        <f>O42*$Q$4</f>
        <v>39.545000000000009</v>
      </c>
      <c r="Q42" s="2"/>
      <c r="T42" s="223" t="s">
        <v>123</v>
      </c>
      <c r="U42" s="223">
        <v>35.42</v>
      </c>
      <c r="W42" s="176">
        <v>42244</v>
      </c>
      <c r="X42" s="13">
        <v>28.6</v>
      </c>
      <c r="Y42" s="13">
        <v>29.14</v>
      </c>
      <c r="Z42" s="13">
        <v>28.53</v>
      </c>
      <c r="AA42" s="13">
        <v>29</v>
      </c>
      <c r="AB42" s="126">
        <v>15167300</v>
      </c>
      <c r="AC42" s="13">
        <v>28.65</v>
      </c>
      <c r="AD42" s="2">
        <f t="shared" si="0"/>
        <v>0.60999999999999943</v>
      </c>
      <c r="AE42" s="181">
        <f t="shared" si="1"/>
        <v>1.4877789585547196E-2</v>
      </c>
    </row>
    <row r="43" spans="4:31" x14ac:dyDescent="0.25">
      <c r="O43" s="114">
        <v>1.0900000000000001</v>
      </c>
      <c r="P43" s="114">
        <f t="shared" ref="P43:P62" si="3">O43*$Q$4</f>
        <v>39.185500000000005</v>
      </c>
      <c r="Q43" s="2"/>
      <c r="T43" s="13" t="s">
        <v>124</v>
      </c>
      <c r="U43" s="13">
        <v>35.54</v>
      </c>
      <c r="W43" s="176">
        <v>42243</v>
      </c>
      <c r="X43" s="13">
        <v>28.52</v>
      </c>
      <c r="Y43" s="13">
        <v>28.82</v>
      </c>
      <c r="Z43" s="13">
        <v>28.02</v>
      </c>
      <c r="AA43" s="13">
        <v>28.58</v>
      </c>
      <c r="AB43" s="126">
        <v>28498900</v>
      </c>
      <c r="AC43" s="13">
        <v>28.23</v>
      </c>
      <c r="AD43" s="2">
        <f t="shared" si="0"/>
        <v>0.80000000000000071</v>
      </c>
      <c r="AE43" s="181">
        <f t="shared" si="1"/>
        <v>1.6930835734870309E-2</v>
      </c>
    </row>
    <row r="44" spans="4:31" x14ac:dyDescent="0.25">
      <c r="O44" s="114">
        <v>1.08</v>
      </c>
      <c r="P44" s="114">
        <f t="shared" si="3"/>
        <v>38.826000000000008</v>
      </c>
      <c r="Q44" s="2"/>
      <c r="T44" s="13" t="s">
        <v>125</v>
      </c>
      <c r="U44" s="13" t="s">
        <v>339</v>
      </c>
      <c r="W44" s="176">
        <v>42242</v>
      </c>
      <c r="X44" s="13">
        <v>27.62</v>
      </c>
      <c r="Y44" s="13">
        <v>28.2</v>
      </c>
      <c r="Z44" s="13">
        <v>26.9</v>
      </c>
      <c r="AA44" s="13">
        <v>28.1</v>
      </c>
      <c r="AB44" s="126">
        <v>27717300</v>
      </c>
      <c r="AC44" s="13">
        <v>27.76</v>
      </c>
      <c r="AD44" s="2">
        <f t="shared" si="0"/>
        <v>1.3000000000000007</v>
      </c>
      <c r="AE44" s="181">
        <f t="shared" si="1"/>
        <v>3.0055658627087256E-2</v>
      </c>
    </row>
    <row r="45" spans="4:31" x14ac:dyDescent="0.25">
      <c r="O45" s="114">
        <v>1.07</v>
      </c>
      <c r="P45" s="114">
        <f t="shared" si="3"/>
        <v>38.466500000000003</v>
      </c>
      <c r="Q45" s="2"/>
      <c r="T45" s="13" t="s">
        <v>126</v>
      </c>
      <c r="U45" s="13" t="s">
        <v>340</v>
      </c>
      <c r="W45" s="176">
        <v>42241</v>
      </c>
      <c r="X45" s="13">
        <v>29.2</v>
      </c>
      <c r="Y45" s="13">
        <v>29.2</v>
      </c>
      <c r="Z45" s="13">
        <v>27.28</v>
      </c>
      <c r="AA45" s="13">
        <v>27.28</v>
      </c>
      <c r="AB45" s="126">
        <v>19966200</v>
      </c>
      <c r="AC45" s="13">
        <v>26.95</v>
      </c>
      <c r="AD45" s="2">
        <f t="shared" si="0"/>
        <v>1.9199999999999982</v>
      </c>
      <c r="AE45" s="181">
        <f t="shared" si="1"/>
        <v>-1.8572469045884943E-2</v>
      </c>
    </row>
    <row r="46" spans="4:31" x14ac:dyDescent="0.25">
      <c r="O46" s="114">
        <v>1.06</v>
      </c>
      <c r="P46" s="114">
        <f t="shared" si="3"/>
        <v>38.107000000000006</v>
      </c>
      <c r="Q46" s="2"/>
      <c r="T46" s="13" t="s">
        <v>127</v>
      </c>
      <c r="U46" s="13">
        <v>41.5</v>
      </c>
      <c r="W46" s="176">
        <v>42240</v>
      </c>
      <c r="X46" s="13">
        <v>27.3</v>
      </c>
      <c r="Y46" s="13">
        <v>28.18</v>
      </c>
      <c r="Z46" s="13">
        <v>24.62</v>
      </c>
      <c r="AA46" s="13">
        <v>27.8</v>
      </c>
      <c r="AB46" s="126">
        <v>35740400</v>
      </c>
      <c r="AC46" s="13">
        <v>27.46</v>
      </c>
      <c r="AD46" s="2">
        <f t="shared" si="0"/>
        <v>3.5599999999999987</v>
      </c>
      <c r="AE46" s="181">
        <f t="shared" si="1"/>
        <v>-6.0875512995895997E-2</v>
      </c>
    </row>
    <row r="47" spans="4:31" x14ac:dyDescent="0.25">
      <c r="O47" s="114">
        <v>1.05</v>
      </c>
      <c r="P47" s="114">
        <f t="shared" si="3"/>
        <v>37.747500000000002</v>
      </c>
      <c r="Q47" s="2"/>
      <c r="T47" s="13" t="s">
        <v>128</v>
      </c>
      <c r="U47" s="13">
        <v>1.15316</v>
      </c>
      <c r="W47" s="176">
        <v>42237</v>
      </c>
      <c r="X47" s="13">
        <v>30.46</v>
      </c>
      <c r="Y47" s="13">
        <v>30.53</v>
      </c>
      <c r="Z47" s="13">
        <v>29.57</v>
      </c>
      <c r="AA47" s="13">
        <v>29.6</v>
      </c>
      <c r="AB47" s="126">
        <v>27542200</v>
      </c>
      <c r="AC47" s="13">
        <v>29.24</v>
      </c>
      <c r="AD47" s="2">
        <f t="shared" si="0"/>
        <v>0.96000000000000085</v>
      </c>
      <c r="AE47" s="181">
        <f t="shared" si="1"/>
        <v>-4.0367574663603523E-2</v>
      </c>
    </row>
    <row r="48" spans="4:31" x14ac:dyDescent="0.25">
      <c r="O48" s="114">
        <v>1.04</v>
      </c>
      <c r="P48" s="114">
        <f t="shared" si="3"/>
        <v>37.388000000000005</v>
      </c>
      <c r="Q48" s="2"/>
      <c r="T48" s="13" t="s">
        <v>129</v>
      </c>
      <c r="U48" s="13" t="s">
        <v>174</v>
      </c>
      <c r="W48" s="176">
        <v>42236</v>
      </c>
      <c r="X48" s="13">
        <v>31.46</v>
      </c>
      <c r="Y48" s="13">
        <v>31.46</v>
      </c>
      <c r="Z48" s="13">
        <v>30.83</v>
      </c>
      <c r="AA48" s="13">
        <v>30.84</v>
      </c>
      <c r="AB48" s="126">
        <v>13352500</v>
      </c>
      <c r="AC48" s="13">
        <v>30.47</v>
      </c>
      <c r="AD48" s="2">
        <f t="shared" si="0"/>
        <v>0.63000000000000256</v>
      </c>
      <c r="AE48" s="181">
        <f t="shared" si="1"/>
        <v>-2.4959999999999982E-2</v>
      </c>
    </row>
    <row r="49" spans="15:31" x14ac:dyDescent="0.25">
      <c r="O49" s="114">
        <v>1.03</v>
      </c>
      <c r="P49" s="114">
        <f t="shared" si="3"/>
        <v>37.028500000000001</v>
      </c>
      <c r="Q49" s="2"/>
      <c r="T49" s="13"/>
      <c r="U49" s="13"/>
      <c r="W49" s="176">
        <v>42235</v>
      </c>
      <c r="X49" s="13">
        <v>31.61</v>
      </c>
      <c r="Y49" s="13">
        <v>32.049999999999997</v>
      </c>
      <c r="Z49" s="13">
        <v>31.37</v>
      </c>
      <c r="AA49" s="13">
        <v>31.63</v>
      </c>
      <c r="AB49" s="126">
        <v>13919100</v>
      </c>
      <c r="AC49" s="13">
        <v>31.25</v>
      </c>
      <c r="AD49" s="2">
        <f t="shared" si="0"/>
        <v>0.67999999999999616</v>
      </c>
      <c r="AE49" s="181">
        <f t="shared" si="1"/>
        <v>-2.234993614304015E-3</v>
      </c>
    </row>
    <row r="50" spans="15:31" x14ac:dyDescent="0.25">
      <c r="O50" s="114">
        <v>1.02</v>
      </c>
      <c r="P50" s="114">
        <f t="shared" si="3"/>
        <v>36.669000000000004</v>
      </c>
      <c r="Q50" s="2"/>
      <c r="T50" s="13" t="s">
        <v>130</v>
      </c>
      <c r="U50" s="13" t="s">
        <v>341</v>
      </c>
      <c r="W50" s="176">
        <v>42234</v>
      </c>
      <c r="X50" s="13">
        <v>31.41</v>
      </c>
      <c r="Y50" s="13">
        <v>31.77</v>
      </c>
      <c r="Z50" s="13">
        <v>31.34</v>
      </c>
      <c r="AA50" s="13">
        <v>31.71</v>
      </c>
      <c r="AB50" s="126">
        <v>9279800</v>
      </c>
      <c r="AC50" s="13">
        <v>31.32</v>
      </c>
      <c r="AD50" s="2">
        <f t="shared" si="0"/>
        <v>0.42999999999999972</v>
      </c>
      <c r="AE50" s="181">
        <f t="shared" si="1"/>
        <v>2.8818443804035088E-3</v>
      </c>
    </row>
    <row r="51" spans="15:31" x14ac:dyDescent="0.25">
      <c r="O51" s="114">
        <v>1.01</v>
      </c>
      <c r="P51" s="114">
        <f t="shared" si="3"/>
        <v>36.3095</v>
      </c>
      <c r="Q51" s="2"/>
      <c r="T51" s="13" t="s">
        <v>131</v>
      </c>
      <c r="U51" s="13" t="s">
        <v>211</v>
      </c>
      <c r="W51" s="176">
        <v>42233</v>
      </c>
      <c r="X51" s="13">
        <v>31.47</v>
      </c>
      <c r="Y51" s="13">
        <v>31.68</v>
      </c>
      <c r="Z51" s="13">
        <v>31.17</v>
      </c>
      <c r="AA51" s="13">
        <v>31.61</v>
      </c>
      <c r="AB51" s="126">
        <v>12057900</v>
      </c>
      <c r="AC51" s="13">
        <v>31.23</v>
      </c>
      <c r="AD51" s="2">
        <f t="shared" si="0"/>
        <v>0.50999999999999801</v>
      </c>
      <c r="AE51" s="181">
        <f t="shared" si="1"/>
        <v>3.8572806171648377E-3</v>
      </c>
    </row>
    <row r="52" spans="15:31" x14ac:dyDescent="0.25">
      <c r="O52" s="114">
        <v>1</v>
      </c>
      <c r="P52" s="114">
        <f t="shared" si="3"/>
        <v>35.950000000000003</v>
      </c>
      <c r="Q52" s="2"/>
      <c r="T52" s="13" t="s">
        <v>132</v>
      </c>
      <c r="U52" s="126">
        <v>18277810</v>
      </c>
      <c r="W52" s="176">
        <v>42230</v>
      </c>
      <c r="X52" s="13">
        <v>31.14</v>
      </c>
      <c r="Y52" s="13">
        <v>31.55</v>
      </c>
      <c r="Z52" s="13">
        <v>31.06</v>
      </c>
      <c r="AA52" s="13">
        <v>31.49</v>
      </c>
      <c r="AB52" s="126">
        <v>12222400</v>
      </c>
      <c r="AC52" s="13">
        <v>31.11</v>
      </c>
      <c r="AD52" s="2">
        <f t="shared" si="0"/>
        <v>0.49000000000000199</v>
      </c>
      <c r="AE52" s="181">
        <f t="shared" si="1"/>
        <v>1.4015645371577623E-2</v>
      </c>
    </row>
    <row r="53" spans="15:31" x14ac:dyDescent="0.25">
      <c r="O53" s="114">
        <v>0.99</v>
      </c>
      <c r="P53" s="114">
        <f t="shared" si="3"/>
        <v>35.590500000000006</v>
      </c>
      <c r="Q53" s="2"/>
      <c r="T53" s="13" t="s">
        <v>136</v>
      </c>
      <c r="U53" s="126">
        <v>17204600</v>
      </c>
      <c r="W53" s="176">
        <v>42229</v>
      </c>
      <c r="X53" s="13">
        <v>30.87</v>
      </c>
      <c r="Y53" s="13">
        <v>31.25</v>
      </c>
      <c r="Z53" s="13">
        <v>30.81</v>
      </c>
      <c r="AA53" s="13">
        <v>31.06</v>
      </c>
      <c r="AB53" s="126">
        <v>20432400</v>
      </c>
      <c r="AC53" s="13">
        <v>30.68</v>
      </c>
      <c r="AD53" s="2">
        <f t="shared" si="0"/>
        <v>0.44000000000000128</v>
      </c>
      <c r="AE53" s="181">
        <f t="shared" si="1"/>
        <v>6.231551328304441E-3</v>
      </c>
    </row>
    <row r="54" spans="15:31" x14ac:dyDescent="0.25">
      <c r="O54" s="114">
        <v>0.98</v>
      </c>
      <c r="P54" s="114">
        <f t="shared" si="3"/>
        <v>35.231000000000002</v>
      </c>
      <c r="Q54" s="2"/>
      <c r="T54" s="13" t="s">
        <v>133</v>
      </c>
      <c r="U54" s="13" t="s">
        <v>370</v>
      </c>
      <c r="W54" s="176">
        <v>42228</v>
      </c>
      <c r="X54" s="13">
        <v>30.43</v>
      </c>
      <c r="Y54" s="13">
        <v>31</v>
      </c>
      <c r="Z54" s="13">
        <v>29.79</v>
      </c>
      <c r="AA54" s="13">
        <v>30.87</v>
      </c>
      <c r="AB54" s="126">
        <v>23093600</v>
      </c>
      <c r="AC54" s="13">
        <v>30.49</v>
      </c>
      <c r="AD54" s="2">
        <f t="shared" si="0"/>
        <v>1.2100000000000009</v>
      </c>
      <c r="AE54" s="181">
        <f t="shared" si="1"/>
        <v>9.8489822718317299E-4</v>
      </c>
    </row>
    <row r="55" spans="15:31" x14ac:dyDescent="0.25">
      <c r="O55" s="114">
        <v>0.97</v>
      </c>
      <c r="P55" s="114">
        <f t="shared" si="3"/>
        <v>34.871500000000005</v>
      </c>
      <c r="T55" s="13" t="s">
        <v>137</v>
      </c>
      <c r="U55" s="13">
        <v>13.28</v>
      </c>
      <c r="W55" s="176">
        <v>42227</v>
      </c>
      <c r="X55" s="13">
        <v>31.29</v>
      </c>
      <c r="Y55" s="13">
        <v>31.31</v>
      </c>
      <c r="Z55" s="13">
        <v>30.59</v>
      </c>
      <c r="AA55" s="13">
        <v>30.83</v>
      </c>
      <c r="AB55" s="126">
        <v>24340300</v>
      </c>
      <c r="AC55" s="13">
        <v>30.46</v>
      </c>
      <c r="AD55" s="2">
        <f t="shared" si="0"/>
        <v>0.71999999999999886</v>
      </c>
      <c r="AE55" s="181">
        <f t="shared" si="1"/>
        <v>-3.4548335974643463E-2</v>
      </c>
    </row>
    <row r="56" spans="15:31" x14ac:dyDescent="0.25">
      <c r="O56" s="114">
        <v>0.96</v>
      </c>
      <c r="P56" s="114">
        <f t="shared" si="3"/>
        <v>34.512</v>
      </c>
      <c r="T56" s="13" t="s">
        <v>138</v>
      </c>
      <c r="U56" s="13">
        <v>2.71</v>
      </c>
      <c r="W56" s="176">
        <v>42226</v>
      </c>
      <c r="X56" s="13">
        <v>31.95</v>
      </c>
      <c r="Y56" s="13">
        <v>32.25</v>
      </c>
      <c r="Z56" s="13">
        <v>31.86</v>
      </c>
      <c r="AA56" s="13">
        <v>31.94</v>
      </c>
      <c r="AB56" s="126">
        <v>11676400</v>
      </c>
      <c r="AC56" s="13">
        <v>31.55</v>
      </c>
      <c r="AD56" s="2">
        <f t="shared" si="0"/>
        <v>0.39000000000000057</v>
      </c>
      <c r="AE56" s="181">
        <f t="shared" si="1"/>
        <v>6.3795853269537073E-3</v>
      </c>
    </row>
    <row r="57" spans="15:31" x14ac:dyDescent="0.25">
      <c r="O57" s="114">
        <v>0.95</v>
      </c>
      <c r="P57" s="114">
        <f t="shared" si="3"/>
        <v>34.152500000000003</v>
      </c>
      <c r="T57" s="13" t="s">
        <v>134</v>
      </c>
      <c r="U57" s="13" t="s">
        <v>269</v>
      </c>
      <c r="W57" s="176">
        <v>42223</v>
      </c>
      <c r="X57" s="13">
        <v>32.090000000000003</v>
      </c>
      <c r="Y57" s="13">
        <v>32.14</v>
      </c>
      <c r="Z57" s="13">
        <v>31.6</v>
      </c>
      <c r="AA57" s="13">
        <v>31.74</v>
      </c>
      <c r="AB57" s="126">
        <v>12960000</v>
      </c>
      <c r="AC57" s="13">
        <v>31.35</v>
      </c>
      <c r="AD57" s="2">
        <f t="shared" si="0"/>
        <v>0.53999999999999915</v>
      </c>
      <c r="AE57" s="181">
        <f t="shared" si="1"/>
        <v>-3.8131553860819567E-3</v>
      </c>
    </row>
    <row r="58" spans="15:31" x14ac:dyDescent="0.25">
      <c r="O58" s="114">
        <v>0.94</v>
      </c>
      <c r="P58" s="114">
        <f t="shared" si="3"/>
        <v>33.792999999999999</v>
      </c>
      <c r="W58" s="176">
        <v>42222</v>
      </c>
      <c r="X58" s="13">
        <v>31.59</v>
      </c>
      <c r="Y58" s="13">
        <v>31.93</v>
      </c>
      <c r="Z58" s="13">
        <v>31.14</v>
      </c>
      <c r="AA58" s="13">
        <v>31.86</v>
      </c>
      <c r="AB58" s="126">
        <v>19567900</v>
      </c>
      <c r="AC58" s="13">
        <v>31.47</v>
      </c>
      <c r="AD58" s="2">
        <f t="shared" si="0"/>
        <v>0.78999999999999915</v>
      </c>
      <c r="AE58" s="181">
        <f t="shared" si="1"/>
        <v>8.0076873798846648E-3</v>
      </c>
    </row>
    <row r="59" spans="15:31" x14ac:dyDescent="0.25">
      <c r="O59" s="114">
        <v>0.93</v>
      </c>
      <c r="P59" s="114">
        <f t="shared" si="3"/>
        <v>33.433500000000002</v>
      </c>
      <c r="W59" s="176">
        <v>42221</v>
      </c>
      <c r="X59" s="13">
        <v>31.77</v>
      </c>
      <c r="Y59" s="13">
        <v>31.77</v>
      </c>
      <c r="Z59" s="13">
        <v>31.2</v>
      </c>
      <c r="AA59" s="13">
        <v>31.6</v>
      </c>
      <c r="AB59" s="126">
        <v>14403600</v>
      </c>
      <c r="AC59" s="13">
        <v>31.22</v>
      </c>
      <c r="AD59" s="2">
        <f t="shared" si="0"/>
        <v>0.57000000000000028</v>
      </c>
      <c r="AE59" s="181">
        <f t="shared" si="1"/>
        <v>2.5690430314706525E-3</v>
      </c>
    </row>
    <row r="60" spans="15:31" x14ac:dyDescent="0.25">
      <c r="O60" s="114">
        <v>0.92</v>
      </c>
      <c r="P60" s="114">
        <f t="shared" si="3"/>
        <v>33.074000000000005</v>
      </c>
      <c r="W60" s="176">
        <v>42220</v>
      </c>
      <c r="X60" s="13">
        <v>31.66</v>
      </c>
      <c r="Y60" s="13">
        <v>31.77</v>
      </c>
      <c r="Z60" s="13">
        <v>31.39</v>
      </c>
      <c r="AA60" s="13">
        <v>31.52</v>
      </c>
      <c r="AB60" s="126">
        <v>15105900</v>
      </c>
      <c r="AC60" s="13">
        <v>31.14</v>
      </c>
      <c r="AD60" s="2">
        <f t="shared" si="0"/>
        <v>0.37999999999999901</v>
      </c>
      <c r="AE60" s="181">
        <f t="shared" si="1"/>
        <v>-4.7938638542665002E-3</v>
      </c>
    </row>
    <row r="61" spans="15:31" x14ac:dyDescent="0.25">
      <c r="O61" s="114">
        <v>0.91</v>
      </c>
      <c r="P61" s="114">
        <f t="shared" si="3"/>
        <v>32.714500000000001</v>
      </c>
      <c r="W61" s="176">
        <v>42219</v>
      </c>
      <c r="X61" s="13">
        <v>31.79</v>
      </c>
      <c r="Y61" s="13">
        <v>31.89</v>
      </c>
      <c r="Z61" s="13">
        <v>31.31</v>
      </c>
      <c r="AA61" s="13">
        <v>31.68</v>
      </c>
      <c r="AB61" s="126">
        <v>14800600</v>
      </c>
      <c r="AC61" s="13">
        <v>31.29</v>
      </c>
      <c r="AD61" s="2">
        <f t="shared" si="0"/>
        <v>0.58000000000000185</v>
      </c>
      <c r="AE61" s="181">
        <f t="shared" si="1"/>
        <v>5.1397365884997548E-3</v>
      </c>
    </row>
    <row r="62" spans="15:31" x14ac:dyDescent="0.25">
      <c r="O62" s="114">
        <v>0.9</v>
      </c>
      <c r="P62" s="114">
        <f t="shared" si="3"/>
        <v>32.355000000000004</v>
      </c>
      <c r="W62" s="176">
        <v>42216</v>
      </c>
      <c r="X62" s="13">
        <v>32.08</v>
      </c>
      <c r="Y62" s="13">
        <v>32.130000000000003</v>
      </c>
      <c r="Z62" s="13">
        <v>31.43</v>
      </c>
      <c r="AA62" s="13">
        <v>31.51</v>
      </c>
      <c r="AB62" s="126">
        <v>12399300</v>
      </c>
      <c r="AC62" s="13">
        <v>31.13</v>
      </c>
      <c r="AD62" s="2">
        <f t="shared" si="0"/>
        <v>0.70000000000000284</v>
      </c>
      <c r="AE62" s="181">
        <f t="shared" si="1"/>
        <v>-1.2373096446700482E-2</v>
      </c>
    </row>
    <row r="63" spans="15:31" x14ac:dyDescent="0.25">
      <c r="W63" s="176">
        <v>42215</v>
      </c>
      <c r="X63" s="13">
        <v>31.89</v>
      </c>
      <c r="Y63" s="13">
        <v>32.049999999999997</v>
      </c>
      <c r="Z63" s="13">
        <v>31.75</v>
      </c>
      <c r="AA63" s="13">
        <v>31.91</v>
      </c>
      <c r="AB63" s="126">
        <v>10123300</v>
      </c>
      <c r="AC63" s="13">
        <v>31.52</v>
      </c>
      <c r="AD63" s="2">
        <f t="shared" si="0"/>
        <v>0.29999999999999716</v>
      </c>
      <c r="AE63" s="181">
        <f t="shared" si="1"/>
        <v>-1.2674271229403677E-3</v>
      </c>
    </row>
    <row r="64" spans="15:31" x14ac:dyDescent="0.25">
      <c r="W64" s="176">
        <v>42214</v>
      </c>
      <c r="X64" s="13">
        <v>31.48</v>
      </c>
      <c r="Y64" s="13">
        <v>32.06</v>
      </c>
      <c r="Z64" s="13">
        <v>31.43</v>
      </c>
      <c r="AA64" s="13">
        <v>31.95</v>
      </c>
      <c r="AB64" s="126">
        <v>20632700</v>
      </c>
      <c r="AC64" s="13">
        <v>31.56</v>
      </c>
      <c r="AD64" s="2">
        <f t="shared" si="0"/>
        <v>0.63000000000000256</v>
      </c>
      <c r="AE64" s="181">
        <f t="shared" si="1"/>
        <v>2.0038784744667026E-2</v>
      </c>
    </row>
    <row r="65" spans="23:31" x14ac:dyDescent="0.25">
      <c r="W65" s="176">
        <v>42213</v>
      </c>
      <c r="X65" s="13">
        <v>31.49</v>
      </c>
      <c r="Y65" s="13">
        <v>31.64</v>
      </c>
      <c r="Z65" s="13">
        <v>31.22</v>
      </c>
      <c r="AA65" s="13">
        <v>31.32</v>
      </c>
      <c r="AB65" s="126">
        <v>23184400</v>
      </c>
      <c r="AC65" s="13">
        <v>30.94</v>
      </c>
      <c r="AD65" s="2">
        <f t="shared" si="0"/>
        <v>0.42000000000000171</v>
      </c>
      <c r="AE65" s="181">
        <f t="shared" si="1"/>
        <v>8.8033909357678741E-3</v>
      </c>
    </row>
    <row r="66" spans="23:31" x14ac:dyDescent="0.25">
      <c r="W66" s="176">
        <v>42212</v>
      </c>
      <c r="X66" s="13">
        <v>30.95</v>
      </c>
      <c r="Y66" s="13">
        <v>31.32</v>
      </c>
      <c r="Z66" s="13">
        <v>30.6</v>
      </c>
      <c r="AA66" s="13">
        <v>31.05</v>
      </c>
      <c r="AB66" s="126">
        <v>23336100</v>
      </c>
      <c r="AC66" s="13">
        <v>30.67</v>
      </c>
      <c r="AD66" s="2">
        <f t="shared" si="0"/>
        <v>0.71999999999999886</v>
      </c>
      <c r="AE66" s="181">
        <f t="shared" si="1"/>
        <v>-3.2594524119944346E-4</v>
      </c>
    </row>
    <row r="67" spans="23:31" x14ac:dyDescent="0.25">
      <c r="W67" s="176">
        <v>42209</v>
      </c>
      <c r="X67" s="13">
        <v>31.9</v>
      </c>
      <c r="Y67" s="13">
        <v>31.94</v>
      </c>
      <c r="Z67" s="13">
        <v>30.82</v>
      </c>
      <c r="AA67" s="13">
        <v>31.06</v>
      </c>
      <c r="AB67" s="126">
        <v>22967600</v>
      </c>
      <c r="AC67" s="13">
        <v>30.68</v>
      </c>
      <c r="AD67" s="2">
        <f t="shared" ref="AD67:AD69" si="4">Y67-Z67</f>
        <v>1.120000000000001</v>
      </c>
      <c r="AE67" s="181">
        <f t="shared" ref="AE67:AE69" si="5">AC67/AC68-1</f>
        <v>-1.4138817480719879E-2</v>
      </c>
    </row>
    <row r="68" spans="23:31" x14ac:dyDescent="0.25">
      <c r="W68" s="176">
        <v>42208</v>
      </c>
      <c r="X68" s="13">
        <v>32.659999999999997</v>
      </c>
      <c r="Y68" s="13">
        <v>32.700000000000003</v>
      </c>
      <c r="Z68" s="13">
        <v>31.4</v>
      </c>
      <c r="AA68" s="13">
        <v>31.5</v>
      </c>
      <c r="AB68" s="126">
        <v>38967600</v>
      </c>
      <c r="AC68" s="13">
        <v>31.12</v>
      </c>
      <c r="AD68" s="2">
        <f t="shared" si="4"/>
        <v>1.3000000000000043</v>
      </c>
      <c r="AE68" s="181" t="e">
        <f t="shared" si="5"/>
        <v>#DIV/0!</v>
      </c>
    </row>
    <row r="69" spans="23:31" x14ac:dyDescent="0.25">
      <c r="W69" s="13" t="s">
        <v>148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2">
    <mergeCell ref="B2:B3"/>
    <mergeCell ref="O41:P41"/>
  </mergeCells>
  <conditionalFormatting sqref="Q7">
    <cfRule type="expression" dxfId="15" priority="6">
      <formula>Q7&gt;0</formula>
    </cfRule>
    <cfRule type="expression" dxfId="1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28515625" style="11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114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115</v>
      </c>
      <c r="K1" s="14" t="s">
        <v>61</v>
      </c>
      <c r="L1" s="14" t="s">
        <v>81</v>
      </c>
      <c r="M1" s="14" t="s">
        <v>38</v>
      </c>
      <c r="T1" s="14" t="s">
        <v>72</v>
      </c>
      <c r="U1" s="115"/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L2" s="1">
        <v>42250</v>
      </c>
      <c r="M2" s="2">
        <v>20.8</v>
      </c>
      <c r="O2" s="14" t="s">
        <v>57</v>
      </c>
      <c r="Q2">
        <f>C11-H11</f>
        <v>340</v>
      </c>
      <c r="T2" s="1">
        <v>42305</v>
      </c>
      <c r="U2" s="117" t="s">
        <v>234</v>
      </c>
      <c r="W2" s="176">
        <v>42300</v>
      </c>
      <c r="X2" s="13">
        <v>29.49</v>
      </c>
      <c r="Y2" s="13">
        <v>29.91</v>
      </c>
      <c r="Z2" s="13">
        <v>29.29</v>
      </c>
      <c r="AA2" s="13">
        <v>29.72</v>
      </c>
      <c r="AB2" s="126">
        <v>768100</v>
      </c>
      <c r="AC2" s="13">
        <v>29.72</v>
      </c>
      <c r="AD2" s="2">
        <f>Y2-Z2</f>
        <v>0.62000000000000099</v>
      </c>
      <c r="AE2" s="181">
        <f>AC2/AC3-1</f>
        <v>1.4680778422669905E-2</v>
      </c>
    </row>
    <row r="3" spans="1:31" x14ac:dyDescent="0.25">
      <c r="A3" s="27" t="s">
        <v>75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4" t="s">
        <v>58</v>
      </c>
      <c r="Q3" s="2">
        <f>(F11-K11-M11)/Q2</f>
        <v>29.771176470588237</v>
      </c>
      <c r="W3" s="176">
        <v>42299</v>
      </c>
      <c r="X3" s="13">
        <v>28.79</v>
      </c>
      <c r="Y3" s="13">
        <v>29.78</v>
      </c>
      <c r="Z3" s="13">
        <v>28.66</v>
      </c>
      <c r="AA3" s="13">
        <v>29.29</v>
      </c>
      <c r="AB3" s="126">
        <v>497200</v>
      </c>
      <c r="AC3" s="13">
        <v>29.29</v>
      </c>
      <c r="AD3" s="2">
        <f t="shared" ref="AD3:AD66" si="1">Y3-Z3</f>
        <v>1.120000000000001</v>
      </c>
      <c r="AE3" s="181">
        <f t="shared" ref="AE3:AE66" si="2">AC3/AC4-1</f>
        <v>2.5201260063003161E-2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4" t="s">
        <v>66</v>
      </c>
      <c r="Q4" s="72">
        <v>29.72</v>
      </c>
      <c r="W4" s="176">
        <v>42298</v>
      </c>
      <c r="X4" s="13">
        <v>28.81</v>
      </c>
      <c r="Y4" s="13">
        <v>29.07</v>
      </c>
      <c r="Z4" s="13">
        <v>28.5</v>
      </c>
      <c r="AA4" s="13">
        <v>28.57</v>
      </c>
      <c r="AB4" s="126">
        <v>510800</v>
      </c>
      <c r="AC4" s="13">
        <v>28.57</v>
      </c>
      <c r="AD4" s="2">
        <f t="shared" si="1"/>
        <v>0.57000000000000028</v>
      </c>
      <c r="AE4" s="181">
        <f t="shared" si="2"/>
        <v>-4.1826420355525196E-3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4" t="s">
        <v>67</v>
      </c>
      <c r="Q5" s="3">
        <f>Q4*Q2</f>
        <v>10104.799999999999</v>
      </c>
      <c r="W5" s="176">
        <v>42297</v>
      </c>
      <c r="X5" s="13">
        <v>28.56</v>
      </c>
      <c r="Y5" s="13">
        <v>29.42</v>
      </c>
      <c r="Z5" s="13">
        <v>28.37</v>
      </c>
      <c r="AA5" s="13">
        <v>28.69</v>
      </c>
      <c r="AB5" s="126">
        <v>1107200</v>
      </c>
      <c r="AC5" s="13">
        <v>28.69</v>
      </c>
      <c r="AD5" s="2">
        <f t="shared" si="1"/>
        <v>1.0500000000000007</v>
      </c>
      <c r="AE5" s="181">
        <f t="shared" si="2"/>
        <v>0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4" t="s">
        <v>64</v>
      </c>
      <c r="Q6" s="2">
        <f>Q3*Q2</f>
        <v>10122.200000000001</v>
      </c>
      <c r="W6" s="176">
        <v>42296</v>
      </c>
      <c r="X6" s="13">
        <v>28.41</v>
      </c>
      <c r="Y6" s="13">
        <v>28.76</v>
      </c>
      <c r="Z6" s="13">
        <v>28.37</v>
      </c>
      <c r="AA6" s="13">
        <v>28.69</v>
      </c>
      <c r="AB6" s="126">
        <v>819000</v>
      </c>
      <c r="AC6" s="13">
        <v>28.69</v>
      </c>
      <c r="AD6" s="2">
        <f t="shared" si="1"/>
        <v>0.39000000000000057</v>
      </c>
      <c r="AE6" s="181">
        <f t="shared" si="2"/>
        <v>3.4977264777895645E-3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4" t="s">
        <v>65</v>
      </c>
      <c r="Q7" s="2">
        <f>Q5-Q6</f>
        <v>-17.400000000001455</v>
      </c>
      <c r="R7" s="229" t="s">
        <v>259</v>
      </c>
      <c r="W7" s="176">
        <v>42293</v>
      </c>
      <c r="X7" s="13">
        <v>29.5</v>
      </c>
      <c r="Y7" s="13">
        <v>29.5</v>
      </c>
      <c r="Z7" s="13">
        <v>28.22</v>
      </c>
      <c r="AA7" s="13">
        <v>28.59</v>
      </c>
      <c r="AB7" s="126">
        <v>1787200</v>
      </c>
      <c r="AC7" s="13">
        <v>28.59</v>
      </c>
      <c r="AD7" s="2">
        <f t="shared" si="1"/>
        <v>1.2800000000000011</v>
      </c>
      <c r="AE7" s="181">
        <f t="shared" si="2"/>
        <v>-5.736894164193862E-2</v>
      </c>
    </row>
    <row r="8" spans="1:31" x14ac:dyDescent="0.25">
      <c r="W8" s="176">
        <v>42292</v>
      </c>
      <c r="X8" s="13">
        <v>29.8</v>
      </c>
      <c r="Y8" s="13">
        <v>30.33</v>
      </c>
      <c r="Z8" s="13">
        <v>29.51</v>
      </c>
      <c r="AA8" s="13">
        <v>30.33</v>
      </c>
      <c r="AB8" s="126">
        <v>664500</v>
      </c>
      <c r="AC8" s="13">
        <v>30.33</v>
      </c>
      <c r="AD8" s="2">
        <f t="shared" si="1"/>
        <v>0.81999999999999673</v>
      </c>
      <c r="AE8" s="181">
        <f t="shared" si="2"/>
        <v>1.4381270903010002E-2</v>
      </c>
    </row>
    <row r="9" spans="1:31" x14ac:dyDescent="0.25">
      <c r="W9" s="176">
        <v>42291</v>
      </c>
      <c r="X9" s="13">
        <v>29.84</v>
      </c>
      <c r="Y9" s="13">
        <v>30.15</v>
      </c>
      <c r="Z9" s="13">
        <v>29.51</v>
      </c>
      <c r="AA9" s="13">
        <v>29.9</v>
      </c>
      <c r="AB9" s="126">
        <v>764600</v>
      </c>
      <c r="AC9" s="13">
        <v>29.9</v>
      </c>
      <c r="AD9" s="2">
        <f t="shared" si="1"/>
        <v>0.63999999999999702</v>
      </c>
      <c r="AE9" s="181">
        <f t="shared" si="2"/>
        <v>6.6934404283802706E-4</v>
      </c>
    </row>
    <row r="10" spans="1:31" x14ac:dyDescent="0.25">
      <c r="W10" s="176">
        <v>42290</v>
      </c>
      <c r="X10" s="13">
        <v>30.09</v>
      </c>
      <c r="Y10" s="13">
        <v>30.63</v>
      </c>
      <c r="Z10" s="13">
        <v>29.77</v>
      </c>
      <c r="AA10" s="13">
        <v>29.88</v>
      </c>
      <c r="AB10" s="126">
        <v>958700</v>
      </c>
      <c r="AC10" s="13">
        <v>29.88</v>
      </c>
      <c r="AD10" s="2">
        <f t="shared" si="1"/>
        <v>0.85999999999999943</v>
      </c>
      <c r="AE10" s="181">
        <f t="shared" si="2"/>
        <v>-1.6781836130306038E-2</v>
      </c>
    </row>
    <row r="11" spans="1:31" x14ac:dyDescent="0.25">
      <c r="A11" s="46" t="s">
        <v>86</v>
      </c>
      <c r="B11" s="17"/>
      <c r="C11" s="17">
        <f>SUM(C2:C7)</f>
        <v>340</v>
      </c>
      <c r="D11" s="17"/>
      <c r="E11" s="22"/>
      <c r="F11" s="17">
        <f>SUM(F2:F7)</f>
        <v>10143</v>
      </c>
      <c r="G11" s="17"/>
      <c r="H11" s="17">
        <f>SUM(H2:H4)</f>
        <v>0</v>
      </c>
      <c r="I11" s="17"/>
      <c r="J11" s="17"/>
      <c r="K11" s="17">
        <f>SUM(K2:K4)</f>
        <v>0</v>
      </c>
      <c r="L11" s="17"/>
      <c r="M11" s="22">
        <f>SUM(M2:M4)</f>
        <v>20.8</v>
      </c>
      <c r="W11" s="176">
        <v>42289</v>
      </c>
      <c r="X11" s="13">
        <v>31.05</v>
      </c>
      <c r="Y11" s="13">
        <v>31.07</v>
      </c>
      <c r="Z11" s="13">
        <v>30.33</v>
      </c>
      <c r="AA11" s="13">
        <v>30.39</v>
      </c>
      <c r="AB11" s="126">
        <v>547500</v>
      </c>
      <c r="AC11" s="13">
        <v>30.39</v>
      </c>
      <c r="AD11" s="2">
        <f t="shared" si="1"/>
        <v>0.74000000000000199</v>
      </c>
      <c r="AE11" s="181">
        <f t="shared" si="2"/>
        <v>-1.9361084220716251E-2</v>
      </c>
    </row>
    <row r="12" spans="1:31" x14ac:dyDescent="0.25">
      <c r="W12" s="176">
        <v>42286</v>
      </c>
      <c r="X12" s="13">
        <v>31.12</v>
      </c>
      <c r="Y12" s="13">
        <v>31.48</v>
      </c>
      <c r="Z12" s="13">
        <v>30.78</v>
      </c>
      <c r="AA12" s="13">
        <v>30.99</v>
      </c>
      <c r="AB12" s="126">
        <v>1122200</v>
      </c>
      <c r="AC12" s="13">
        <v>30.99</v>
      </c>
      <c r="AD12" s="2">
        <f t="shared" si="1"/>
        <v>0.69999999999999929</v>
      </c>
      <c r="AE12" s="181">
        <f t="shared" si="2"/>
        <v>-3.2258064516133E-4</v>
      </c>
    </row>
    <row r="13" spans="1:31" x14ac:dyDescent="0.25">
      <c r="W13" s="176">
        <v>42285</v>
      </c>
      <c r="X13" s="13">
        <v>29.79</v>
      </c>
      <c r="Y13" s="13">
        <v>31.13</v>
      </c>
      <c r="Z13" s="13">
        <v>29.79</v>
      </c>
      <c r="AA13" s="13">
        <v>31</v>
      </c>
      <c r="AB13" s="126">
        <v>1068700</v>
      </c>
      <c r="AC13" s="13">
        <v>31</v>
      </c>
      <c r="AD13" s="2">
        <f t="shared" si="1"/>
        <v>1.3399999999999999</v>
      </c>
      <c r="AE13" s="181">
        <f t="shared" si="2"/>
        <v>3.887399463806962E-2</v>
      </c>
    </row>
    <row r="14" spans="1:31" x14ac:dyDescent="0.25">
      <c r="W14" s="176">
        <v>42284</v>
      </c>
      <c r="X14" s="13">
        <v>29.93</v>
      </c>
      <c r="Y14" s="13">
        <v>30.71</v>
      </c>
      <c r="Z14" s="13">
        <v>29.64</v>
      </c>
      <c r="AA14" s="13">
        <v>29.84</v>
      </c>
      <c r="AB14" s="126">
        <v>1087200</v>
      </c>
      <c r="AC14" s="13">
        <v>29.84</v>
      </c>
      <c r="AD14" s="2">
        <f t="shared" si="1"/>
        <v>1.0700000000000003</v>
      </c>
      <c r="AE14" s="181">
        <f t="shared" si="2"/>
        <v>2.3513604299629787E-3</v>
      </c>
    </row>
    <row r="15" spans="1:31" x14ac:dyDescent="0.25">
      <c r="W15" s="176">
        <v>42283</v>
      </c>
      <c r="X15" s="13">
        <v>29.6</v>
      </c>
      <c r="Y15" s="13">
        <v>30.05</v>
      </c>
      <c r="Z15" s="13">
        <v>29.58</v>
      </c>
      <c r="AA15" s="13">
        <v>29.77</v>
      </c>
      <c r="AB15" s="126">
        <v>794600</v>
      </c>
      <c r="AC15" s="13">
        <v>29.77</v>
      </c>
      <c r="AD15" s="2">
        <f t="shared" si="1"/>
        <v>0.47000000000000242</v>
      </c>
      <c r="AE15" s="181">
        <f t="shared" si="2"/>
        <v>8.4688346883468046E-3</v>
      </c>
    </row>
    <row r="16" spans="1:31" x14ac:dyDescent="0.25">
      <c r="W16" s="176">
        <v>42282</v>
      </c>
      <c r="X16" s="13">
        <v>28.44</v>
      </c>
      <c r="Y16" s="13">
        <v>29.68</v>
      </c>
      <c r="Z16" s="13">
        <v>28.44</v>
      </c>
      <c r="AA16" s="13">
        <v>29.52</v>
      </c>
      <c r="AB16" s="126">
        <v>856000</v>
      </c>
      <c r="AC16" s="13">
        <v>29.52</v>
      </c>
      <c r="AD16" s="2">
        <f t="shared" si="1"/>
        <v>1.2399999999999984</v>
      </c>
      <c r="AE16" s="181">
        <f t="shared" si="2"/>
        <v>4.6066619418851928E-2</v>
      </c>
    </row>
    <row r="17" spans="23:31" x14ac:dyDescent="0.25">
      <c r="W17" s="176">
        <v>42279</v>
      </c>
      <c r="X17" s="13">
        <v>27.09</v>
      </c>
      <c r="Y17" s="13">
        <v>28.24</v>
      </c>
      <c r="Z17" s="13">
        <v>26.84</v>
      </c>
      <c r="AA17" s="13">
        <v>28.22</v>
      </c>
      <c r="AB17" s="126">
        <v>1089000</v>
      </c>
      <c r="AC17" s="13">
        <v>28.22</v>
      </c>
      <c r="AD17" s="2">
        <f t="shared" si="1"/>
        <v>1.3999999999999986</v>
      </c>
      <c r="AE17" s="181">
        <f t="shared" si="2"/>
        <v>2.7676620538965802E-2</v>
      </c>
    </row>
    <row r="18" spans="23:31" x14ac:dyDescent="0.25">
      <c r="W18" s="176">
        <v>42278</v>
      </c>
      <c r="X18" s="13">
        <v>27.54</v>
      </c>
      <c r="Y18" s="13">
        <v>27.81</v>
      </c>
      <c r="Z18" s="13">
        <v>27.15</v>
      </c>
      <c r="AA18" s="13">
        <v>27.46</v>
      </c>
      <c r="AB18" s="126">
        <v>883700</v>
      </c>
      <c r="AC18" s="13">
        <v>27.46</v>
      </c>
      <c r="AD18" s="2">
        <f t="shared" si="1"/>
        <v>0.66000000000000014</v>
      </c>
      <c r="AE18" s="181">
        <f t="shared" si="2"/>
        <v>-1.091305929428743E-3</v>
      </c>
    </row>
    <row r="19" spans="23:31" x14ac:dyDescent="0.25">
      <c r="W19" s="176">
        <v>42277</v>
      </c>
      <c r="X19" s="13">
        <v>27.11</v>
      </c>
      <c r="Y19" s="13">
        <v>27.52</v>
      </c>
      <c r="Z19" s="13">
        <v>26.95</v>
      </c>
      <c r="AA19" s="13">
        <v>27.49</v>
      </c>
      <c r="AB19" s="126">
        <v>1120900</v>
      </c>
      <c r="AC19" s="13">
        <v>27.49</v>
      </c>
      <c r="AD19" s="2">
        <f t="shared" si="1"/>
        <v>0.57000000000000028</v>
      </c>
      <c r="AE19" s="181">
        <f t="shared" si="2"/>
        <v>2.1173848439821619E-2</v>
      </c>
    </row>
    <row r="20" spans="23:31" x14ac:dyDescent="0.25">
      <c r="W20" s="176">
        <v>42276</v>
      </c>
      <c r="X20" s="13">
        <v>26.52</v>
      </c>
      <c r="Y20" s="13">
        <v>26.98</v>
      </c>
      <c r="Z20" s="13">
        <v>26.33</v>
      </c>
      <c r="AA20" s="13">
        <v>26.92</v>
      </c>
      <c r="AB20" s="126">
        <v>1326800</v>
      </c>
      <c r="AC20" s="13">
        <v>26.92</v>
      </c>
      <c r="AD20" s="2">
        <f t="shared" si="1"/>
        <v>0.65000000000000213</v>
      </c>
      <c r="AE20" s="181">
        <f t="shared" si="2"/>
        <v>1.7384731670446074E-2</v>
      </c>
    </row>
    <row r="21" spans="23:31" x14ac:dyDescent="0.25">
      <c r="W21" s="176">
        <v>42275</v>
      </c>
      <c r="X21" s="13">
        <v>26.9</v>
      </c>
      <c r="Y21" s="13">
        <v>27</v>
      </c>
      <c r="Z21" s="13">
        <v>26.31</v>
      </c>
      <c r="AA21" s="13">
        <v>26.46</v>
      </c>
      <c r="AB21" s="126">
        <v>2277000</v>
      </c>
      <c r="AC21" s="13">
        <v>26.46</v>
      </c>
      <c r="AD21" s="2">
        <f t="shared" si="1"/>
        <v>0.69000000000000128</v>
      </c>
      <c r="AE21" s="181">
        <f t="shared" si="2"/>
        <v>-2.3616236162361637E-2</v>
      </c>
    </row>
    <row r="22" spans="23:31" x14ac:dyDescent="0.25">
      <c r="W22" s="176">
        <v>42272</v>
      </c>
      <c r="X22" s="13">
        <v>27.49</v>
      </c>
      <c r="Y22" s="13">
        <v>27.56</v>
      </c>
      <c r="Z22" s="13">
        <v>27.06</v>
      </c>
      <c r="AA22" s="13">
        <v>27.1</v>
      </c>
      <c r="AB22" s="126">
        <v>798500</v>
      </c>
      <c r="AC22" s="13">
        <v>27.1</v>
      </c>
      <c r="AD22" s="2">
        <f t="shared" si="1"/>
        <v>0.5</v>
      </c>
      <c r="AE22" s="181">
        <f t="shared" si="2"/>
        <v>-7.6894910289270202E-3</v>
      </c>
    </row>
    <row r="23" spans="23:31" x14ac:dyDescent="0.25">
      <c r="W23" s="176">
        <v>42271</v>
      </c>
      <c r="X23" s="13">
        <v>27.81</v>
      </c>
      <c r="Y23" s="13">
        <v>27.86</v>
      </c>
      <c r="Z23" s="13">
        <v>27.22</v>
      </c>
      <c r="AA23" s="13">
        <v>27.31</v>
      </c>
      <c r="AB23" s="126">
        <v>1637300</v>
      </c>
      <c r="AC23" s="13">
        <v>27.31</v>
      </c>
      <c r="AD23" s="2">
        <f t="shared" si="1"/>
        <v>0.64000000000000057</v>
      </c>
      <c r="AE23" s="181">
        <f t="shared" si="2"/>
        <v>-2.8113879003558773E-2</v>
      </c>
    </row>
    <row r="24" spans="23:31" x14ac:dyDescent="0.25">
      <c r="W24" s="176">
        <v>42270</v>
      </c>
      <c r="X24" s="13">
        <v>28.48</v>
      </c>
      <c r="Y24" s="13">
        <v>28.65</v>
      </c>
      <c r="Z24" s="13">
        <v>28.07</v>
      </c>
      <c r="AA24" s="13">
        <v>28.1</v>
      </c>
      <c r="AB24" s="126">
        <v>877000</v>
      </c>
      <c r="AC24" s="13">
        <v>28.1</v>
      </c>
      <c r="AD24" s="2">
        <f t="shared" si="1"/>
        <v>0.57999999999999829</v>
      </c>
      <c r="AE24" s="181">
        <f t="shared" si="2"/>
        <v>-1.3342696629213502E-2</v>
      </c>
    </row>
    <row r="25" spans="23:31" x14ac:dyDescent="0.25">
      <c r="W25" s="176">
        <v>42269</v>
      </c>
      <c r="X25" s="13">
        <v>28.54</v>
      </c>
      <c r="Y25" s="13">
        <v>28.9</v>
      </c>
      <c r="Z25" s="13">
        <v>28.26</v>
      </c>
      <c r="AA25" s="13">
        <v>28.48</v>
      </c>
      <c r="AB25" s="126">
        <v>773400</v>
      </c>
      <c r="AC25" s="13">
        <v>28.48</v>
      </c>
      <c r="AD25" s="2">
        <f t="shared" si="1"/>
        <v>0.63999999999999702</v>
      </c>
      <c r="AE25" s="181">
        <f t="shared" si="2"/>
        <v>-1.4873746108612917E-2</v>
      </c>
    </row>
    <row r="26" spans="23:31" x14ac:dyDescent="0.25">
      <c r="W26" s="176">
        <v>42268</v>
      </c>
      <c r="X26" s="13">
        <v>29.19</v>
      </c>
      <c r="Y26" s="13">
        <v>29.57</v>
      </c>
      <c r="Z26" s="13">
        <v>28.87</v>
      </c>
      <c r="AA26" s="13">
        <v>28.91</v>
      </c>
      <c r="AB26" s="126">
        <v>881800</v>
      </c>
      <c r="AC26" s="13">
        <v>28.91</v>
      </c>
      <c r="AD26" s="2">
        <f t="shared" si="1"/>
        <v>0.69999999999999929</v>
      </c>
      <c r="AE26" s="181">
        <f t="shared" si="2"/>
        <v>-3.7904893177118648E-3</v>
      </c>
    </row>
    <row r="27" spans="23:31" x14ac:dyDescent="0.25">
      <c r="W27" s="176">
        <v>42265</v>
      </c>
      <c r="X27" s="13">
        <v>29.5</v>
      </c>
      <c r="Y27" s="13">
        <v>29.57</v>
      </c>
      <c r="Z27" s="13">
        <v>28.9</v>
      </c>
      <c r="AA27" s="13">
        <v>29.02</v>
      </c>
      <c r="AB27" s="126">
        <v>1573900</v>
      </c>
      <c r="AC27" s="13">
        <v>29.02</v>
      </c>
      <c r="AD27" s="2">
        <f t="shared" si="1"/>
        <v>0.67000000000000171</v>
      </c>
      <c r="AE27" s="181">
        <f t="shared" si="2"/>
        <v>-2.9106724657075977E-2</v>
      </c>
    </row>
    <row r="28" spans="23:31" x14ac:dyDescent="0.25">
      <c r="W28" s="176">
        <v>42264</v>
      </c>
      <c r="X28" s="13">
        <v>29.9</v>
      </c>
      <c r="Y28" s="13">
        <v>30.11</v>
      </c>
      <c r="Z28" s="13">
        <v>29.69</v>
      </c>
      <c r="AA28" s="13">
        <v>29.89</v>
      </c>
      <c r="AB28" s="126">
        <v>1243400</v>
      </c>
      <c r="AC28" s="13">
        <v>29.89</v>
      </c>
      <c r="AD28" s="2">
        <f t="shared" si="1"/>
        <v>0.41999999999999815</v>
      </c>
      <c r="AE28" s="181">
        <f t="shared" si="2"/>
        <v>-5.9860325906219147E-3</v>
      </c>
    </row>
    <row r="29" spans="23:31" x14ac:dyDescent="0.25">
      <c r="W29" s="176">
        <v>42263</v>
      </c>
      <c r="X29" s="13">
        <v>29.91</v>
      </c>
      <c r="Y29" s="13">
        <v>30.25</v>
      </c>
      <c r="Z29" s="13">
        <v>29.76</v>
      </c>
      <c r="AA29" s="13">
        <v>30.07</v>
      </c>
      <c r="AB29" s="126">
        <v>804200</v>
      </c>
      <c r="AC29" s="13">
        <v>30.07</v>
      </c>
      <c r="AD29" s="2">
        <f t="shared" si="1"/>
        <v>0.48999999999999844</v>
      </c>
      <c r="AE29" s="181">
        <f t="shared" si="2"/>
        <v>1.0756302521008454E-2</v>
      </c>
    </row>
    <row r="30" spans="23:31" x14ac:dyDescent="0.25">
      <c r="W30" s="176">
        <v>42262</v>
      </c>
      <c r="X30" s="13">
        <v>29.28</v>
      </c>
      <c r="Y30" s="13">
        <v>29.87</v>
      </c>
      <c r="Z30" s="13">
        <v>29.16</v>
      </c>
      <c r="AA30" s="13">
        <v>29.75</v>
      </c>
      <c r="AB30" s="126">
        <v>665600</v>
      </c>
      <c r="AC30" s="13">
        <v>29.75</v>
      </c>
      <c r="AD30" s="2">
        <f t="shared" si="1"/>
        <v>0.71000000000000085</v>
      </c>
      <c r="AE30" s="181">
        <f t="shared" si="2"/>
        <v>1.9883441892355025E-2</v>
      </c>
    </row>
    <row r="31" spans="23:31" x14ac:dyDescent="0.25">
      <c r="W31" s="176">
        <v>42261</v>
      </c>
      <c r="X31" s="13">
        <v>30.24</v>
      </c>
      <c r="Y31" s="13">
        <v>30.24</v>
      </c>
      <c r="Z31" s="13">
        <v>29.16</v>
      </c>
      <c r="AA31" s="13">
        <v>29.17</v>
      </c>
      <c r="AB31" s="126">
        <v>1046500</v>
      </c>
      <c r="AC31" s="13">
        <v>29.17</v>
      </c>
      <c r="AD31" s="2">
        <f t="shared" si="1"/>
        <v>1.0799999999999983</v>
      </c>
      <c r="AE31" s="181">
        <f t="shared" si="2"/>
        <v>-4.0144784468575168E-2</v>
      </c>
    </row>
    <row r="32" spans="23:31" x14ac:dyDescent="0.25">
      <c r="W32" s="176">
        <v>42258</v>
      </c>
      <c r="X32" s="13">
        <v>30.17</v>
      </c>
      <c r="Y32" s="13">
        <v>30.43</v>
      </c>
      <c r="Z32" s="13">
        <v>30.05</v>
      </c>
      <c r="AA32" s="13">
        <v>30.39</v>
      </c>
      <c r="AB32" s="126">
        <v>264200</v>
      </c>
      <c r="AC32" s="13">
        <v>30.39</v>
      </c>
      <c r="AD32" s="2">
        <f t="shared" si="1"/>
        <v>0.37999999999999901</v>
      </c>
      <c r="AE32" s="181">
        <f t="shared" si="2"/>
        <v>9.8814229249022389E-4</v>
      </c>
    </row>
    <row r="33" spans="15:31" x14ac:dyDescent="0.25">
      <c r="W33" s="176">
        <v>42257</v>
      </c>
      <c r="X33" s="13">
        <v>30.48</v>
      </c>
      <c r="Y33" s="13">
        <v>30.7</v>
      </c>
      <c r="Z33" s="13">
        <v>30.2</v>
      </c>
      <c r="AA33" s="13">
        <v>30.36</v>
      </c>
      <c r="AB33" s="126">
        <v>469100</v>
      </c>
      <c r="AC33" s="13">
        <v>30.36</v>
      </c>
      <c r="AD33" s="2">
        <f t="shared" si="1"/>
        <v>0.5</v>
      </c>
      <c r="AE33" s="181">
        <f t="shared" si="2"/>
        <v>-4.9164208456244918E-3</v>
      </c>
    </row>
    <row r="34" spans="15:31" x14ac:dyDescent="0.25">
      <c r="W34" s="176">
        <v>42256</v>
      </c>
      <c r="X34" s="13">
        <v>31.31</v>
      </c>
      <c r="Y34" s="13">
        <v>31.47</v>
      </c>
      <c r="Z34" s="13">
        <v>30.45</v>
      </c>
      <c r="AA34" s="13">
        <v>30.51</v>
      </c>
      <c r="AB34" s="126">
        <v>618800</v>
      </c>
      <c r="AC34" s="13">
        <v>30.51</v>
      </c>
      <c r="AD34" s="2">
        <f t="shared" si="1"/>
        <v>1.0199999999999996</v>
      </c>
      <c r="AE34" s="181">
        <f t="shared" si="2"/>
        <v>-1.7707662588538176E-2</v>
      </c>
    </row>
    <row r="35" spans="15:31" x14ac:dyDescent="0.25">
      <c r="W35" s="176">
        <v>42255</v>
      </c>
      <c r="X35" s="13">
        <v>30.81</v>
      </c>
      <c r="Y35" s="13">
        <v>31.11</v>
      </c>
      <c r="Z35" s="13">
        <v>30.65</v>
      </c>
      <c r="AA35" s="13">
        <v>31.06</v>
      </c>
      <c r="AB35" s="126">
        <v>430300</v>
      </c>
      <c r="AC35" s="13">
        <v>31.06</v>
      </c>
      <c r="AD35" s="2">
        <f t="shared" si="1"/>
        <v>0.46000000000000085</v>
      </c>
      <c r="AE35" s="181">
        <f t="shared" si="2"/>
        <v>2.440633245382573E-2</v>
      </c>
    </row>
    <row r="36" spans="15:31" x14ac:dyDescent="0.25">
      <c r="W36" s="176">
        <v>42251</v>
      </c>
      <c r="X36" s="13">
        <v>30.57</v>
      </c>
      <c r="Y36" s="13">
        <v>30.81</v>
      </c>
      <c r="Z36" s="13">
        <v>30.31</v>
      </c>
      <c r="AA36" s="13">
        <v>30.32</v>
      </c>
      <c r="AB36" s="126">
        <v>773600</v>
      </c>
      <c r="AC36" s="13">
        <v>30.32</v>
      </c>
      <c r="AD36" s="2">
        <f t="shared" si="1"/>
        <v>0.5</v>
      </c>
      <c r="AE36" s="181">
        <f t="shared" si="2"/>
        <v>-1.8134715025906689E-2</v>
      </c>
    </row>
    <row r="37" spans="15:31" x14ac:dyDescent="0.25">
      <c r="W37" s="176">
        <v>42250</v>
      </c>
      <c r="X37" s="13">
        <v>30.66</v>
      </c>
      <c r="Y37" s="13">
        <v>31.24</v>
      </c>
      <c r="Z37" s="13">
        <v>30.57</v>
      </c>
      <c r="AA37" s="13">
        <v>30.88</v>
      </c>
      <c r="AB37" s="126">
        <v>545900</v>
      </c>
      <c r="AC37" s="13">
        <v>30.88</v>
      </c>
      <c r="AD37" s="2">
        <f t="shared" si="1"/>
        <v>0.66999999999999815</v>
      </c>
      <c r="AE37" s="181">
        <f t="shared" si="2"/>
        <v>5.8631921824103816E-3</v>
      </c>
    </row>
    <row r="38" spans="15:31" x14ac:dyDescent="0.25">
      <c r="W38" s="176">
        <v>42249</v>
      </c>
      <c r="X38" s="13">
        <v>30.78</v>
      </c>
      <c r="Y38" s="13">
        <v>30.87</v>
      </c>
      <c r="Z38" s="13">
        <v>30.33</v>
      </c>
      <c r="AA38" s="13">
        <v>30.7</v>
      </c>
      <c r="AB38" s="126">
        <v>518600</v>
      </c>
      <c r="AC38" s="13">
        <v>30.7</v>
      </c>
      <c r="AD38" s="2">
        <f t="shared" si="1"/>
        <v>0.5400000000000027</v>
      </c>
      <c r="AE38" s="181">
        <f t="shared" si="2"/>
        <v>8.5413929040736303E-3</v>
      </c>
    </row>
    <row r="39" spans="15:31" x14ac:dyDescent="0.25">
      <c r="W39" s="176">
        <v>42248</v>
      </c>
      <c r="X39" s="13">
        <v>31.05</v>
      </c>
      <c r="Y39" s="13">
        <v>31.44</v>
      </c>
      <c r="Z39" s="13">
        <v>30.33</v>
      </c>
      <c r="AA39" s="13">
        <v>30.44</v>
      </c>
      <c r="AB39" s="126">
        <v>733100</v>
      </c>
      <c r="AC39" s="13">
        <v>30.44</v>
      </c>
      <c r="AD39" s="2">
        <f t="shared" si="1"/>
        <v>1.110000000000003</v>
      </c>
      <c r="AE39" s="181">
        <f t="shared" si="2"/>
        <v>-4.1259842519684953E-2</v>
      </c>
    </row>
    <row r="40" spans="15:31" x14ac:dyDescent="0.25">
      <c r="W40" s="176">
        <v>42247</v>
      </c>
      <c r="X40" s="13">
        <v>31.21</v>
      </c>
      <c r="Y40" s="13">
        <v>31.9</v>
      </c>
      <c r="Z40" s="13">
        <v>31.14</v>
      </c>
      <c r="AA40" s="13">
        <v>31.75</v>
      </c>
      <c r="AB40" s="126">
        <v>708600</v>
      </c>
      <c r="AC40" s="13">
        <v>31.75</v>
      </c>
      <c r="AD40" s="2">
        <f t="shared" si="1"/>
        <v>0.75999999999999801</v>
      </c>
      <c r="AE40" s="181">
        <f t="shared" si="2"/>
        <v>1.2759170653907415E-2</v>
      </c>
    </row>
    <row r="41" spans="15:31" x14ac:dyDescent="0.25">
      <c r="W41" s="176">
        <v>42244</v>
      </c>
      <c r="X41" s="13">
        <v>30.68</v>
      </c>
      <c r="Y41" s="13">
        <v>31.41</v>
      </c>
      <c r="Z41" s="13">
        <v>30.68</v>
      </c>
      <c r="AA41" s="13">
        <v>31.35</v>
      </c>
      <c r="AB41" s="126">
        <v>599800</v>
      </c>
      <c r="AC41" s="13">
        <v>31.35</v>
      </c>
      <c r="AD41" s="2">
        <f t="shared" si="1"/>
        <v>0.73000000000000043</v>
      </c>
      <c r="AE41" s="181">
        <f t="shared" si="2"/>
        <v>1.918075422626786E-2</v>
      </c>
    </row>
    <row r="42" spans="15:31" x14ac:dyDescent="0.25">
      <c r="W42" s="176">
        <v>42243</v>
      </c>
      <c r="X42" s="13">
        <v>30.37</v>
      </c>
      <c r="Y42" s="13">
        <v>30.89</v>
      </c>
      <c r="Z42" s="13">
        <v>30.11</v>
      </c>
      <c r="AA42" s="13">
        <v>30.76</v>
      </c>
      <c r="AB42" s="126">
        <v>1394500</v>
      </c>
      <c r="AC42" s="13">
        <v>30.76</v>
      </c>
      <c r="AD42" s="2">
        <f t="shared" si="1"/>
        <v>0.78000000000000114</v>
      </c>
      <c r="AE42" s="181">
        <f t="shared" si="2"/>
        <v>2.6359693026359876E-2</v>
      </c>
    </row>
    <row r="43" spans="15:31" x14ac:dyDescent="0.25">
      <c r="W43" s="176">
        <v>42242</v>
      </c>
      <c r="X43" s="13">
        <v>29.98</v>
      </c>
      <c r="Y43" s="13">
        <v>30.06</v>
      </c>
      <c r="Z43" s="13">
        <v>29.31</v>
      </c>
      <c r="AA43" s="13">
        <v>29.97</v>
      </c>
      <c r="AB43" s="126">
        <v>930400</v>
      </c>
      <c r="AC43" s="13">
        <v>29.97</v>
      </c>
      <c r="AD43" s="2">
        <f t="shared" si="1"/>
        <v>0.75</v>
      </c>
      <c r="AE43" s="181">
        <f t="shared" si="2"/>
        <v>1.9387755102040938E-2</v>
      </c>
    </row>
    <row r="44" spans="15:31" x14ac:dyDescent="0.25">
      <c r="W44" s="176">
        <v>42241</v>
      </c>
      <c r="X44" s="13">
        <v>30.8</v>
      </c>
      <c r="Y44" s="13">
        <v>30.88</v>
      </c>
      <c r="Z44" s="13">
        <v>29.36</v>
      </c>
      <c r="AA44" s="13">
        <v>29.4</v>
      </c>
      <c r="AB44" s="126">
        <v>1072400</v>
      </c>
      <c r="AC44" s="13">
        <v>29.4</v>
      </c>
      <c r="AD44" s="2">
        <f t="shared" si="1"/>
        <v>1.5199999999999996</v>
      </c>
      <c r="AE44" s="181">
        <f t="shared" si="2"/>
        <v>-1.9019019019019034E-2</v>
      </c>
    </row>
    <row r="45" spans="15:31" ht="20.25" thickBot="1" x14ac:dyDescent="0.35">
      <c r="O45" s="303" t="s">
        <v>82</v>
      </c>
      <c r="P45" s="303"/>
      <c r="T45" s="122" t="s">
        <v>139</v>
      </c>
      <c r="W45" s="176">
        <v>42240</v>
      </c>
      <c r="X45" s="13">
        <v>29.68</v>
      </c>
      <c r="Y45" s="13">
        <v>31.21</v>
      </c>
      <c r="Z45" s="13">
        <v>28.42</v>
      </c>
      <c r="AA45" s="13">
        <v>29.97</v>
      </c>
      <c r="AB45" s="126">
        <v>1253600</v>
      </c>
      <c r="AC45" s="13">
        <v>29.97</v>
      </c>
      <c r="AD45" s="2">
        <f t="shared" si="1"/>
        <v>2.7899999999999991</v>
      </c>
      <c r="AE45" s="181">
        <f t="shared" si="2"/>
        <v>-4.0038436899423435E-2</v>
      </c>
    </row>
    <row r="46" spans="15:31" ht="15.75" thickTop="1" x14ac:dyDescent="0.25">
      <c r="O46" s="114">
        <v>1.1000000000000001</v>
      </c>
      <c r="P46" s="114">
        <f>O46*$Q$4</f>
        <v>32.692</v>
      </c>
      <c r="Q46" s="2"/>
      <c r="T46" s="274" t="s">
        <v>123</v>
      </c>
      <c r="U46" s="274">
        <v>29.29</v>
      </c>
      <c r="W46" s="176">
        <v>42237</v>
      </c>
      <c r="X46" s="13">
        <v>31.72</v>
      </c>
      <c r="Y46" s="13">
        <v>31.84</v>
      </c>
      <c r="Z46" s="13">
        <v>31.22</v>
      </c>
      <c r="AA46" s="13">
        <v>31.22</v>
      </c>
      <c r="AB46" s="126">
        <v>781100</v>
      </c>
      <c r="AC46" s="13">
        <v>31.22</v>
      </c>
      <c r="AD46" s="2">
        <f t="shared" si="1"/>
        <v>0.62000000000000099</v>
      </c>
      <c r="AE46" s="181">
        <f t="shared" si="2"/>
        <v>-2.4070021881838044E-2</v>
      </c>
    </row>
    <row r="47" spans="15:31" x14ac:dyDescent="0.25">
      <c r="O47" s="114">
        <v>1.0900000000000001</v>
      </c>
      <c r="P47" s="114">
        <f t="shared" ref="P47:P66" si="3">O47*$Q$4</f>
        <v>32.394800000000004</v>
      </c>
      <c r="Q47" s="2"/>
      <c r="T47" s="274" t="s">
        <v>124</v>
      </c>
      <c r="U47" s="274">
        <v>29.49</v>
      </c>
      <c r="W47" s="176">
        <v>42236</v>
      </c>
      <c r="X47" s="13">
        <v>32.369999999999997</v>
      </c>
      <c r="Y47" s="13">
        <v>32.57</v>
      </c>
      <c r="Z47" s="13">
        <v>31.98</v>
      </c>
      <c r="AA47" s="13">
        <v>31.99</v>
      </c>
      <c r="AB47" s="126">
        <v>832700</v>
      </c>
      <c r="AC47" s="13">
        <v>31.99</v>
      </c>
      <c r="AD47" s="2">
        <f t="shared" si="1"/>
        <v>0.58999999999999986</v>
      </c>
      <c r="AE47" s="181" t="e">
        <f t="shared" si="2"/>
        <v>#DIV/0!</v>
      </c>
    </row>
    <row r="48" spans="15:31" x14ac:dyDescent="0.25">
      <c r="O48" s="114">
        <v>1.08</v>
      </c>
      <c r="P48" s="114">
        <f t="shared" si="3"/>
        <v>32.0976</v>
      </c>
      <c r="Q48" s="2"/>
      <c r="T48" s="274" t="s">
        <v>125</v>
      </c>
      <c r="U48" s="274" t="s">
        <v>342</v>
      </c>
      <c r="W48" s="176">
        <v>42236</v>
      </c>
      <c r="X48" s="13" t="s">
        <v>192</v>
      </c>
      <c r="Y48" s="13"/>
      <c r="Z48" s="13"/>
      <c r="AA48" s="13"/>
      <c r="AB48" s="126"/>
      <c r="AC48" s="13"/>
      <c r="AD48" s="2">
        <f t="shared" si="1"/>
        <v>0</v>
      </c>
      <c r="AE48" s="181">
        <f t="shared" si="2"/>
        <v>-1</v>
      </c>
    </row>
    <row r="49" spans="15:31" x14ac:dyDescent="0.25">
      <c r="O49" s="114">
        <v>1.07</v>
      </c>
      <c r="P49" s="114">
        <f t="shared" si="3"/>
        <v>31.8004</v>
      </c>
      <c r="Q49" s="2"/>
      <c r="T49" s="274" t="s">
        <v>126</v>
      </c>
      <c r="U49" s="274" t="s">
        <v>343</v>
      </c>
      <c r="W49" s="176">
        <v>42235</v>
      </c>
      <c r="X49" s="13">
        <v>32.81</v>
      </c>
      <c r="Y49" s="13">
        <v>33.07</v>
      </c>
      <c r="Z49" s="13">
        <v>32.29</v>
      </c>
      <c r="AA49" s="13">
        <v>32.78</v>
      </c>
      <c r="AB49" s="126">
        <v>680000</v>
      </c>
      <c r="AC49" s="13">
        <v>32.520000000000003</v>
      </c>
      <c r="AD49" s="2">
        <f t="shared" si="1"/>
        <v>0.78000000000000114</v>
      </c>
      <c r="AE49" s="181">
        <f t="shared" si="2"/>
        <v>-5.5045871559632475E-3</v>
      </c>
    </row>
    <row r="50" spans="15:31" x14ac:dyDescent="0.25">
      <c r="O50" s="114">
        <v>1.06</v>
      </c>
      <c r="P50" s="114">
        <f t="shared" si="3"/>
        <v>31.5032</v>
      </c>
      <c r="Q50" s="2"/>
      <c r="T50" s="274" t="s">
        <v>127</v>
      </c>
      <c r="U50" s="274">
        <v>39.6</v>
      </c>
      <c r="W50" s="176">
        <v>42234</v>
      </c>
      <c r="X50" s="13">
        <v>33.17</v>
      </c>
      <c r="Y50" s="13">
        <v>33.299999999999997</v>
      </c>
      <c r="Z50" s="13">
        <v>32.85</v>
      </c>
      <c r="AA50" s="13">
        <v>32.96</v>
      </c>
      <c r="AB50" s="126">
        <v>610700</v>
      </c>
      <c r="AC50" s="13">
        <v>32.700000000000003</v>
      </c>
      <c r="AD50" s="2">
        <f t="shared" si="1"/>
        <v>0.44999999999999574</v>
      </c>
      <c r="AE50" s="181">
        <f t="shared" si="2"/>
        <v>-7.587253414264028E-3</v>
      </c>
    </row>
    <row r="51" spans="15:31" x14ac:dyDescent="0.25">
      <c r="O51" s="114">
        <v>1.05</v>
      </c>
      <c r="P51" s="114">
        <f t="shared" si="3"/>
        <v>31.206</v>
      </c>
      <c r="Q51" s="2"/>
      <c r="T51" s="274" t="s">
        <v>128</v>
      </c>
      <c r="U51" s="274">
        <v>1.12462</v>
      </c>
      <c r="W51" s="176">
        <v>42233</v>
      </c>
      <c r="X51" s="13">
        <v>32.74</v>
      </c>
      <c r="Y51" s="13">
        <v>33.24</v>
      </c>
      <c r="Z51" s="13">
        <v>32.54</v>
      </c>
      <c r="AA51" s="13">
        <v>33.21</v>
      </c>
      <c r="AB51" s="126">
        <v>435600</v>
      </c>
      <c r="AC51" s="13">
        <v>32.950000000000003</v>
      </c>
      <c r="AD51" s="2">
        <f t="shared" si="1"/>
        <v>0.70000000000000284</v>
      </c>
      <c r="AE51" s="181">
        <f t="shared" si="2"/>
        <v>7.6452599388379117E-3</v>
      </c>
    </row>
    <row r="52" spans="15:31" x14ac:dyDescent="0.25">
      <c r="O52" s="114">
        <v>1.04</v>
      </c>
      <c r="P52" s="114">
        <f t="shared" si="3"/>
        <v>30.908799999999999</v>
      </c>
      <c r="Q52" s="2"/>
      <c r="T52" s="274" t="s">
        <v>129</v>
      </c>
      <c r="U52" s="274" t="s">
        <v>247</v>
      </c>
      <c r="W52" s="176">
        <v>42230</v>
      </c>
      <c r="X52" s="13">
        <v>32.799999999999997</v>
      </c>
      <c r="Y52" s="13">
        <v>33.11</v>
      </c>
      <c r="Z52" s="13">
        <v>32.729999999999997</v>
      </c>
      <c r="AA52" s="13">
        <v>32.96</v>
      </c>
      <c r="AB52" s="126">
        <v>349800</v>
      </c>
      <c r="AC52" s="13">
        <v>32.700000000000003</v>
      </c>
      <c r="AD52" s="2">
        <f t="shared" si="1"/>
        <v>0.38000000000000256</v>
      </c>
      <c r="AE52" s="181">
        <f t="shared" si="2"/>
        <v>5.8443555828977534E-3</v>
      </c>
    </row>
    <row r="53" spans="15:31" x14ac:dyDescent="0.25">
      <c r="O53" s="114">
        <v>1.03</v>
      </c>
      <c r="P53" s="114">
        <f t="shared" si="3"/>
        <v>30.611599999999999</v>
      </c>
      <c r="Q53" s="2"/>
      <c r="T53" s="274"/>
      <c r="U53" s="274"/>
      <c r="W53" s="176">
        <v>42229</v>
      </c>
      <c r="X53" s="13">
        <v>32.74</v>
      </c>
      <c r="Y53" s="13">
        <v>32.93</v>
      </c>
      <c r="Z53" s="13">
        <v>32.67</v>
      </c>
      <c r="AA53" s="13">
        <v>32.770000000000003</v>
      </c>
      <c r="AB53" s="126">
        <v>381900</v>
      </c>
      <c r="AC53" s="13">
        <v>32.51</v>
      </c>
      <c r="AD53" s="2">
        <f t="shared" si="1"/>
        <v>0.25999999999999801</v>
      </c>
      <c r="AE53" s="181">
        <f t="shared" si="2"/>
        <v>-5.5062710308962926E-3</v>
      </c>
    </row>
    <row r="54" spans="15:31" x14ac:dyDescent="0.25">
      <c r="O54" s="114">
        <v>1.02</v>
      </c>
      <c r="P54" s="114">
        <f t="shared" si="3"/>
        <v>30.314399999999999</v>
      </c>
      <c r="Q54" s="2"/>
      <c r="T54" s="274" t="s">
        <v>130</v>
      </c>
      <c r="U54" s="274" t="s">
        <v>344</v>
      </c>
      <c r="W54" s="176">
        <v>42228</v>
      </c>
      <c r="X54" s="13">
        <v>32.46</v>
      </c>
      <c r="Y54" s="13">
        <v>32.97</v>
      </c>
      <c r="Z54" s="13">
        <v>32.19</v>
      </c>
      <c r="AA54" s="13">
        <v>32.950000000000003</v>
      </c>
      <c r="AB54" s="126">
        <v>589600</v>
      </c>
      <c r="AC54" s="13">
        <v>32.69</v>
      </c>
      <c r="AD54" s="2">
        <f t="shared" si="1"/>
        <v>0.78000000000000114</v>
      </c>
      <c r="AE54" s="181">
        <f t="shared" si="2"/>
        <v>5.2275522755225179E-3</v>
      </c>
    </row>
    <row r="55" spans="15:31" x14ac:dyDescent="0.25">
      <c r="O55" s="114">
        <v>1.01</v>
      </c>
      <c r="P55" s="114">
        <f t="shared" si="3"/>
        <v>30.017199999999999</v>
      </c>
      <c r="Q55" s="2"/>
      <c r="T55" s="274" t="s">
        <v>131</v>
      </c>
      <c r="U55" s="274" t="s">
        <v>191</v>
      </c>
      <c r="W55" s="176">
        <v>42227</v>
      </c>
      <c r="X55" s="13">
        <v>33.130000000000003</v>
      </c>
      <c r="Y55" s="13">
        <v>33.26</v>
      </c>
      <c r="Z55" s="13">
        <v>32.74</v>
      </c>
      <c r="AA55" s="13">
        <v>32.78</v>
      </c>
      <c r="AB55" s="126">
        <v>477500</v>
      </c>
      <c r="AC55" s="13">
        <v>32.520000000000003</v>
      </c>
      <c r="AD55" s="2">
        <f t="shared" si="1"/>
        <v>0.51999999999999602</v>
      </c>
      <c r="AE55" s="181">
        <f t="shared" si="2"/>
        <v>-2.4595080983803252E-2</v>
      </c>
    </row>
    <row r="56" spans="15:31" x14ac:dyDescent="0.25">
      <c r="O56" s="114">
        <v>1</v>
      </c>
      <c r="P56" s="114">
        <f t="shared" si="3"/>
        <v>29.72</v>
      </c>
      <c r="Q56" s="2"/>
      <c r="T56" s="274" t="s">
        <v>132</v>
      </c>
      <c r="U56" s="275">
        <v>768981</v>
      </c>
      <c r="W56" s="176">
        <v>42226</v>
      </c>
      <c r="X56" s="13">
        <v>33.049999999999997</v>
      </c>
      <c r="Y56" s="13">
        <v>33.700000000000003</v>
      </c>
      <c r="Z56" s="13">
        <v>32.880000000000003</v>
      </c>
      <c r="AA56" s="13">
        <v>33.61</v>
      </c>
      <c r="AB56" s="126">
        <v>731800</v>
      </c>
      <c r="AC56" s="13">
        <v>33.340000000000003</v>
      </c>
      <c r="AD56" s="2">
        <f t="shared" si="1"/>
        <v>0.82000000000000028</v>
      </c>
      <c r="AE56" s="181">
        <f t="shared" si="2"/>
        <v>2.7426810477658048E-2</v>
      </c>
    </row>
    <row r="57" spans="15:31" x14ac:dyDescent="0.25">
      <c r="O57" s="114">
        <v>0.99</v>
      </c>
      <c r="P57" s="114">
        <f t="shared" si="3"/>
        <v>29.422799999999999</v>
      </c>
      <c r="Q57" s="2"/>
      <c r="T57" s="274" t="s">
        <v>136</v>
      </c>
      <c r="U57" s="275">
        <v>866189</v>
      </c>
      <c r="W57" s="176">
        <v>42223</v>
      </c>
      <c r="X57" s="13">
        <v>32.86</v>
      </c>
      <c r="Y57" s="13">
        <v>33.28</v>
      </c>
      <c r="Z57" s="13">
        <v>32.630000000000003</v>
      </c>
      <c r="AA57" s="13">
        <v>32.71</v>
      </c>
      <c r="AB57" s="126">
        <v>502600</v>
      </c>
      <c r="AC57" s="13">
        <v>32.450000000000003</v>
      </c>
      <c r="AD57" s="2">
        <f t="shared" si="1"/>
        <v>0.64999999999999858</v>
      </c>
      <c r="AE57" s="181">
        <f t="shared" si="2"/>
        <v>-7.3416947078616124E-3</v>
      </c>
    </row>
    <row r="58" spans="15:31" x14ac:dyDescent="0.25">
      <c r="O58" s="114">
        <v>0.98</v>
      </c>
      <c r="P58" s="114">
        <f t="shared" si="3"/>
        <v>29.125599999999999</v>
      </c>
      <c r="Q58" s="2"/>
      <c r="T58" s="274" t="s">
        <v>133</v>
      </c>
      <c r="U58" s="274" t="s">
        <v>345</v>
      </c>
      <c r="W58" s="176">
        <v>42222</v>
      </c>
      <c r="X58" s="13">
        <v>32.950000000000003</v>
      </c>
      <c r="Y58" s="13">
        <v>33.31</v>
      </c>
      <c r="Z58" s="13">
        <v>32.840000000000003</v>
      </c>
      <c r="AA58" s="13">
        <v>32.950000000000003</v>
      </c>
      <c r="AB58" s="126">
        <v>629200</v>
      </c>
      <c r="AC58" s="13">
        <v>32.69</v>
      </c>
      <c r="AD58" s="2">
        <f t="shared" si="1"/>
        <v>0.46999999999999886</v>
      </c>
      <c r="AE58" s="181">
        <f t="shared" si="2"/>
        <v>0</v>
      </c>
    </row>
    <row r="59" spans="15:31" x14ac:dyDescent="0.25">
      <c r="O59" s="114">
        <v>0.97</v>
      </c>
      <c r="P59" s="114">
        <f t="shared" si="3"/>
        <v>28.828399999999998</v>
      </c>
      <c r="T59" s="274" t="s">
        <v>137</v>
      </c>
      <c r="U59" s="274" t="s">
        <v>174</v>
      </c>
      <c r="W59" s="176">
        <v>42221</v>
      </c>
      <c r="X59" s="13">
        <v>33.03</v>
      </c>
      <c r="Y59" s="13">
        <v>33.369999999999997</v>
      </c>
      <c r="Z59" s="13">
        <v>32.82</v>
      </c>
      <c r="AA59" s="13">
        <v>32.950000000000003</v>
      </c>
      <c r="AB59" s="126">
        <v>809700</v>
      </c>
      <c r="AC59" s="13">
        <v>32.69</v>
      </c>
      <c r="AD59" s="2">
        <f t="shared" si="1"/>
        <v>0.54999999999999716</v>
      </c>
      <c r="AE59" s="181">
        <f t="shared" si="2"/>
        <v>6.4655172413794482E-3</v>
      </c>
    </row>
    <row r="60" spans="15:31" x14ac:dyDescent="0.25">
      <c r="O60" s="114">
        <v>0.96</v>
      </c>
      <c r="P60" s="114">
        <f t="shared" si="3"/>
        <v>28.531199999999998</v>
      </c>
      <c r="T60" s="274" t="s">
        <v>138</v>
      </c>
      <c r="U60" s="274">
        <v>-0.84</v>
      </c>
      <c r="W60" s="176">
        <v>42220</v>
      </c>
      <c r="X60" s="13">
        <v>32.630000000000003</v>
      </c>
      <c r="Y60" s="13">
        <v>33.159999999999997</v>
      </c>
      <c r="Z60" s="13">
        <v>32.5</v>
      </c>
      <c r="AA60" s="13">
        <v>32.74</v>
      </c>
      <c r="AB60" s="126">
        <v>847900</v>
      </c>
      <c r="AC60" s="13">
        <v>32.479999999999997</v>
      </c>
      <c r="AD60" s="2">
        <f t="shared" si="1"/>
        <v>0.65999999999999659</v>
      </c>
      <c r="AE60" s="181">
        <f t="shared" si="2"/>
        <v>3.7082818294189579E-3</v>
      </c>
    </row>
    <row r="61" spans="15:31" x14ac:dyDescent="0.25">
      <c r="O61" s="114">
        <v>0.95</v>
      </c>
      <c r="P61" s="114">
        <f t="shared" si="3"/>
        <v>28.233999999999998</v>
      </c>
      <c r="T61" s="274" t="s">
        <v>134</v>
      </c>
      <c r="U61" s="274" t="s">
        <v>270</v>
      </c>
      <c r="W61" s="176">
        <v>42219</v>
      </c>
      <c r="X61" s="13">
        <v>33.380000000000003</v>
      </c>
      <c r="Y61" s="13">
        <v>33.44</v>
      </c>
      <c r="Z61" s="13">
        <v>32.49</v>
      </c>
      <c r="AA61" s="13">
        <v>32.619999999999997</v>
      </c>
      <c r="AB61" s="126">
        <v>843100</v>
      </c>
      <c r="AC61" s="13">
        <v>32.36</v>
      </c>
      <c r="AD61" s="2">
        <f t="shared" si="1"/>
        <v>0.94999999999999574</v>
      </c>
      <c r="AE61" s="181">
        <f t="shared" si="2"/>
        <v>-2.2946859903381633E-2</v>
      </c>
    </row>
    <row r="62" spans="15:31" x14ac:dyDescent="0.25">
      <c r="O62" s="114">
        <v>0.94</v>
      </c>
      <c r="P62" s="114">
        <f t="shared" si="3"/>
        <v>27.936799999999998</v>
      </c>
      <c r="W62" s="176">
        <v>42216</v>
      </c>
      <c r="X62" s="13">
        <v>33.39</v>
      </c>
      <c r="Y62" s="13">
        <v>33.590000000000003</v>
      </c>
      <c r="Z62" s="13">
        <v>33.01</v>
      </c>
      <c r="AA62" s="13">
        <v>33.380000000000003</v>
      </c>
      <c r="AB62" s="126">
        <v>1056500</v>
      </c>
      <c r="AC62" s="13">
        <v>33.119999999999997</v>
      </c>
      <c r="AD62" s="2">
        <f t="shared" si="1"/>
        <v>0.5800000000000054</v>
      </c>
      <c r="AE62" s="181">
        <f t="shared" si="2"/>
        <v>-3.0102347983143041E-3</v>
      </c>
    </row>
    <row r="63" spans="15:31" x14ac:dyDescent="0.25">
      <c r="O63" s="114">
        <v>0.93</v>
      </c>
      <c r="P63" s="114">
        <f t="shared" si="3"/>
        <v>27.639600000000002</v>
      </c>
      <c r="W63" s="176">
        <v>42215</v>
      </c>
      <c r="X63" s="13">
        <v>31.06</v>
      </c>
      <c r="Y63" s="13">
        <v>33.549999999999997</v>
      </c>
      <c r="Z63" s="13">
        <v>31.06</v>
      </c>
      <c r="AA63" s="13">
        <v>33.49</v>
      </c>
      <c r="AB63" s="126">
        <v>1134100</v>
      </c>
      <c r="AC63" s="13">
        <v>33.22</v>
      </c>
      <c r="AD63" s="2">
        <f t="shared" si="1"/>
        <v>2.4899999999999984</v>
      </c>
      <c r="AE63" s="181">
        <f t="shared" si="2"/>
        <v>1.3113754193351701E-2</v>
      </c>
    </row>
    <row r="64" spans="15:31" x14ac:dyDescent="0.25">
      <c r="O64" s="114">
        <v>0.92</v>
      </c>
      <c r="P64" s="114">
        <f t="shared" si="3"/>
        <v>27.342400000000001</v>
      </c>
      <c r="W64" s="176">
        <v>42214</v>
      </c>
      <c r="X64" s="13">
        <v>31.98</v>
      </c>
      <c r="Y64" s="13">
        <v>33.28</v>
      </c>
      <c r="Z64" s="13">
        <v>31.96</v>
      </c>
      <c r="AA64" s="13">
        <v>33.049999999999997</v>
      </c>
      <c r="AB64" s="126">
        <v>1464300</v>
      </c>
      <c r="AC64" s="13">
        <v>32.79</v>
      </c>
      <c r="AD64" s="2">
        <f t="shared" si="1"/>
        <v>1.3200000000000003</v>
      </c>
      <c r="AE64" s="181">
        <f t="shared" si="2"/>
        <v>3.3406870469587124E-2</v>
      </c>
    </row>
    <row r="65" spans="15:31" x14ac:dyDescent="0.25">
      <c r="O65" s="114">
        <v>0.91</v>
      </c>
      <c r="P65" s="114">
        <f t="shared" si="3"/>
        <v>27.045200000000001</v>
      </c>
      <c r="W65" s="176">
        <v>42213</v>
      </c>
      <c r="X65" s="13">
        <v>31.65</v>
      </c>
      <c r="Y65" s="13">
        <v>31.98</v>
      </c>
      <c r="Z65" s="13">
        <v>31.4</v>
      </c>
      <c r="AA65" s="13">
        <v>31.98</v>
      </c>
      <c r="AB65" s="126">
        <v>1086300</v>
      </c>
      <c r="AC65" s="13">
        <v>31.73</v>
      </c>
      <c r="AD65" s="2">
        <f t="shared" si="1"/>
        <v>0.58000000000000185</v>
      </c>
      <c r="AE65" s="181">
        <f t="shared" si="2"/>
        <v>1.4062000639181838E-2</v>
      </c>
    </row>
    <row r="66" spans="15:31" x14ac:dyDescent="0.25">
      <c r="O66" s="114">
        <v>0.9</v>
      </c>
      <c r="P66" s="114">
        <f t="shared" si="3"/>
        <v>26.748000000000001</v>
      </c>
      <c r="W66" s="176">
        <v>42212</v>
      </c>
      <c r="X66" s="13">
        <v>31.45</v>
      </c>
      <c r="Y66" s="13">
        <v>31.78</v>
      </c>
      <c r="Z66" s="13">
        <v>31.36</v>
      </c>
      <c r="AA66" s="13">
        <v>31.54</v>
      </c>
      <c r="AB66" s="126">
        <v>619400</v>
      </c>
      <c r="AC66" s="13">
        <v>31.29</v>
      </c>
      <c r="AD66" s="2">
        <f t="shared" si="1"/>
        <v>0.42000000000000171</v>
      </c>
      <c r="AE66" s="181">
        <f t="shared" si="2"/>
        <v>-1.0749288650015787E-2</v>
      </c>
    </row>
    <row r="67" spans="15:31" x14ac:dyDescent="0.25">
      <c r="W67" s="176">
        <v>42209</v>
      </c>
      <c r="X67" s="13">
        <v>32.69</v>
      </c>
      <c r="Y67" s="13">
        <v>32.69</v>
      </c>
      <c r="Z67" s="13">
        <v>31.73</v>
      </c>
      <c r="AA67" s="13">
        <v>31.88</v>
      </c>
      <c r="AB67" s="126">
        <v>694100</v>
      </c>
      <c r="AC67" s="13">
        <v>31.63</v>
      </c>
      <c r="AD67" s="2">
        <f t="shared" ref="AD67:AD69" si="4">Y67-Z67</f>
        <v>0.9599999999999973</v>
      </c>
      <c r="AE67" s="181">
        <f t="shared" ref="AE67:AE69" si="5">AC67/AC68-1</f>
        <v>-2.3765432098765471E-2</v>
      </c>
    </row>
    <row r="68" spans="15:31" x14ac:dyDescent="0.25">
      <c r="W68" s="176">
        <v>42208</v>
      </c>
      <c r="X68" s="13">
        <v>33.119999999999997</v>
      </c>
      <c r="Y68" s="13">
        <v>33.32</v>
      </c>
      <c r="Z68" s="13">
        <v>32.61</v>
      </c>
      <c r="AA68" s="13">
        <v>32.659999999999997</v>
      </c>
      <c r="AB68" s="126">
        <v>680200</v>
      </c>
      <c r="AC68" s="13">
        <v>32.4</v>
      </c>
      <c r="AD68" s="2">
        <f t="shared" si="4"/>
        <v>0.71000000000000085</v>
      </c>
      <c r="AE68" s="181" t="e">
        <f t="shared" si="5"/>
        <v>#DIV/0!</v>
      </c>
    </row>
    <row r="69" spans="15:31" x14ac:dyDescent="0.25">
      <c r="W69" s="13" t="s">
        <v>148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114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115</v>
      </c>
      <c r="K1" s="14" t="s">
        <v>61</v>
      </c>
      <c r="L1" s="14" t="s">
        <v>81</v>
      </c>
      <c r="M1" s="14" t="s">
        <v>38</v>
      </c>
      <c r="N1" s="14"/>
      <c r="O1" s="14"/>
      <c r="P1" s="14"/>
      <c r="Q1" s="14"/>
      <c r="R1" s="14"/>
      <c r="S1" s="14"/>
      <c r="T1" s="14" t="s">
        <v>72</v>
      </c>
      <c r="U1" s="115"/>
      <c r="W1" s="13" t="s">
        <v>140</v>
      </c>
      <c r="X1" s="13" t="s">
        <v>141</v>
      </c>
      <c r="Y1" s="13" t="s">
        <v>142</v>
      </c>
      <c r="Z1" s="13" t="s">
        <v>143</v>
      </c>
      <c r="AA1" s="13" t="s">
        <v>144</v>
      </c>
      <c r="AB1" s="13" t="s">
        <v>145</v>
      </c>
      <c r="AC1" s="13" t="s">
        <v>146</v>
      </c>
      <c r="AD1" s="14" t="s">
        <v>171</v>
      </c>
      <c r="AE1" s="14" t="s">
        <v>173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4" t="s">
        <v>57</v>
      </c>
      <c r="Q2">
        <f>C8-H8</f>
        <v>50</v>
      </c>
      <c r="T2" s="225">
        <v>42292</v>
      </c>
      <c r="U2" s="117" t="s">
        <v>224</v>
      </c>
      <c r="W2" s="176">
        <v>42300</v>
      </c>
      <c r="X2" s="13">
        <v>4.0999999999999996</v>
      </c>
      <c r="Y2" s="13">
        <v>4.1100000000000003</v>
      </c>
      <c r="Z2" s="13">
        <v>3.96</v>
      </c>
      <c r="AA2" s="13">
        <v>4.03</v>
      </c>
      <c r="AB2" s="126">
        <v>99100</v>
      </c>
      <c r="AC2" s="13">
        <v>4.03</v>
      </c>
      <c r="AD2" s="2">
        <f>Y2-Z2</f>
        <v>0.15000000000000036</v>
      </c>
      <c r="AE2" s="181">
        <f>AC2/AC3-1</f>
        <v>-9.8280098280097983E-3</v>
      </c>
    </row>
    <row r="3" spans="1:31" x14ac:dyDescent="0.25">
      <c r="A3" s="27" t="s">
        <v>75</v>
      </c>
      <c r="B3" s="1"/>
      <c r="D3" s="2"/>
      <c r="E3" s="2"/>
      <c r="F3" s="2"/>
      <c r="O3" s="14" t="s">
        <v>58</v>
      </c>
      <c r="Q3" s="2">
        <f>(F8-K8-M8)/Q2</f>
        <v>2.4501999999999988</v>
      </c>
      <c r="T3" s="1">
        <v>42293</v>
      </c>
      <c r="U3" s="117" t="s">
        <v>260</v>
      </c>
      <c r="W3" s="176">
        <v>42299</v>
      </c>
      <c r="X3" s="13">
        <v>4.22</v>
      </c>
      <c r="Y3" s="13">
        <v>4.22</v>
      </c>
      <c r="Z3" s="13">
        <v>4.0199999999999996</v>
      </c>
      <c r="AA3" s="13">
        <v>4.07</v>
      </c>
      <c r="AB3" s="126">
        <v>52500</v>
      </c>
      <c r="AC3" s="13">
        <v>4.07</v>
      </c>
      <c r="AD3" s="2">
        <f t="shared" ref="AD3:AD66" si="0">Y3-Z3</f>
        <v>0.20000000000000018</v>
      </c>
      <c r="AE3" s="181">
        <f t="shared" ref="AE3:AE66" si="1">AC3/AC4-1</f>
        <v>-3.3254156769596088E-2</v>
      </c>
    </row>
    <row r="4" spans="1:31" x14ac:dyDescent="0.25">
      <c r="B4" s="1"/>
      <c r="D4" s="2"/>
      <c r="E4" s="2"/>
      <c r="F4" s="2"/>
      <c r="O4" s="14" t="s">
        <v>66</v>
      </c>
      <c r="Q4" s="72">
        <v>4.03</v>
      </c>
      <c r="U4" s="117"/>
      <c r="W4" s="176">
        <v>42298</v>
      </c>
      <c r="X4" s="13">
        <v>4.26</v>
      </c>
      <c r="Y4" s="13">
        <v>4.29</v>
      </c>
      <c r="Z4" s="13">
        <v>4.03</v>
      </c>
      <c r="AA4" s="13">
        <v>4.21</v>
      </c>
      <c r="AB4" s="126">
        <v>44400</v>
      </c>
      <c r="AC4" s="13">
        <v>4.21</v>
      </c>
      <c r="AD4" s="2">
        <f t="shared" si="0"/>
        <v>0.25999999999999979</v>
      </c>
      <c r="AE4" s="181">
        <f t="shared" si="1"/>
        <v>-1.8648018648018683E-2</v>
      </c>
    </row>
    <row r="5" spans="1:31" x14ac:dyDescent="0.25">
      <c r="B5" s="1"/>
      <c r="D5" s="2"/>
      <c r="E5" s="2"/>
      <c r="F5" s="2"/>
      <c r="O5" s="14" t="s">
        <v>67</v>
      </c>
      <c r="Q5" s="3">
        <f>Q4*Q2</f>
        <v>201.5</v>
      </c>
      <c r="U5" s="117"/>
      <c r="W5" s="176">
        <v>42297</v>
      </c>
      <c r="X5" s="13">
        <v>4.3600000000000003</v>
      </c>
      <c r="Y5" s="13">
        <v>4.45</v>
      </c>
      <c r="Z5" s="13">
        <v>4.21</v>
      </c>
      <c r="AA5" s="13">
        <v>4.29</v>
      </c>
      <c r="AB5" s="126">
        <v>41200</v>
      </c>
      <c r="AC5" s="13">
        <v>4.29</v>
      </c>
      <c r="AD5" s="2">
        <f t="shared" si="0"/>
        <v>0.24000000000000021</v>
      </c>
      <c r="AE5" s="181">
        <f t="shared" si="1"/>
        <v>-1.1520737327188946E-2</v>
      </c>
    </row>
    <row r="6" spans="1:31" x14ac:dyDescent="0.25">
      <c r="B6" s="1"/>
      <c r="D6" s="2"/>
      <c r="E6" s="2"/>
      <c r="F6" s="2"/>
      <c r="O6" s="14" t="s">
        <v>64</v>
      </c>
      <c r="Q6" s="2">
        <f>Q3*Q2</f>
        <v>122.50999999999993</v>
      </c>
      <c r="U6" s="117"/>
      <c r="W6" s="176">
        <v>42296</v>
      </c>
      <c r="X6" s="13">
        <v>4.32</v>
      </c>
      <c r="Y6" s="13">
        <v>4.6100000000000003</v>
      </c>
      <c r="Z6" s="13">
        <v>4.2699999999999996</v>
      </c>
      <c r="AA6" s="13">
        <v>4.34</v>
      </c>
      <c r="AB6" s="126">
        <v>93000</v>
      </c>
      <c r="AC6" s="13">
        <v>4.34</v>
      </c>
      <c r="AD6" s="2">
        <f t="shared" si="0"/>
        <v>0.34000000000000075</v>
      </c>
      <c r="AE6" s="181">
        <f t="shared" si="1"/>
        <v>6.9605568445476607E-3</v>
      </c>
    </row>
    <row r="7" spans="1:31" ht="15.75" x14ac:dyDescent="0.25">
      <c r="E7" s="2"/>
      <c r="O7" s="14" t="s">
        <v>65</v>
      </c>
      <c r="Q7" s="2">
        <f>Q5-Q6</f>
        <v>78.990000000000066</v>
      </c>
      <c r="R7" s="229" t="s">
        <v>250</v>
      </c>
      <c r="U7" s="117"/>
      <c r="W7" s="176">
        <v>42293</v>
      </c>
      <c r="X7" s="13">
        <v>4.09</v>
      </c>
      <c r="Y7" s="13">
        <v>4.49</v>
      </c>
      <c r="Z7" s="13">
        <v>4.01</v>
      </c>
      <c r="AA7" s="13">
        <v>4.3099999999999996</v>
      </c>
      <c r="AB7" s="126">
        <v>128300</v>
      </c>
      <c r="AC7" s="13">
        <v>4.3099999999999996</v>
      </c>
      <c r="AD7" s="2">
        <f t="shared" si="0"/>
        <v>0.48000000000000043</v>
      </c>
      <c r="AE7" s="181">
        <f t="shared" si="1"/>
        <v>6.1576354679802936E-2</v>
      </c>
    </row>
    <row r="8" spans="1:31" x14ac:dyDescent="0.25">
      <c r="A8" s="46" t="s">
        <v>86</v>
      </c>
      <c r="B8" s="17"/>
      <c r="C8" s="17">
        <f>SUM(C2:C7)</f>
        <v>150</v>
      </c>
      <c r="D8" s="17"/>
      <c r="E8" s="22"/>
      <c r="F8" s="17">
        <f>SUM(F2:F7)</f>
        <v>562.5</v>
      </c>
      <c r="G8" s="17"/>
      <c r="H8" s="17">
        <f>SUM(H2:H4)</f>
        <v>100</v>
      </c>
      <c r="I8" s="17"/>
      <c r="J8" s="17"/>
      <c r="K8" s="17">
        <f>SUM(K2:K4)</f>
        <v>439.99000000000007</v>
      </c>
      <c r="L8" s="17"/>
      <c r="M8" s="22">
        <f>SUM(M2:M4)</f>
        <v>0</v>
      </c>
      <c r="U8" s="117"/>
      <c r="W8" s="176">
        <v>42292</v>
      </c>
      <c r="X8" s="13">
        <v>4.01</v>
      </c>
      <c r="Y8" s="13">
        <v>4.1900000000000004</v>
      </c>
      <c r="Z8" s="13">
        <v>3.95</v>
      </c>
      <c r="AA8" s="13">
        <v>4.0599999999999996</v>
      </c>
      <c r="AB8" s="126">
        <v>115200</v>
      </c>
      <c r="AC8" s="13">
        <v>4.0599999999999996</v>
      </c>
      <c r="AD8" s="2">
        <f t="shared" si="0"/>
        <v>0.24000000000000021</v>
      </c>
      <c r="AE8" s="181">
        <f t="shared" si="1"/>
        <v>-2.1686746987952032E-2</v>
      </c>
    </row>
    <row r="9" spans="1:31" x14ac:dyDescent="0.25">
      <c r="E9" s="2"/>
      <c r="U9" s="117"/>
      <c r="W9" s="176">
        <v>42291</v>
      </c>
      <c r="X9" s="13">
        <v>4.1399999999999997</v>
      </c>
      <c r="Y9" s="13">
        <v>4.25</v>
      </c>
      <c r="Z9" s="13">
        <v>4.01</v>
      </c>
      <c r="AA9" s="13">
        <v>4.1500000000000004</v>
      </c>
      <c r="AB9" s="126">
        <v>77800</v>
      </c>
      <c r="AC9" s="13">
        <v>4.1500000000000004</v>
      </c>
      <c r="AD9" s="2">
        <f t="shared" si="0"/>
        <v>0.24000000000000021</v>
      </c>
      <c r="AE9" s="181">
        <f t="shared" si="1"/>
        <v>2.4154589371983004E-3</v>
      </c>
    </row>
    <row r="10" spans="1:31" x14ac:dyDescent="0.25">
      <c r="E10" s="2"/>
      <c r="U10" s="117"/>
      <c r="W10" s="176">
        <v>42290</v>
      </c>
      <c r="X10" s="13">
        <v>4.04</v>
      </c>
      <c r="Y10" s="13">
        <v>4.24</v>
      </c>
      <c r="Z10" s="13">
        <v>4</v>
      </c>
      <c r="AA10" s="13">
        <v>4.1399999999999997</v>
      </c>
      <c r="AB10" s="126">
        <v>71700</v>
      </c>
      <c r="AC10" s="13">
        <v>4.1399999999999997</v>
      </c>
      <c r="AD10" s="2">
        <f t="shared" si="0"/>
        <v>0.24000000000000021</v>
      </c>
      <c r="AE10" s="181">
        <f t="shared" si="1"/>
        <v>1.4705882352941124E-2</v>
      </c>
    </row>
    <row r="11" spans="1:31" x14ac:dyDescent="0.25">
      <c r="E11" s="2"/>
      <c r="U11" s="117"/>
      <c r="W11" s="176">
        <v>42289</v>
      </c>
      <c r="X11" s="13">
        <v>4.3</v>
      </c>
      <c r="Y11" s="13">
        <v>4.32</v>
      </c>
      <c r="Z11" s="13">
        <v>4.0199999999999996</v>
      </c>
      <c r="AA11" s="13">
        <v>4.08</v>
      </c>
      <c r="AB11" s="126">
        <v>98800</v>
      </c>
      <c r="AC11" s="13">
        <v>4.08</v>
      </c>
      <c r="AD11" s="2">
        <f t="shared" si="0"/>
        <v>0.30000000000000071</v>
      </c>
      <c r="AE11" s="181">
        <f t="shared" si="1"/>
        <v>-5.1162790697674376E-2</v>
      </c>
    </row>
    <row r="12" spans="1:31" x14ac:dyDescent="0.25">
      <c r="E12" s="2"/>
      <c r="U12" s="117"/>
      <c r="W12" s="176">
        <v>42286</v>
      </c>
      <c r="X12" s="13">
        <v>4.37</v>
      </c>
      <c r="Y12" s="13">
        <v>4.37</v>
      </c>
      <c r="Z12" s="13">
        <v>4.13</v>
      </c>
      <c r="AA12" s="13">
        <v>4.3</v>
      </c>
      <c r="AB12" s="126">
        <v>58700</v>
      </c>
      <c r="AC12" s="13">
        <v>4.3</v>
      </c>
      <c r="AD12" s="2">
        <f t="shared" si="0"/>
        <v>0.24000000000000021</v>
      </c>
      <c r="AE12" s="181">
        <f t="shared" si="1"/>
        <v>-9.2165898617511122E-3</v>
      </c>
    </row>
    <row r="13" spans="1:31" x14ac:dyDescent="0.25">
      <c r="E13" s="2"/>
      <c r="U13" s="117"/>
      <c r="W13" s="176">
        <v>42285</v>
      </c>
      <c r="X13" s="13">
        <v>4.08</v>
      </c>
      <c r="Y13" s="13">
        <v>4.4000000000000004</v>
      </c>
      <c r="Z13" s="13">
        <v>3.96</v>
      </c>
      <c r="AA13" s="13">
        <v>4.34</v>
      </c>
      <c r="AB13" s="126">
        <v>86400</v>
      </c>
      <c r="AC13" s="13">
        <v>4.34</v>
      </c>
      <c r="AD13" s="2">
        <f t="shared" si="0"/>
        <v>0.44000000000000039</v>
      </c>
      <c r="AE13" s="181">
        <f t="shared" si="1"/>
        <v>6.6339066339066166E-2</v>
      </c>
    </row>
    <row r="14" spans="1:31" x14ac:dyDescent="0.25">
      <c r="E14" s="2"/>
      <c r="U14" s="117"/>
      <c r="W14" s="176">
        <v>42284</v>
      </c>
      <c r="X14" s="13">
        <v>4.1500000000000004</v>
      </c>
      <c r="Y14" s="13">
        <v>4.25</v>
      </c>
      <c r="Z14" s="13">
        <v>3.92</v>
      </c>
      <c r="AA14" s="13">
        <v>4.07</v>
      </c>
      <c r="AB14" s="126">
        <v>127300</v>
      </c>
      <c r="AC14" s="13">
        <v>4.07</v>
      </c>
      <c r="AD14" s="2">
        <f t="shared" si="0"/>
        <v>0.33000000000000007</v>
      </c>
      <c r="AE14" s="181">
        <f t="shared" si="1"/>
        <v>-2.863961813842486E-2</v>
      </c>
    </row>
    <row r="15" spans="1:31" x14ac:dyDescent="0.25">
      <c r="E15" s="2"/>
      <c r="U15" s="117"/>
      <c r="W15" s="176">
        <v>42283</v>
      </c>
      <c r="X15" s="13">
        <v>4.1500000000000004</v>
      </c>
      <c r="Y15" s="13">
        <v>4.34</v>
      </c>
      <c r="Z15" s="13">
        <v>3.97</v>
      </c>
      <c r="AA15" s="13">
        <v>4.1900000000000004</v>
      </c>
      <c r="AB15" s="126">
        <v>81100</v>
      </c>
      <c r="AC15" s="13">
        <v>4.1900000000000004</v>
      </c>
      <c r="AD15" s="2">
        <f t="shared" si="0"/>
        <v>0.36999999999999966</v>
      </c>
      <c r="AE15" s="181">
        <f t="shared" si="1"/>
        <v>-7.1090047393362887E-3</v>
      </c>
    </row>
    <row r="16" spans="1:31" x14ac:dyDescent="0.25">
      <c r="E16" s="2"/>
      <c r="U16" s="117"/>
      <c r="W16" s="176">
        <v>42282</v>
      </c>
      <c r="X16" s="13">
        <v>4.25</v>
      </c>
      <c r="Y16" s="13">
        <v>4.34</v>
      </c>
      <c r="Z16" s="13">
        <v>4.05</v>
      </c>
      <c r="AA16" s="13">
        <v>4.22</v>
      </c>
      <c r="AB16" s="126">
        <v>184300</v>
      </c>
      <c r="AC16" s="13">
        <v>4.22</v>
      </c>
      <c r="AD16" s="2">
        <f t="shared" si="0"/>
        <v>0.29000000000000004</v>
      </c>
      <c r="AE16" s="181">
        <f t="shared" si="1"/>
        <v>3.9408866995073843E-2</v>
      </c>
    </row>
    <row r="17" spans="5:31" x14ac:dyDescent="0.25">
      <c r="E17" s="2"/>
      <c r="U17" s="117"/>
      <c r="W17" s="176">
        <v>42279</v>
      </c>
      <c r="X17" s="13">
        <v>3.8</v>
      </c>
      <c r="Y17" s="13">
        <v>4.09</v>
      </c>
      <c r="Z17" s="13">
        <v>3.58</v>
      </c>
      <c r="AA17" s="13">
        <v>4.0599999999999996</v>
      </c>
      <c r="AB17" s="126">
        <v>256700</v>
      </c>
      <c r="AC17" s="13">
        <v>4.0599999999999996</v>
      </c>
      <c r="AD17" s="2">
        <f t="shared" si="0"/>
        <v>0.50999999999999979</v>
      </c>
      <c r="AE17" s="181">
        <f t="shared" si="1"/>
        <v>6.0052219321148792E-2</v>
      </c>
    </row>
    <row r="18" spans="5:31" x14ac:dyDescent="0.25">
      <c r="W18" s="176">
        <v>42278</v>
      </c>
      <c r="X18" s="13">
        <v>5.17</v>
      </c>
      <c r="Y18" s="13">
        <v>5.17</v>
      </c>
      <c r="Z18" s="13">
        <v>3.37</v>
      </c>
      <c r="AA18" s="13">
        <v>3.83</v>
      </c>
      <c r="AB18" s="126">
        <v>448700</v>
      </c>
      <c r="AC18" s="13">
        <v>3.83</v>
      </c>
      <c r="AD18" s="2">
        <f t="shared" si="0"/>
        <v>1.7999999999999998</v>
      </c>
      <c r="AE18" s="181">
        <f t="shared" si="1"/>
        <v>-0.25631067961165055</v>
      </c>
    </row>
    <row r="19" spans="5:31" x14ac:dyDescent="0.25">
      <c r="W19" s="176">
        <v>42277</v>
      </c>
      <c r="X19" s="13">
        <v>5.3</v>
      </c>
      <c r="Y19" s="13">
        <v>5.4</v>
      </c>
      <c r="Z19" s="13">
        <v>4.8600000000000003</v>
      </c>
      <c r="AA19" s="13">
        <v>5.15</v>
      </c>
      <c r="AB19" s="126">
        <v>233400</v>
      </c>
      <c r="AC19" s="13">
        <v>5.15</v>
      </c>
      <c r="AD19" s="2">
        <f t="shared" si="0"/>
        <v>0.54</v>
      </c>
      <c r="AE19" s="181">
        <f t="shared" si="1"/>
        <v>-2.8301886792452713E-2</v>
      </c>
    </row>
    <row r="20" spans="5:31" x14ac:dyDescent="0.25">
      <c r="W20" s="176">
        <v>42276</v>
      </c>
      <c r="X20" s="13">
        <v>5.84</v>
      </c>
      <c r="Y20" s="13">
        <v>5.84</v>
      </c>
      <c r="Z20" s="13">
        <v>5.16</v>
      </c>
      <c r="AA20" s="13">
        <v>5.3</v>
      </c>
      <c r="AB20" s="126">
        <v>219200</v>
      </c>
      <c r="AC20" s="13">
        <v>5.3</v>
      </c>
      <c r="AD20" s="2">
        <f t="shared" si="0"/>
        <v>0.67999999999999972</v>
      </c>
      <c r="AE20" s="181">
        <f t="shared" si="1"/>
        <v>-8.3044982698961989E-2</v>
      </c>
    </row>
    <row r="21" spans="5:31" x14ac:dyDescent="0.25">
      <c r="W21" s="176">
        <v>42275</v>
      </c>
      <c r="X21" s="13">
        <v>6.9</v>
      </c>
      <c r="Y21" s="13">
        <v>6.94</v>
      </c>
      <c r="Z21" s="13">
        <v>5</v>
      </c>
      <c r="AA21" s="13">
        <v>5.78</v>
      </c>
      <c r="AB21" s="126">
        <v>464700</v>
      </c>
      <c r="AC21" s="13">
        <v>5.78</v>
      </c>
      <c r="AD21" s="2">
        <f t="shared" si="0"/>
        <v>1.9400000000000004</v>
      </c>
      <c r="AE21" s="181">
        <f t="shared" si="1"/>
        <v>-0.14115898959881135</v>
      </c>
    </row>
    <row r="22" spans="5:31" x14ac:dyDescent="0.25">
      <c r="W22" s="176">
        <v>42272</v>
      </c>
      <c r="X22" s="13">
        <v>6.8</v>
      </c>
      <c r="Y22" s="13">
        <v>6.8</v>
      </c>
      <c r="Z22" s="13">
        <v>6.39</v>
      </c>
      <c r="AA22" s="13">
        <v>6.73</v>
      </c>
      <c r="AB22" s="126">
        <v>136700</v>
      </c>
      <c r="AC22" s="13">
        <v>6.73</v>
      </c>
      <c r="AD22" s="2">
        <f t="shared" si="0"/>
        <v>0.41000000000000014</v>
      </c>
      <c r="AE22" s="181">
        <f t="shared" si="1"/>
        <v>-4.4378698224850632E-3</v>
      </c>
    </row>
    <row r="23" spans="5:31" x14ac:dyDescent="0.25">
      <c r="W23" s="176">
        <v>42271</v>
      </c>
      <c r="X23" s="13">
        <v>6.79</v>
      </c>
      <c r="Y23" s="13">
        <v>6.85</v>
      </c>
      <c r="Z23" s="13">
        <v>6.49</v>
      </c>
      <c r="AA23" s="13">
        <v>6.76</v>
      </c>
      <c r="AB23" s="126">
        <v>98300</v>
      </c>
      <c r="AC23" s="13">
        <v>6.76</v>
      </c>
      <c r="AD23" s="2">
        <f t="shared" si="0"/>
        <v>0.35999999999999943</v>
      </c>
      <c r="AE23" s="181">
        <f t="shared" si="1"/>
        <v>-1.1695906432748537E-2</v>
      </c>
    </row>
    <row r="24" spans="5:31" x14ac:dyDescent="0.25">
      <c r="W24" s="176">
        <v>42270</v>
      </c>
      <c r="X24" s="13">
        <v>6.94</v>
      </c>
      <c r="Y24" s="13">
        <v>6.94</v>
      </c>
      <c r="Z24" s="13">
        <v>6.67</v>
      </c>
      <c r="AA24" s="13">
        <v>6.84</v>
      </c>
      <c r="AB24" s="126">
        <v>55500</v>
      </c>
      <c r="AC24" s="13">
        <v>6.84</v>
      </c>
      <c r="AD24" s="2">
        <f t="shared" si="0"/>
        <v>0.27000000000000046</v>
      </c>
      <c r="AE24" s="181">
        <f t="shared" si="1"/>
        <v>-7.2568940493468181E-3</v>
      </c>
    </row>
    <row r="25" spans="5:31" x14ac:dyDescent="0.25">
      <c r="W25" s="176">
        <v>42269</v>
      </c>
      <c r="X25" s="13">
        <v>6.85</v>
      </c>
      <c r="Y25" s="13">
        <v>6.92</v>
      </c>
      <c r="Z25" s="13">
        <v>6.67</v>
      </c>
      <c r="AA25" s="13">
        <v>6.89</v>
      </c>
      <c r="AB25" s="126">
        <v>157700</v>
      </c>
      <c r="AC25" s="13">
        <v>6.89</v>
      </c>
      <c r="AD25" s="2">
        <f t="shared" si="0"/>
        <v>0.25</v>
      </c>
      <c r="AE25" s="181">
        <f t="shared" si="1"/>
        <v>1.1747430249632984E-2</v>
      </c>
    </row>
    <row r="26" spans="5:31" x14ac:dyDescent="0.25">
      <c r="W26" s="176">
        <v>42268</v>
      </c>
      <c r="X26" s="13">
        <v>6.65</v>
      </c>
      <c r="Y26" s="13">
        <v>6.9</v>
      </c>
      <c r="Z26" s="13">
        <v>6.45</v>
      </c>
      <c r="AA26" s="13">
        <v>6.81</v>
      </c>
      <c r="AB26" s="126">
        <v>171700</v>
      </c>
      <c r="AC26" s="13">
        <v>6.81</v>
      </c>
      <c r="AD26" s="2">
        <f t="shared" si="0"/>
        <v>0.45000000000000018</v>
      </c>
      <c r="AE26" s="181">
        <f t="shared" si="1"/>
        <v>3.4954407294832679E-2</v>
      </c>
    </row>
    <row r="27" spans="5:31" x14ac:dyDescent="0.25">
      <c r="W27" s="176">
        <v>42265</v>
      </c>
      <c r="X27" s="13">
        <v>6.28</v>
      </c>
      <c r="Y27" s="13">
        <v>6.6</v>
      </c>
      <c r="Z27" s="13">
        <v>6.18</v>
      </c>
      <c r="AA27" s="13">
        <v>6.58</v>
      </c>
      <c r="AB27" s="126">
        <v>434400</v>
      </c>
      <c r="AC27" s="13">
        <v>6.58</v>
      </c>
      <c r="AD27" s="2">
        <f t="shared" si="0"/>
        <v>0.41999999999999993</v>
      </c>
      <c r="AE27" s="181">
        <f t="shared" si="1"/>
        <v>4.2789223454833714E-2</v>
      </c>
    </row>
    <row r="28" spans="5:31" x14ac:dyDescent="0.25">
      <c r="W28" s="176">
        <v>42264</v>
      </c>
      <c r="X28" s="13">
        <v>6.25</v>
      </c>
      <c r="Y28" s="13">
        <v>6.4</v>
      </c>
      <c r="Z28" s="13">
        <v>6.09</v>
      </c>
      <c r="AA28" s="13">
        <v>6.31</v>
      </c>
      <c r="AB28" s="126">
        <v>84900</v>
      </c>
      <c r="AC28" s="13">
        <v>6.31</v>
      </c>
      <c r="AD28" s="2">
        <f t="shared" si="0"/>
        <v>0.3100000000000005</v>
      </c>
      <c r="AE28" s="181">
        <f t="shared" si="1"/>
        <v>9.5999999999998309E-3</v>
      </c>
    </row>
    <row r="29" spans="5:31" x14ac:dyDescent="0.25">
      <c r="W29" s="176">
        <v>42263</v>
      </c>
      <c r="X29" s="13">
        <v>6.2</v>
      </c>
      <c r="Y29" s="13">
        <v>6.26</v>
      </c>
      <c r="Z29" s="13">
        <v>6.17</v>
      </c>
      <c r="AA29" s="13">
        <v>6.25</v>
      </c>
      <c r="AB29" s="126">
        <v>52200</v>
      </c>
      <c r="AC29" s="13">
        <v>6.25</v>
      </c>
      <c r="AD29" s="2">
        <f t="shared" si="0"/>
        <v>8.9999999999999858E-2</v>
      </c>
      <c r="AE29" s="181">
        <f t="shared" si="1"/>
        <v>6.441223832528209E-3</v>
      </c>
    </row>
    <row r="30" spans="5:31" x14ac:dyDescent="0.25">
      <c r="O30" s="48"/>
      <c r="S30" s="117"/>
      <c r="W30" s="176">
        <v>42262</v>
      </c>
      <c r="X30" s="13">
        <v>6.28</v>
      </c>
      <c r="Y30" s="13">
        <v>6.28</v>
      </c>
      <c r="Z30" s="13">
        <v>6.16</v>
      </c>
      <c r="AA30" s="13">
        <v>6.21</v>
      </c>
      <c r="AB30" s="126">
        <v>48300</v>
      </c>
      <c r="AC30" s="13">
        <v>6.21</v>
      </c>
      <c r="AD30" s="2">
        <f t="shared" si="0"/>
        <v>0.12000000000000011</v>
      </c>
      <c r="AE30" s="181">
        <f t="shared" si="1"/>
        <v>-1.4285714285714235E-2</v>
      </c>
    </row>
    <row r="31" spans="5:31" ht="20.25" thickBot="1" x14ac:dyDescent="0.35">
      <c r="O31" s="303" t="s">
        <v>82</v>
      </c>
      <c r="P31" s="303"/>
      <c r="Q31" s="48"/>
      <c r="T31" s="122" t="s">
        <v>139</v>
      </c>
      <c r="W31" s="176">
        <v>42261</v>
      </c>
      <c r="X31" s="13">
        <v>6.39</v>
      </c>
      <c r="Y31" s="13">
        <v>6.42</v>
      </c>
      <c r="Z31" s="13">
        <v>6.11</v>
      </c>
      <c r="AA31" s="13">
        <v>6.3</v>
      </c>
      <c r="AB31" s="126">
        <v>81500</v>
      </c>
      <c r="AC31" s="13">
        <v>6.3</v>
      </c>
      <c r="AD31" s="2">
        <f t="shared" si="0"/>
        <v>0.30999999999999961</v>
      </c>
      <c r="AE31" s="181">
        <f t="shared" si="1"/>
        <v>-4.7393364928910442E-3</v>
      </c>
    </row>
    <row r="32" spans="5:31" ht="15.75" thickTop="1" x14ac:dyDescent="0.25">
      <c r="O32" s="114">
        <v>1.1000000000000001</v>
      </c>
      <c r="P32" s="114">
        <f>O32*$Q$4</f>
        <v>4.4330000000000007</v>
      </c>
      <c r="Q32" s="48"/>
      <c r="T32" s="128" t="s">
        <v>123</v>
      </c>
      <c r="U32" s="129">
        <v>4.07</v>
      </c>
      <c r="W32" s="176">
        <v>42258</v>
      </c>
      <c r="X32" s="13">
        <v>6.12</v>
      </c>
      <c r="Y32" s="13">
        <v>6.4</v>
      </c>
      <c r="Z32" s="13">
        <v>6.07</v>
      </c>
      <c r="AA32" s="13">
        <v>6.33</v>
      </c>
      <c r="AB32" s="126">
        <v>200400</v>
      </c>
      <c r="AC32" s="13">
        <v>6.33</v>
      </c>
      <c r="AD32" s="2">
        <f t="shared" si="0"/>
        <v>0.33000000000000007</v>
      </c>
      <c r="AE32" s="181">
        <f t="shared" si="1"/>
        <v>3.4313725490196179E-2</v>
      </c>
    </row>
    <row r="33" spans="15:31" x14ac:dyDescent="0.25">
      <c r="O33" s="114">
        <v>1.0900000000000001</v>
      </c>
      <c r="P33" s="114">
        <f t="shared" ref="P33:P52" si="2">O33*$Q$4</f>
        <v>4.3927000000000005</v>
      </c>
      <c r="Q33" s="48"/>
      <c r="T33" s="118" t="s">
        <v>124</v>
      </c>
      <c r="U33" s="119">
        <v>4.0999999999999996</v>
      </c>
      <c r="W33" s="176">
        <v>42257</v>
      </c>
      <c r="X33" s="13">
        <v>6.19</v>
      </c>
      <c r="Y33" s="13">
        <v>6.2</v>
      </c>
      <c r="Z33" s="13">
        <v>6.05</v>
      </c>
      <c r="AA33" s="13">
        <v>6.12</v>
      </c>
      <c r="AB33" s="126">
        <v>82100</v>
      </c>
      <c r="AC33" s="13">
        <v>6.12</v>
      </c>
      <c r="AD33" s="2">
        <f t="shared" si="0"/>
        <v>0.15000000000000036</v>
      </c>
      <c r="AE33" s="181">
        <f t="shared" si="1"/>
        <v>-8.1037277147487652E-3</v>
      </c>
    </row>
    <row r="34" spans="15:31" x14ac:dyDescent="0.25">
      <c r="O34" s="114">
        <v>1.08</v>
      </c>
      <c r="P34" s="114">
        <f t="shared" si="2"/>
        <v>4.3524000000000003</v>
      </c>
      <c r="Q34" s="48"/>
      <c r="T34" s="118" t="s">
        <v>125</v>
      </c>
      <c r="U34" s="119" t="s">
        <v>174</v>
      </c>
      <c r="W34" s="176">
        <v>42256</v>
      </c>
      <c r="X34" s="13">
        <v>6</v>
      </c>
      <c r="Y34" s="13">
        <v>6.29</v>
      </c>
      <c r="Z34" s="13">
        <v>6</v>
      </c>
      <c r="AA34" s="13">
        <v>6.17</v>
      </c>
      <c r="AB34" s="126">
        <v>124900</v>
      </c>
      <c r="AC34" s="13">
        <v>6.17</v>
      </c>
      <c r="AD34" s="2">
        <f t="shared" si="0"/>
        <v>0.29000000000000004</v>
      </c>
      <c r="AE34" s="181">
        <f t="shared" si="1"/>
        <v>3.005008347245397E-2</v>
      </c>
    </row>
    <row r="35" spans="15:31" x14ac:dyDescent="0.25">
      <c r="O35" s="114">
        <v>1.07</v>
      </c>
      <c r="P35" s="114">
        <f t="shared" si="2"/>
        <v>4.3121000000000009</v>
      </c>
      <c r="Q35" s="114"/>
      <c r="T35" s="118" t="s">
        <v>126</v>
      </c>
      <c r="U35" s="119" t="s">
        <v>346</v>
      </c>
      <c r="W35" s="176">
        <v>42255</v>
      </c>
      <c r="X35" s="13">
        <v>5.85</v>
      </c>
      <c r="Y35" s="13">
        <v>6.05</v>
      </c>
      <c r="Z35" s="13">
        <v>5.75</v>
      </c>
      <c r="AA35" s="13">
        <v>5.99</v>
      </c>
      <c r="AB35" s="126">
        <v>104000</v>
      </c>
      <c r="AC35" s="13">
        <v>5.99</v>
      </c>
      <c r="AD35" s="2">
        <f t="shared" si="0"/>
        <v>0.29999999999999982</v>
      </c>
      <c r="AE35" s="181">
        <f t="shared" si="1"/>
        <v>2.3931623931624069E-2</v>
      </c>
    </row>
    <row r="36" spans="15:31" x14ac:dyDescent="0.25">
      <c r="O36" s="114">
        <v>1.06</v>
      </c>
      <c r="P36" s="114">
        <f t="shared" si="2"/>
        <v>4.2718000000000007</v>
      </c>
      <c r="Q36" s="114"/>
      <c r="T36" s="118" t="s">
        <v>127</v>
      </c>
      <c r="U36" s="119">
        <v>19</v>
      </c>
      <c r="W36" s="176">
        <v>42251</v>
      </c>
      <c r="X36" s="13">
        <v>5.79</v>
      </c>
      <c r="Y36" s="13">
        <v>5.85</v>
      </c>
      <c r="Z36" s="13">
        <v>5.62</v>
      </c>
      <c r="AA36" s="13">
        <v>5.85</v>
      </c>
      <c r="AB36" s="126">
        <v>63400</v>
      </c>
      <c r="AC36" s="13">
        <v>5.85</v>
      </c>
      <c r="AD36" s="2">
        <f t="shared" si="0"/>
        <v>0.22999999999999954</v>
      </c>
      <c r="AE36" s="181">
        <f t="shared" si="1"/>
        <v>6.8846815834768815E-3</v>
      </c>
    </row>
    <row r="37" spans="15:31" x14ac:dyDescent="0.25">
      <c r="O37" s="114">
        <v>1.05</v>
      </c>
      <c r="P37" s="114">
        <f t="shared" si="2"/>
        <v>4.2315000000000005</v>
      </c>
      <c r="Q37" s="114"/>
      <c r="T37" s="118" t="s">
        <v>128</v>
      </c>
      <c r="U37" s="119">
        <v>2.82728</v>
      </c>
      <c r="W37" s="176">
        <v>42250</v>
      </c>
      <c r="X37" s="13">
        <v>5.57</v>
      </c>
      <c r="Y37" s="13">
        <v>5.85</v>
      </c>
      <c r="Z37" s="13">
        <v>5.57</v>
      </c>
      <c r="AA37" s="13">
        <v>5.81</v>
      </c>
      <c r="AB37" s="126">
        <v>72800</v>
      </c>
      <c r="AC37" s="13">
        <v>5.81</v>
      </c>
      <c r="AD37" s="2">
        <f t="shared" si="0"/>
        <v>0.27999999999999936</v>
      </c>
      <c r="AE37" s="181">
        <f t="shared" si="1"/>
        <v>8.6805555555555802E-3</v>
      </c>
    </row>
    <row r="38" spans="15:31" x14ac:dyDescent="0.25">
      <c r="O38" s="114">
        <v>1.04</v>
      </c>
      <c r="P38" s="114">
        <f t="shared" si="2"/>
        <v>4.1912000000000003</v>
      </c>
      <c r="Q38" s="114"/>
      <c r="T38" s="118" t="s">
        <v>151</v>
      </c>
      <c r="U38" s="120" t="s">
        <v>276</v>
      </c>
      <c r="W38" s="176">
        <v>42249</v>
      </c>
      <c r="X38" s="13">
        <v>5.77</v>
      </c>
      <c r="Y38" s="13">
        <v>5.86</v>
      </c>
      <c r="Z38" s="13">
        <v>5.55</v>
      </c>
      <c r="AA38" s="13">
        <v>5.76</v>
      </c>
      <c r="AB38" s="126">
        <v>206700</v>
      </c>
      <c r="AC38" s="13">
        <v>5.76</v>
      </c>
      <c r="AD38" s="2">
        <f t="shared" si="0"/>
        <v>0.3100000000000005</v>
      </c>
      <c r="AE38" s="181">
        <f t="shared" si="1"/>
        <v>-1.7331022530329143E-3</v>
      </c>
    </row>
    <row r="39" spans="15:31" x14ac:dyDescent="0.25">
      <c r="O39" s="114">
        <v>1.03</v>
      </c>
      <c r="P39" s="114">
        <f t="shared" si="2"/>
        <v>4.1509</v>
      </c>
      <c r="Q39" s="114"/>
      <c r="T39" s="118"/>
      <c r="U39" s="119"/>
      <c r="W39" s="176">
        <v>42248</v>
      </c>
      <c r="X39" s="13">
        <v>5.33</v>
      </c>
      <c r="Y39" s="13">
        <v>5.84</v>
      </c>
      <c r="Z39" s="13">
        <v>5.23</v>
      </c>
      <c r="AA39" s="13">
        <v>5.77</v>
      </c>
      <c r="AB39" s="126">
        <v>257900</v>
      </c>
      <c r="AC39" s="13">
        <v>5.77</v>
      </c>
      <c r="AD39" s="2">
        <f t="shared" si="0"/>
        <v>0.60999999999999943</v>
      </c>
      <c r="AE39" s="181">
        <f t="shared" si="1"/>
        <v>7.2490706319702447E-2</v>
      </c>
    </row>
    <row r="40" spans="15:31" x14ac:dyDescent="0.25">
      <c r="O40" s="114">
        <v>1.02</v>
      </c>
      <c r="P40" s="114">
        <f t="shared" si="2"/>
        <v>4.1106000000000007</v>
      </c>
      <c r="Q40" s="114"/>
      <c r="T40" s="118" t="s">
        <v>130</v>
      </c>
      <c r="U40" s="119" t="s">
        <v>347</v>
      </c>
      <c r="W40" s="176">
        <v>42247</v>
      </c>
      <c r="X40" s="13">
        <v>5.23</v>
      </c>
      <c r="Y40" s="13">
        <v>5.38</v>
      </c>
      <c r="Z40" s="13">
        <v>5.15</v>
      </c>
      <c r="AA40" s="13">
        <v>5.38</v>
      </c>
      <c r="AB40" s="126">
        <v>43000</v>
      </c>
      <c r="AC40" s="13">
        <v>5.38</v>
      </c>
      <c r="AD40" s="2">
        <f t="shared" si="0"/>
        <v>0.22999999999999954</v>
      </c>
      <c r="AE40" s="181">
        <f t="shared" si="1"/>
        <v>3.4615384615384492E-2</v>
      </c>
    </row>
    <row r="41" spans="15:31" x14ac:dyDescent="0.25">
      <c r="O41" s="114">
        <v>1.01</v>
      </c>
      <c r="P41" s="114">
        <f t="shared" si="2"/>
        <v>4.0703000000000005</v>
      </c>
      <c r="Q41" s="114"/>
      <c r="T41" s="118" t="s">
        <v>131</v>
      </c>
      <c r="U41" s="119" t="s">
        <v>215</v>
      </c>
      <c r="W41" s="176">
        <v>42244</v>
      </c>
      <c r="X41" s="13">
        <v>5.15</v>
      </c>
      <c r="Y41" s="13">
        <v>5.28</v>
      </c>
      <c r="Z41" s="13">
        <v>5</v>
      </c>
      <c r="AA41" s="13">
        <v>5.2</v>
      </c>
      <c r="AB41" s="126">
        <v>78300</v>
      </c>
      <c r="AC41" s="13">
        <v>5.2</v>
      </c>
      <c r="AD41" s="2">
        <f t="shared" si="0"/>
        <v>0.28000000000000025</v>
      </c>
      <c r="AE41" s="181">
        <f t="shared" si="1"/>
        <v>3.8610038610038533E-3</v>
      </c>
    </row>
    <row r="42" spans="15:31" x14ac:dyDescent="0.25">
      <c r="O42" s="114">
        <v>1</v>
      </c>
      <c r="P42" s="114">
        <f t="shared" si="2"/>
        <v>4.03</v>
      </c>
      <c r="Q42" s="114"/>
      <c r="T42" s="118" t="s">
        <v>132</v>
      </c>
      <c r="U42" s="121">
        <v>99062</v>
      </c>
      <c r="W42" s="176">
        <v>42243</v>
      </c>
      <c r="X42" s="13">
        <v>5.3</v>
      </c>
      <c r="Y42" s="13">
        <v>5.32</v>
      </c>
      <c r="Z42" s="13">
        <v>5.12</v>
      </c>
      <c r="AA42" s="13">
        <v>5.18</v>
      </c>
      <c r="AB42" s="126">
        <v>56100</v>
      </c>
      <c r="AC42" s="13">
        <v>5.18</v>
      </c>
      <c r="AD42" s="2">
        <f t="shared" si="0"/>
        <v>0.20000000000000018</v>
      </c>
      <c r="AE42" s="181">
        <f t="shared" si="1"/>
        <v>1.171875E-2</v>
      </c>
    </row>
    <row r="43" spans="15:31" x14ac:dyDescent="0.25">
      <c r="O43" s="114">
        <v>0.99</v>
      </c>
      <c r="P43" s="114">
        <f t="shared" si="2"/>
        <v>3.9897</v>
      </c>
      <c r="Q43" s="114"/>
      <c r="T43" s="118" t="s">
        <v>136</v>
      </c>
      <c r="U43" s="121">
        <v>134006</v>
      </c>
      <c r="W43" s="176">
        <v>42242</v>
      </c>
      <c r="X43" s="13">
        <v>5.25</v>
      </c>
      <c r="Y43" s="13">
        <v>5.32</v>
      </c>
      <c r="Z43" s="13">
        <v>5</v>
      </c>
      <c r="AA43" s="13">
        <v>5.12</v>
      </c>
      <c r="AB43" s="126">
        <v>49600</v>
      </c>
      <c r="AC43" s="13">
        <v>5.12</v>
      </c>
      <c r="AD43" s="2">
        <f t="shared" si="0"/>
        <v>0.32000000000000028</v>
      </c>
      <c r="AE43" s="181">
        <f t="shared" si="1"/>
        <v>-9.6711798839458352E-3</v>
      </c>
    </row>
    <row r="44" spans="15:31" x14ac:dyDescent="0.25">
      <c r="O44" s="114">
        <v>0.98</v>
      </c>
      <c r="P44" s="114">
        <f t="shared" si="2"/>
        <v>3.9494000000000002</v>
      </c>
      <c r="Q44" s="114"/>
      <c r="T44" s="118" t="s">
        <v>133</v>
      </c>
      <c r="U44" s="119" t="s">
        <v>348</v>
      </c>
      <c r="W44" s="176">
        <v>42241</v>
      </c>
      <c r="X44" s="13">
        <v>5.6</v>
      </c>
      <c r="Y44" s="13">
        <v>5.67</v>
      </c>
      <c r="Z44" s="13">
        <v>5.0999999999999996</v>
      </c>
      <c r="AA44" s="13">
        <v>5.17</v>
      </c>
      <c r="AB44" s="126">
        <v>137100</v>
      </c>
      <c r="AC44" s="13">
        <v>5.17</v>
      </c>
      <c r="AD44" s="2">
        <f t="shared" si="0"/>
        <v>0.57000000000000028</v>
      </c>
      <c r="AE44" s="181">
        <f t="shared" si="1"/>
        <v>-3.0018761726078869E-2</v>
      </c>
    </row>
    <row r="45" spans="15:31" x14ac:dyDescent="0.25">
      <c r="O45" s="114">
        <v>0.97</v>
      </c>
      <c r="P45" s="114">
        <f t="shared" si="2"/>
        <v>3.9091</v>
      </c>
      <c r="Q45" s="114"/>
      <c r="T45" s="118" t="s">
        <v>137</v>
      </c>
      <c r="U45" s="119" t="s">
        <v>174</v>
      </c>
      <c r="W45" s="176">
        <v>42240</v>
      </c>
      <c r="X45" s="13">
        <v>5.55</v>
      </c>
      <c r="Y45" s="13">
        <v>5.55</v>
      </c>
      <c r="Z45" s="13">
        <v>5.0599999999999996</v>
      </c>
      <c r="AA45" s="13">
        <v>5.33</v>
      </c>
      <c r="AB45" s="126">
        <v>256800</v>
      </c>
      <c r="AC45" s="13">
        <v>5.33</v>
      </c>
      <c r="AD45" s="2">
        <f t="shared" si="0"/>
        <v>0.49000000000000021</v>
      </c>
      <c r="AE45" s="181">
        <f t="shared" si="1"/>
        <v>-7.4652777777777679E-2</v>
      </c>
    </row>
    <row r="46" spans="15:31" x14ac:dyDescent="0.25">
      <c r="O46" s="114">
        <v>0.96</v>
      </c>
      <c r="P46" s="114">
        <f t="shared" si="2"/>
        <v>3.8688000000000002</v>
      </c>
      <c r="Q46" s="114"/>
      <c r="T46" s="118" t="s">
        <v>138</v>
      </c>
      <c r="U46" s="119">
        <v>-1.67</v>
      </c>
      <c r="W46" s="176">
        <v>42237</v>
      </c>
      <c r="X46" s="13">
        <v>5.55</v>
      </c>
      <c r="Y46" s="13">
        <v>5.94</v>
      </c>
      <c r="Z46" s="13">
        <v>5.55</v>
      </c>
      <c r="AA46" s="13">
        <v>5.76</v>
      </c>
      <c r="AB46" s="126">
        <v>57600</v>
      </c>
      <c r="AC46" s="13">
        <v>5.76</v>
      </c>
      <c r="AD46" s="2">
        <f t="shared" si="0"/>
        <v>0.39000000000000057</v>
      </c>
      <c r="AE46" s="181">
        <f t="shared" si="1"/>
        <v>1.5873015873015817E-2</v>
      </c>
    </row>
    <row r="47" spans="15:31" x14ac:dyDescent="0.25">
      <c r="O47" s="114">
        <v>0.95</v>
      </c>
      <c r="P47" s="114">
        <f t="shared" si="2"/>
        <v>3.8285</v>
      </c>
      <c r="Q47" s="114"/>
      <c r="T47" s="118" t="s">
        <v>134</v>
      </c>
      <c r="U47" s="119" t="s">
        <v>152</v>
      </c>
      <c r="W47" s="176">
        <v>42236</v>
      </c>
      <c r="X47" s="13">
        <v>5.77</v>
      </c>
      <c r="Y47" s="13">
        <v>6</v>
      </c>
      <c r="Z47" s="13">
        <v>5.65</v>
      </c>
      <c r="AA47" s="13">
        <v>5.67</v>
      </c>
      <c r="AB47" s="126">
        <v>73300</v>
      </c>
      <c r="AC47" s="13">
        <v>5.67</v>
      </c>
      <c r="AD47" s="2">
        <f t="shared" si="0"/>
        <v>0.34999999999999964</v>
      </c>
      <c r="AE47" s="181">
        <f t="shared" si="1"/>
        <v>-1.5625E-2</v>
      </c>
    </row>
    <row r="48" spans="15:31" x14ac:dyDescent="0.25">
      <c r="O48" s="114">
        <v>0.94</v>
      </c>
      <c r="P48" s="114">
        <f t="shared" si="2"/>
        <v>3.7882000000000002</v>
      </c>
      <c r="Q48" s="114"/>
      <c r="S48" s="117"/>
      <c r="W48" s="176">
        <v>42235</v>
      </c>
      <c r="X48" s="13">
        <v>5.93</v>
      </c>
      <c r="Y48" s="13">
        <v>5.93</v>
      </c>
      <c r="Z48" s="13">
        <v>5.65</v>
      </c>
      <c r="AA48" s="13">
        <v>5.76</v>
      </c>
      <c r="AB48" s="126">
        <v>67100</v>
      </c>
      <c r="AC48" s="13">
        <v>5.76</v>
      </c>
      <c r="AD48" s="2">
        <f t="shared" si="0"/>
        <v>0.27999999999999936</v>
      </c>
      <c r="AE48" s="181">
        <f t="shared" si="1"/>
        <v>-2.8667790893760481E-2</v>
      </c>
    </row>
    <row r="49" spans="15:31" x14ac:dyDescent="0.25">
      <c r="O49" s="114">
        <v>0.93</v>
      </c>
      <c r="P49" s="114">
        <f t="shared" si="2"/>
        <v>3.7479000000000005</v>
      </c>
      <c r="Q49" s="114"/>
      <c r="S49" s="117"/>
      <c r="W49" s="176">
        <v>42234</v>
      </c>
      <c r="X49" s="13">
        <v>6.28</v>
      </c>
      <c r="Y49" s="13">
        <v>6.28</v>
      </c>
      <c r="Z49" s="13">
        <v>5.82</v>
      </c>
      <c r="AA49" s="13">
        <v>5.93</v>
      </c>
      <c r="AB49" s="126">
        <v>112500</v>
      </c>
      <c r="AC49" s="13">
        <v>5.93</v>
      </c>
      <c r="AD49" s="2">
        <f t="shared" si="0"/>
        <v>0.45999999999999996</v>
      </c>
      <c r="AE49" s="181">
        <f t="shared" si="1"/>
        <v>-1.0016694490818101E-2</v>
      </c>
    </row>
    <row r="50" spans="15:31" x14ac:dyDescent="0.25">
      <c r="O50" s="114">
        <v>0.92</v>
      </c>
      <c r="P50" s="114">
        <f t="shared" si="2"/>
        <v>3.7076000000000002</v>
      </c>
      <c r="Q50" s="114"/>
      <c r="S50" s="117"/>
      <c r="W50" s="176">
        <v>42233</v>
      </c>
      <c r="X50" s="13">
        <v>6</v>
      </c>
      <c r="Y50" s="13">
        <v>6</v>
      </c>
      <c r="Z50" s="13">
        <v>5.85</v>
      </c>
      <c r="AA50" s="13">
        <v>5.99</v>
      </c>
      <c r="AB50" s="126">
        <v>88400</v>
      </c>
      <c r="AC50" s="13">
        <v>5.99</v>
      </c>
      <c r="AD50" s="2">
        <f t="shared" si="0"/>
        <v>0.15000000000000036</v>
      </c>
      <c r="AE50" s="181">
        <f t="shared" si="1"/>
        <v>5.0335570469799418E-3</v>
      </c>
    </row>
    <row r="51" spans="15:31" x14ac:dyDescent="0.25">
      <c r="O51" s="114">
        <v>0.91</v>
      </c>
      <c r="P51" s="114">
        <f t="shared" si="2"/>
        <v>3.6673000000000004</v>
      </c>
      <c r="Q51" s="114"/>
      <c r="S51" s="117"/>
      <c r="W51" s="176">
        <v>42230</v>
      </c>
      <c r="X51" s="13">
        <v>6.08</v>
      </c>
      <c r="Y51" s="13">
        <v>6.15</v>
      </c>
      <c r="Z51" s="13">
        <v>5.91</v>
      </c>
      <c r="AA51" s="13">
        <v>5.96</v>
      </c>
      <c r="AB51" s="126">
        <v>45300</v>
      </c>
      <c r="AC51" s="13">
        <v>5.96</v>
      </c>
      <c r="AD51" s="2">
        <f t="shared" si="0"/>
        <v>0.24000000000000021</v>
      </c>
      <c r="AE51" s="181">
        <f t="shared" si="1"/>
        <v>-2.2950819672131084E-2</v>
      </c>
    </row>
    <row r="52" spans="15:31" x14ac:dyDescent="0.25">
      <c r="O52" s="114">
        <v>0.9</v>
      </c>
      <c r="P52" s="114">
        <f t="shared" si="2"/>
        <v>3.6270000000000002</v>
      </c>
      <c r="Q52" s="114"/>
      <c r="S52" s="117"/>
      <c r="W52" s="176">
        <v>42229</v>
      </c>
      <c r="X52" s="13">
        <v>6.01</v>
      </c>
      <c r="Y52" s="13">
        <v>6.36</v>
      </c>
      <c r="Z52" s="13">
        <v>5.81</v>
      </c>
      <c r="AA52" s="13">
        <v>6.1</v>
      </c>
      <c r="AB52" s="126">
        <v>198200</v>
      </c>
      <c r="AC52" s="13">
        <v>6.1</v>
      </c>
      <c r="AD52" s="2">
        <f t="shared" si="0"/>
        <v>0.55000000000000071</v>
      </c>
      <c r="AE52" s="181">
        <f t="shared" si="1"/>
        <v>1.8363939899832982E-2</v>
      </c>
    </row>
    <row r="53" spans="15:31" x14ac:dyDescent="0.25">
      <c r="O53" s="48"/>
      <c r="S53" s="117"/>
      <c r="W53" s="176">
        <v>42228</v>
      </c>
      <c r="X53" s="13">
        <v>5.77</v>
      </c>
      <c r="Y53" s="13">
        <v>6.14</v>
      </c>
      <c r="Z53" s="13">
        <v>5.7</v>
      </c>
      <c r="AA53" s="13">
        <v>5.99</v>
      </c>
      <c r="AB53" s="126">
        <v>348100</v>
      </c>
      <c r="AC53" s="13">
        <v>5.99</v>
      </c>
      <c r="AD53" s="2">
        <f t="shared" si="0"/>
        <v>0.4399999999999995</v>
      </c>
      <c r="AE53" s="181">
        <f t="shared" si="1"/>
        <v>7.9279279279279358E-2</v>
      </c>
    </row>
    <row r="54" spans="15:31" x14ac:dyDescent="0.25">
      <c r="O54" s="48"/>
      <c r="S54" s="117"/>
      <c r="W54" s="176">
        <v>42227</v>
      </c>
      <c r="X54" s="13">
        <v>5.65</v>
      </c>
      <c r="Y54" s="13">
        <v>5.69</v>
      </c>
      <c r="Z54" s="13">
        <v>5.21</v>
      </c>
      <c r="AA54" s="13">
        <v>5.55</v>
      </c>
      <c r="AB54" s="126">
        <v>143000</v>
      </c>
      <c r="AC54" s="13">
        <v>5.55</v>
      </c>
      <c r="AD54" s="2">
        <f t="shared" si="0"/>
        <v>0.48000000000000043</v>
      </c>
      <c r="AE54" s="181">
        <f t="shared" si="1"/>
        <v>-1.9434628975265045E-2</v>
      </c>
    </row>
    <row r="55" spans="15:31" x14ac:dyDescent="0.25">
      <c r="W55" s="176">
        <v>42226</v>
      </c>
      <c r="X55" s="13">
        <v>4.93</v>
      </c>
      <c r="Y55" s="13">
        <v>5.69</v>
      </c>
      <c r="Z55" s="13">
        <v>4.91</v>
      </c>
      <c r="AA55" s="13">
        <v>5.66</v>
      </c>
      <c r="AB55" s="126">
        <v>223700</v>
      </c>
      <c r="AC55" s="13">
        <v>5.66</v>
      </c>
      <c r="AD55" s="2">
        <f t="shared" si="0"/>
        <v>0.78000000000000025</v>
      </c>
      <c r="AE55" s="181">
        <f t="shared" si="1"/>
        <v>0.15274949083503064</v>
      </c>
    </row>
    <row r="56" spans="15:31" x14ac:dyDescent="0.25">
      <c r="W56" s="176">
        <v>42223</v>
      </c>
      <c r="X56" s="13">
        <v>5.0599999999999996</v>
      </c>
      <c r="Y56" s="13">
        <v>5.09</v>
      </c>
      <c r="Z56" s="13">
        <v>4.7300000000000004</v>
      </c>
      <c r="AA56" s="13">
        <v>4.91</v>
      </c>
      <c r="AB56" s="126">
        <v>96100</v>
      </c>
      <c r="AC56" s="13">
        <v>4.91</v>
      </c>
      <c r="AD56" s="2">
        <f t="shared" si="0"/>
        <v>0.35999999999999943</v>
      </c>
      <c r="AE56" s="181">
        <f t="shared" si="1"/>
        <v>-2.7722772277227636E-2</v>
      </c>
    </row>
    <row r="57" spans="15:31" x14ac:dyDescent="0.25">
      <c r="W57" s="176">
        <v>42222</v>
      </c>
      <c r="X57" s="13">
        <v>5.52</v>
      </c>
      <c r="Y57" s="13">
        <v>5.59</v>
      </c>
      <c r="Z57" s="13">
        <v>4.59</v>
      </c>
      <c r="AA57" s="13">
        <v>5.05</v>
      </c>
      <c r="AB57" s="126">
        <v>303300</v>
      </c>
      <c r="AC57" s="13">
        <v>5.05</v>
      </c>
      <c r="AD57" s="2">
        <f t="shared" si="0"/>
        <v>1</v>
      </c>
      <c r="AE57" s="181">
        <f t="shared" si="1"/>
        <v>-9.3357271095152683E-2</v>
      </c>
    </row>
    <row r="58" spans="15:31" x14ac:dyDescent="0.25">
      <c r="W58" s="176">
        <v>42221</v>
      </c>
      <c r="X58" s="13">
        <v>5.75</v>
      </c>
      <c r="Y58" s="13">
        <v>5.8</v>
      </c>
      <c r="Z58" s="13">
        <v>5.55</v>
      </c>
      <c r="AA58" s="13">
        <v>5.57</v>
      </c>
      <c r="AB58" s="126">
        <v>149200</v>
      </c>
      <c r="AC58" s="13">
        <v>5.57</v>
      </c>
      <c r="AD58" s="2">
        <f t="shared" si="0"/>
        <v>0.25</v>
      </c>
      <c r="AE58" s="181">
        <f t="shared" si="1"/>
        <v>-3.7996545768566481E-2</v>
      </c>
    </row>
    <row r="59" spans="15:31" x14ac:dyDescent="0.25">
      <c r="W59" s="176">
        <v>42220</v>
      </c>
      <c r="X59" s="13">
        <v>5.91</v>
      </c>
      <c r="Y59" s="13">
        <v>5.95</v>
      </c>
      <c r="Z59" s="13">
        <v>5.61</v>
      </c>
      <c r="AA59" s="13">
        <v>5.79</v>
      </c>
      <c r="AB59" s="126">
        <v>59400</v>
      </c>
      <c r="AC59" s="13">
        <v>5.79</v>
      </c>
      <c r="AD59" s="2">
        <f t="shared" si="0"/>
        <v>0.33999999999999986</v>
      </c>
      <c r="AE59" s="181">
        <f t="shared" si="1"/>
        <v>-3.177257525083621E-2</v>
      </c>
    </row>
    <row r="60" spans="15:31" x14ac:dyDescent="0.25">
      <c r="W60" s="176">
        <v>42219</v>
      </c>
      <c r="X60" s="13">
        <v>6</v>
      </c>
      <c r="Y60" s="13">
        <v>6.13</v>
      </c>
      <c r="Z60" s="13">
        <v>5.86</v>
      </c>
      <c r="AA60" s="13">
        <v>5.98</v>
      </c>
      <c r="AB60" s="126">
        <v>76000</v>
      </c>
      <c r="AC60" s="13">
        <v>5.98</v>
      </c>
      <c r="AD60" s="2">
        <f t="shared" si="0"/>
        <v>0.26999999999999957</v>
      </c>
      <c r="AE60" s="181">
        <f t="shared" si="1"/>
        <v>-1.3201320132013028E-2</v>
      </c>
    </row>
    <row r="61" spans="15:31" x14ac:dyDescent="0.25">
      <c r="W61" s="176">
        <v>42216</v>
      </c>
      <c r="X61" s="13">
        <v>6.1</v>
      </c>
      <c r="Y61" s="13">
        <v>6.21</v>
      </c>
      <c r="Z61" s="13">
        <v>5.86</v>
      </c>
      <c r="AA61" s="13">
        <v>6.06</v>
      </c>
      <c r="AB61" s="126">
        <v>95800</v>
      </c>
      <c r="AC61" s="13">
        <v>6.06</v>
      </c>
      <c r="AD61" s="2">
        <f t="shared" si="0"/>
        <v>0.34999999999999964</v>
      </c>
      <c r="AE61" s="181">
        <f t="shared" si="1"/>
        <v>-6.5573770491803574E-3</v>
      </c>
    </row>
    <row r="62" spans="15:31" x14ac:dyDescent="0.25">
      <c r="W62" s="176">
        <v>42215</v>
      </c>
      <c r="X62" s="13">
        <v>6.17</v>
      </c>
      <c r="Y62" s="13">
        <v>6.25</v>
      </c>
      <c r="Z62" s="13">
        <v>6.03</v>
      </c>
      <c r="AA62" s="13">
        <v>6.1</v>
      </c>
      <c r="AB62" s="126">
        <v>57600</v>
      </c>
      <c r="AC62" s="13">
        <v>6.1</v>
      </c>
      <c r="AD62" s="2">
        <f t="shared" si="0"/>
        <v>0.21999999999999975</v>
      </c>
      <c r="AE62" s="181">
        <f t="shared" si="1"/>
        <v>-1.1345218800648316E-2</v>
      </c>
    </row>
    <row r="63" spans="15:31" x14ac:dyDescent="0.25">
      <c r="W63" s="176">
        <v>42214</v>
      </c>
      <c r="X63" s="13">
        <v>6.2</v>
      </c>
      <c r="Y63" s="13">
        <v>6.33</v>
      </c>
      <c r="Z63" s="13">
        <v>6.16</v>
      </c>
      <c r="AA63" s="13">
        <v>6.17</v>
      </c>
      <c r="AB63" s="126">
        <v>69500</v>
      </c>
      <c r="AC63" s="13">
        <v>6.17</v>
      </c>
      <c r="AD63" s="2">
        <f t="shared" si="0"/>
        <v>0.16999999999999993</v>
      </c>
      <c r="AE63" s="181">
        <f t="shared" si="1"/>
        <v>-1.5948963317384268E-2</v>
      </c>
    </row>
    <row r="64" spans="15:31" x14ac:dyDescent="0.25">
      <c r="W64" s="176">
        <v>42213</v>
      </c>
      <c r="X64" s="13">
        <v>6.02</v>
      </c>
      <c r="Y64" s="13">
        <v>6.45</v>
      </c>
      <c r="Z64" s="13">
        <v>6.02</v>
      </c>
      <c r="AA64" s="13">
        <v>6.27</v>
      </c>
      <c r="AB64" s="126">
        <v>178600</v>
      </c>
      <c r="AC64" s="13">
        <v>6.27</v>
      </c>
      <c r="AD64" s="2">
        <f t="shared" si="0"/>
        <v>0.4300000000000006</v>
      </c>
      <c r="AE64" s="181">
        <f t="shared" si="1"/>
        <v>3.9800995024875441E-2</v>
      </c>
    </row>
    <row r="65" spans="23:31" x14ac:dyDescent="0.25">
      <c r="W65" s="176">
        <v>42212</v>
      </c>
      <c r="X65" s="13">
        <v>6.29</v>
      </c>
      <c r="Y65" s="13">
        <v>6.39</v>
      </c>
      <c r="Z65" s="13">
        <v>5.95</v>
      </c>
      <c r="AA65" s="13">
        <v>6.03</v>
      </c>
      <c r="AB65" s="126">
        <v>93700</v>
      </c>
      <c r="AC65" s="13">
        <v>6.03</v>
      </c>
      <c r="AD65" s="2">
        <f t="shared" si="0"/>
        <v>0.4399999999999995</v>
      </c>
      <c r="AE65" s="181">
        <f t="shared" si="1"/>
        <v>-5.0393700787401463E-2</v>
      </c>
    </row>
    <row r="66" spans="23:31" x14ac:dyDescent="0.25">
      <c r="W66" s="176">
        <v>42209</v>
      </c>
      <c r="X66" s="13">
        <v>6.3</v>
      </c>
      <c r="Y66" s="13">
        <v>6.45</v>
      </c>
      <c r="Z66" s="13">
        <v>6.15</v>
      </c>
      <c r="AA66" s="13">
        <v>6.35</v>
      </c>
      <c r="AB66" s="126">
        <v>116000</v>
      </c>
      <c r="AC66" s="13">
        <v>6.35</v>
      </c>
      <c r="AD66" s="2">
        <f t="shared" si="0"/>
        <v>0.29999999999999982</v>
      </c>
      <c r="AE66" s="181">
        <f t="shared" si="1"/>
        <v>1.7628205128205066E-2</v>
      </c>
    </row>
    <row r="67" spans="23:31" x14ac:dyDescent="0.25">
      <c r="W67" s="176">
        <v>42208</v>
      </c>
      <c r="X67" s="13">
        <v>6.14</v>
      </c>
      <c r="Y67" s="13">
        <v>6.3</v>
      </c>
      <c r="Z67" s="13">
        <v>6.01</v>
      </c>
      <c r="AA67" s="13">
        <v>6.24</v>
      </c>
      <c r="AB67" s="126">
        <v>61000</v>
      </c>
      <c r="AC67" s="13">
        <v>6.24</v>
      </c>
      <c r="AD67" s="2">
        <f t="shared" ref="AD67:AD68" si="3">Y67-Z67</f>
        <v>0.29000000000000004</v>
      </c>
      <c r="AE67" s="181" t="e">
        <f t="shared" ref="AE67:AE68" si="4">AC67/AC68-1</f>
        <v>#DIV/0!</v>
      </c>
    </row>
    <row r="68" spans="23:31" x14ac:dyDescent="0.25">
      <c r="W68" s="13" t="s">
        <v>148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1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114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115</v>
      </c>
      <c r="K1" s="14" t="s">
        <v>61</v>
      </c>
      <c r="L1" s="14" t="s">
        <v>81</v>
      </c>
      <c r="M1" s="14" t="s">
        <v>38</v>
      </c>
      <c r="T1" t="s">
        <v>72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54</v>
      </c>
      <c r="B2" s="1">
        <v>42214</v>
      </c>
      <c r="C2" s="7">
        <v>10</v>
      </c>
      <c r="D2" s="58">
        <v>99.58</v>
      </c>
      <c r="E2" s="58">
        <v>0</v>
      </c>
      <c r="F2" s="58">
        <f>C2*D2</f>
        <v>995.8</v>
      </c>
      <c r="G2" s="1">
        <v>42237</v>
      </c>
      <c r="H2" s="7">
        <v>10</v>
      </c>
      <c r="I2" s="7">
        <v>99.56</v>
      </c>
      <c r="J2" s="58">
        <v>0.02</v>
      </c>
      <c r="K2" s="7">
        <f>I2*H2-J2</f>
        <v>995.58</v>
      </c>
      <c r="L2" s="1">
        <v>42257</v>
      </c>
      <c r="M2" s="2">
        <v>9.6</v>
      </c>
      <c r="O2" s="14" t="s">
        <v>57</v>
      </c>
      <c r="Q2">
        <f>C8-H8</f>
        <v>0</v>
      </c>
      <c r="T2" s="1">
        <v>42297</v>
      </c>
      <c r="U2" t="s">
        <v>234</v>
      </c>
      <c r="W2" s="176">
        <v>42300</v>
      </c>
      <c r="X2" s="13">
        <v>100.46</v>
      </c>
      <c r="Y2" s="13">
        <v>100.9</v>
      </c>
      <c r="Z2" s="13">
        <v>100.18</v>
      </c>
      <c r="AA2" s="13">
        <v>100.62</v>
      </c>
      <c r="AB2" s="126">
        <v>5025200</v>
      </c>
      <c r="AC2" s="13">
        <v>100.62</v>
      </c>
      <c r="AD2" s="2">
        <f>Y2-Z2</f>
        <v>0.71999999999999886</v>
      </c>
      <c r="AE2" s="181">
        <f>AC2/AC3-1</f>
        <v>8.317466680028085E-3</v>
      </c>
    </row>
    <row r="3" spans="1:31" x14ac:dyDescent="0.25">
      <c r="A3" s="27" t="s">
        <v>75</v>
      </c>
      <c r="B3" s="1">
        <v>42219</v>
      </c>
      <c r="C3" s="7">
        <v>5</v>
      </c>
      <c r="D3" s="58">
        <v>97.95</v>
      </c>
      <c r="E3" s="58">
        <v>0</v>
      </c>
      <c r="F3" s="58">
        <f>C3*D3</f>
        <v>489.75</v>
      </c>
      <c r="G3" s="1">
        <v>42304</v>
      </c>
      <c r="H3" s="58">
        <v>15</v>
      </c>
      <c r="I3" s="58">
        <v>98.75</v>
      </c>
      <c r="J3" s="58">
        <v>0.03</v>
      </c>
      <c r="K3" s="7">
        <f>I3*H3-J3</f>
        <v>1481.22</v>
      </c>
      <c r="O3" s="14" t="s">
        <v>58</v>
      </c>
      <c r="Q3" s="2">
        <f>IF(Q2=0, Q4, (F8-K8-M8)/Q2)</f>
        <v>100.62</v>
      </c>
      <c r="W3" s="176">
        <v>42299</v>
      </c>
      <c r="X3" s="13">
        <v>98.29</v>
      </c>
      <c r="Y3" s="13">
        <v>100.23</v>
      </c>
      <c r="Z3" s="13">
        <v>98.1</v>
      </c>
      <c r="AA3" s="13">
        <v>99.79</v>
      </c>
      <c r="AB3" s="126">
        <v>5695800</v>
      </c>
      <c r="AC3" s="13">
        <v>99.79</v>
      </c>
      <c r="AD3" s="2">
        <f t="shared" ref="AD3:AD66" si="0">Y3-Z3</f>
        <v>2.1300000000000097</v>
      </c>
      <c r="AE3" s="181">
        <f t="shared" ref="AE3:AE66" si="1">AC3/AC4-1</f>
        <v>1.8577115443503267E-2</v>
      </c>
    </row>
    <row r="4" spans="1:31" x14ac:dyDescent="0.25">
      <c r="B4" s="1">
        <v>42272</v>
      </c>
      <c r="C4" s="7">
        <v>10</v>
      </c>
      <c r="D4" s="58">
        <v>88.6</v>
      </c>
      <c r="E4" s="58">
        <v>0</v>
      </c>
      <c r="F4" s="58">
        <f>C4*D4</f>
        <v>886</v>
      </c>
      <c r="O4" s="14" t="s">
        <v>66</v>
      </c>
      <c r="Q4" s="72">
        <v>100.62</v>
      </c>
      <c r="W4" s="176">
        <v>42298</v>
      </c>
      <c r="X4" s="13">
        <v>96.24</v>
      </c>
      <c r="Y4" s="13">
        <v>98.68</v>
      </c>
      <c r="Z4" s="13">
        <v>96.02</v>
      </c>
      <c r="AA4" s="13">
        <v>97.97</v>
      </c>
      <c r="AB4" s="126">
        <v>10498900</v>
      </c>
      <c r="AC4" s="13">
        <v>97.97</v>
      </c>
      <c r="AD4" s="2">
        <f t="shared" si="0"/>
        <v>2.6600000000000108</v>
      </c>
      <c r="AE4" s="181">
        <f t="shared" si="1"/>
        <v>2.4576448441748555E-2</v>
      </c>
    </row>
    <row r="5" spans="1:31" x14ac:dyDescent="0.25">
      <c r="O5" s="14" t="s">
        <v>67</v>
      </c>
      <c r="Q5" s="3">
        <f>Q4*Q2</f>
        <v>0</v>
      </c>
      <c r="W5" s="176">
        <v>42297</v>
      </c>
      <c r="X5" s="13">
        <v>94.33</v>
      </c>
      <c r="Y5" s="13">
        <v>97.69</v>
      </c>
      <c r="Z5" s="13">
        <v>93.08</v>
      </c>
      <c r="AA5" s="13">
        <v>95.62</v>
      </c>
      <c r="AB5" s="126">
        <v>8885200</v>
      </c>
      <c r="AC5" s="13">
        <v>95.62</v>
      </c>
      <c r="AD5" s="2">
        <f t="shared" si="0"/>
        <v>4.6099999999999994</v>
      </c>
      <c r="AE5" s="181">
        <f t="shared" si="1"/>
        <v>3.8783269961977229E-2</v>
      </c>
    </row>
    <row r="6" spans="1:31" x14ac:dyDescent="0.25">
      <c r="O6" s="14" t="s">
        <v>64</v>
      </c>
      <c r="Q6" s="2">
        <f>Q3*Q2</f>
        <v>0</v>
      </c>
      <c r="W6" s="176">
        <v>42296</v>
      </c>
      <c r="X6" s="13">
        <v>92.5</v>
      </c>
      <c r="Y6" s="13">
        <v>92.85</v>
      </c>
      <c r="Z6" s="13">
        <v>91.21</v>
      </c>
      <c r="AA6" s="13">
        <v>92.05</v>
      </c>
      <c r="AB6" s="126">
        <v>5485600</v>
      </c>
      <c r="AC6" s="13">
        <v>92.05</v>
      </c>
      <c r="AD6" s="2">
        <f t="shared" si="0"/>
        <v>1.6400000000000006</v>
      </c>
      <c r="AE6" s="181">
        <f t="shared" si="1"/>
        <v>-1.0215053763440896E-2</v>
      </c>
    </row>
    <row r="7" spans="1:31" ht="15.75" x14ac:dyDescent="0.25">
      <c r="O7" s="14" t="s">
        <v>65</v>
      </c>
      <c r="Q7" s="2">
        <f>IF(Q2=0, K8+M8-F8,Q5-Q6)</f>
        <v>114.84999999999991</v>
      </c>
      <c r="R7" s="283"/>
      <c r="W7" s="176">
        <v>42293</v>
      </c>
      <c r="X7" s="13">
        <v>94</v>
      </c>
      <c r="Y7" s="13">
        <v>94.15</v>
      </c>
      <c r="Z7" s="13">
        <v>92.63</v>
      </c>
      <c r="AA7" s="13">
        <v>93</v>
      </c>
      <c r="AB7" s="126">
        <v>3085400</v>
      </c>
      <c r="AC7" s="13">
        <v>93</v>
      </c>
      <c r="AD7" s="2">
        <f t="shared" si="0"/>
        <v>1.5200000000000102</v>
      </c>
      <c r="AE7" s="181">
        <f t="shared" si="1"/>
        <v>-1.9317450096587585E-3</v>
      </c>
    </row>
    <row r="8" spans="1:31" x14ac:dyDescent="0.25">
      <c r="A8" s="46" t="s">
        <v>86</v>
      </c>
      <c r="B8" s="17"/>
      <c r="C8" s="17">
        <f>SUM(C2:C7)</f>
        <v>25</v>
      </c>
      <c r="D8" s="22"/>
      <c r="E8" s="22"/>
      <c r="F8" s="22">
        <f>SUM(F2:F7)</f>
        <v>2371.5500000000002</v>
      </c>
      <c r="G8" s="17"/>
      <c r="H8" s="17">
        <f>SUM(H2:H4)</f>
        <v>25</v>
      </c>
      <c r="I8" s="17"/>
      <c r="J8" s="17"/>
      <c r="K8" s="17">
        <f>SUM(K2:K4)</f>
        <v>2476.8000000000002</v>
      </c>
      <c r="L8" s="17"/>
      <c r="M8" s="22">
        <f>SUM(M2:M7)</f>
        <v>9.6</v>
      </c>
      <c r="W8" s="176">
        <v>42292</v>
      </c>
      <c r="X8" s="13">
        <v>92.71</v>
      </c>
      <c r="Y8" s="13">
        <v>93.23</v>
      </c>
      <c r="Z8" s="13">
        <v>92.15</v>
      </c>
      <c r="AA8" s="13">
        <v>93.18</v>
      </c>
      <c r="AB8" s="126">
        <v>3753800</v>
      </c>
      <c r="AC8" s="13">
        <v>93.18</v>
      </c>
      <c r="AD8" s="2">
        <f t="shared" si="0"/>
        <v>1.0799999999999983</v>
      </c>
      <c r="AE8" s="181">
        <f t="shared" si="1"/>
        <v>1.0958012368449621E-2</v>
      </c>
    </row>
    <row r="9" spans="1:31" x14ac:dyDescent="0.25">
      <c r="W9" s="176">
        <v>42291</v>
      </c>
      <c r="X9" s="13">
        <v>94.27</v>
      </c>
      <c r="Y9" s="13">
        <v>94.86</v>
      </c>
      <c r="Z9" s="13">
        <v>91.76</v>
      </c>
      <c r="AA9" s="13">
        <v>92.17</v>
      </c>
      <c r="AB9" s="126">
        <v>5368800</v>
      </c>
      <c r="AC9" s="13">
        <v>92.17</v>
      </c>
      <c r="AD9" s="2">
        <f t="shared" si="0"/>
        <v>3.0999999999999943</v>
      </c>
      <c r="AE9" s="181">
        <f t="shared" si="1"/>
        <v>-2.2380144251166745E-2</v>
      </c>
    </row>
    <row r="10" spans="1:31" x14ac:dyDescent="0.25">
      <c r="W10" s="176">
        <v>42290</v>
      </c>
      <c r="X10" s="13">
        <v>94.17</v>
      </c>
      <c r="Y10" s="13">
        <v>94.75</v>
      </c>
      <c r="Z10" s="13">
        <v>93.64</v>
      </c>
      <c r="AA10" s="13">
        <v>94.28</v>
      </c>
      <c r="AB10" s="126">
        <v>3988100</v>
      </c>
      <c r="AC10" s="13">
        <v>94.28</v>
      </c>
      <c r="AD10" s="2">
        <f t="shared" si="0"/>
        <v>1.1099999999999994</v>
      </c>
      <c r="AE10" s="181">
        <f t="shared" si="1"/>
        <v>-1.2050717803625766E-2</v>
      </c>
    </row>
    <row r="11" spans="1:31" x14ac:dyDescent="0.25">
      <c r="W11" s="176">
        <v>42289</v>
      </c>
      <c r="X11" s="13">
        <v>94.94</v>
      </c>
      <c r="Y11" s="13">
        <v>95.47</v>
      </c>
      <c r="Z11" s="13">
        <v>94.61</v>
      </c>
      <c r="AA11" s="13">
        <v>95.43</v>
      </c>
      <c r="AB11" s="126">
        <v>3180300</v>
      </c>
      <c r="AC11" s="13">
        <v>95.43</v>
      </c>
      <c r="AD11" s="2">
        <f t="shared" si="0"/>
        <v>0.85999999999999943</v>
      </c>
      <c r="AE11" s="181">
        <f t="shared" si="1"/>
        <v>6.2912865681030716E-4</v>
      </c>
    </row>
    <row r="12" spans="1:31" x14ac:dyDescent="0.25">
      <c r="W12" s="176">
        <v>42286</v>
      </c>
      <c r="X12" s="13">
        <v>94.67</v>
      </c>
      <c r="Y12" s="13">
        <v>95.94</v>
      </c>
      <c r="Z12" s="13">
        <v>94.51</v>
      </c>
      <c r="AA12" s="13">
        <v>95.37</v>
      </c>
      <c r="AB12" s="126">
        <v>4008200</v>
      </c>
      <c r="AC12" s="13">
        <v>95.37</v>
      </c>
      <c r="AD12" s="2">
        <f t="shared" si="0"/>
        <v>1.4299999999999926</v>
      </c>
      <c r="AE12" s="181">
        <f t="shared" si="1"/>
        <v>1.1025124562705546E-2</v>
      </c>
    </row>
    <row r="13" spans="1:31" x14ac:dyDescent="0.25">
      <c r="W13" s="176">
        <v>42285</v>
      </c>
      <c r="X13" s="13">
        <v>92.86</v>
      </c>
      <c r="Y13" s="13">
        <v>94.39</v>
      </c>
      <c r="Z13" s="13">
        <v>92.84</v>
      </c>
      <c r="AA13" s="13">
        <v>94.33</v>
      </c>
      <c r="AB13" s="126">
        <v>4000400</v>
      </c>
      <c r="AC13" s="13">
        <v>94.33</v>
      </c>
      <c r="AD13" s="2">
        <f t="shared" si="0"/>
        <v>1.5499999999999972</v>
      </c>
      <c r="AE13" s="181">
        <f t="shared" si="1"/>
        <v>8.7691156026092898E-3</v>
      </c>
    </row>
    <row r="14" spans="1:31" x14ac:dyDescent="0.25">
      <c r="W14" s="176">
        <v>42284</v>
      </c>
      <c r="X14" s="13">
        <v>94</v>
      </c>
      <c r="Y14" s="13">
        <v>94.16</v>
      </c>
      <c r="Z14" s="13">
        <v>92.57</v>
      </c>
      <c r="AA14" s="13">
        <v>93.51</v>
      </c>
      <c r="AB14" s="126">
        <v>3516100</v>
      </c>
      <c r="AC14" s="13">
        <v>93.51</v>
      </c>
      <c r="AD14" s="2">
        <f t="shared" si="0"/>
        <v>1.5900000000000034</v>
      </c>
      <c r="AE14" s="181">
        <f t="shared" si="1"/>
        <v>1.0372771474878473E-2</v>
      </c>
    </row>
    <row r="15" spans="1:31" x14ac:dyDescent="0.25">
      <c r="W15" s="176">
        <v>42283</v>
      </c>
      <c r="X15" s="13">
        <v>92.15</v>
      </c>
      <c r="Y15" s="13">
        <v>92.85</v>
      </c>
      <c r="Z15" s="13">
        <v>92.01</v>
      </c>
      <c r="AA15" s="13">
        <v>92.55</v>
      </c>
      <c r="AB15" s="126">
        <v>3338000</v>
      </c>
      <c r="AC15" s="13">
        <v>92.55</v>
      </c>
      <c r="AD15" s="2">
        <f t="shared" si="0"/>
        <v>0.8399999999999892</v>
      </c>
      <c r="AE15" s="181">
        <f t="shared" si="1"/>
        <v>3.1432907001949228E-3</v>
      </c>
    </row>
    <row r="16" spans="1:31" x14ac:dyDescent="0.25">
      <c r="W16" s="176">
        <v>42282</v>
      </c>
      <c r="X16" s="13">
        <v>90.44</v>
      </c>
      <c r="Y16" s="13">
        <v>92.48</v>
      </c>
      <c r="Z16" s="13">
        <v>90.22</v>
      </c>
      <c r="AA16" s="13">
        <v>92.26</v>
      </c>
      <c r="AB16" s="126">
        <v>4767000</v>
      </c>
      <c r="AC16" s="13">
        <v>92.26</v>
      </c>
      <c r="AD16" s="2">
        <f t="shared" si="0"/>
        <v>2.2600000000000051</v>
      </c>
      <c r="AE16" s="181">
        <f t="shared" si="1"/>
        <v>2.7737551520552683E-2</v>
      </c>
    </row>
    <row r="17" spans="9:31" x14ac:dyDescent="0.25">
      <c r="W17" s="176">
        <v>42279</v>
      </c>
      <c r="X17" s="13">
        <v>87.49</v>
      </c>
      <c r="Y17" s="13">
        <v>89.89</v>
      </c>
      <c r="Z17" s="13">
        <v>86.82</v>
      </c>
      <c r="AA17" s="13">
        <v>89.77</v>
      </c>
      <c r="AB17" s="126">
        <v>4593200</v>
      </c>
      <c r="AC17" s="13">
        <v>89.77</v>
      </c>
      <c r="AD17" s="2">
        <f t="shared" si="0"/>
        <v>3.0700000000000074</v>
      </c>
      <c r="AE17" s="181">
        <f t="shared" si="1"/>
        <v>1.5957446808510634E-2</v>
      </c>
    </row>
    <row r="18" spans="9:31" x14ac:dyDescent="0.25">
      <c r="W18" s="176">
        <v>42278</v>
      </c>
      <c r="X18" s="13">
        <v>88.9</v>
      </c>
      <c r="Y18" s="13">
        <v>89.43</v>
      </c>
      <c r="Z18" s="13">
        <v>87.53</v>
      </c>
      <c r="AA18" s="13">
        <v>88.36</v>
      </c>
      <c r="AB18" s="126">
        <v>3592300</v>
      </c>
      <c r="AC18" s="13">
        <v>88.36</v>
      </c>
      <c r="AD18" s="2">
        <f t="shared" si="0"/>
        <v>1.9000000000000057</v>
      </c>
      <c r="AE18" s="181">
        <f t="shared" si="1"/>
        <v>-7.0794471288908589E-3</v>
      </c>
    </row>
    <row r="19" spans="9:31" x14ac:dyDescent="0.25">
      <c r="I19" s="2"/>
      <c r="W19" s="176">
        <v>42277</v>
      </c>
      <c r="X19" s="13">
        <v>88.64</v>
      </c>
      <c r="Y19" s="13">
        <v>89.57</v>
      </c>
      <c r="Z19" s="13">
        <v>88.08</v>
      </c>
      <c r="AA19" s="13">
        <v>88.99</v>
      </c>
      <c r="AB19" s="126">
        <v>5051600</v>
      </c>
      <c r="AC19" s="13">
        <v>88.99</v>
      </c>
      <c r="AD19" s="2">
        <f t="shared" si="0"/>
        <v>1.4899999999999949</v>
      </c>
      <c r="AE19" s="181">
        <f t="shared" si="1"/>
        <v>1.1479881791316204E-2</v>
      </c>
    </row>
    <row r="20" spans="9:31" x14ac:dyDescent="0.25">
      <c r="W20" s="176">
        <v>42276</v>
      </c>
      <c r="X20" s="13">
        <v>86.58</v>
      </c>
      <c r="Y20" s="13">
        <v>88.08</v>
      </c>
      <c r="Z20" s="13">
        <v>86.46</v>
      </c>
      <c r="AA20" s="13">
        <v>87.98</v>
      </c>
      <c r="AB20" s="126">
        <v>4108800</v>
      </c>
      <c r="AC20" s="13">
        <v>87.98</v>
      </c>
      <c r="AD20" s="2">
        <f t="shared" si="0"/>
        <v>1.6200000000000045</v>
      </c>
      <c r="AE20" s="181">
        <f t="shared" si="1"/>
        <v>1.3244270413451664E-2</v>
      </c>
    </row>
    <row r="21" spans="9:31" x14ac:dyDescent="0.25">
      <c r="W21" s="176">
        <v>42275</v>
      </c>
      <c r="X21" s="13">
        <v>86.6</v>
      </c>
      <c r="Y21" s="13">
        <v>87.47</v>
      </c>
      <c r="Z21" s="13">
        <v>86.29</v>
      </c>
      <c r="AA21" s="13">
        <v>86.83</v>
      </c>
      <c r="AB21" s="126">
        <v>5339500</v>
      </c>
      <c r="AC21" s="13">
        <v>86.83</v>
      </c>
      <c r="AD21" s="2">
        <f t="shared" si="0"/>
        <v>1.1799999999999926</v>
      </c>
      <c r="AE21" s="181">
        <f t="shared" si="1"/>
        <v>-5.383734249713612E-3</v>
      </c>
    </row>
    <row r="22" spans="9:31" x14ac:dyDescent="0.25">
      <c r="W22" s="176">
        <v>42272</v>
      </c>
      <c r="X22" s="13">
        <v>87.63</v>
      </c>
      <c r="Y22" s="13">
        <v>88.17</v>
      </c>
      <c r="Z22" s="13">
        <v>86.73</v>
      </c>
      <c r="AA22" s="13">
        <v>87.3</v>
      </c>
      <c r="AB22" s="126">
        <v>7434800</v>
      </c>
      <c r="AC22" s="13">
        <v>87.3</v>
      </c>
      <c r="AD22" s="2">
        <f t="shared" si="0"/>
        <v>1.4399999999999977</v>
      </c>
      <c r="AE22" s="181">
        <f t="shared" si="1"/>
        <v>5.5286800276435066E-3</v>
      </c>
    </row>
    <row r="23" spans="9:31" x14ac:dyDescent="0.25">
      <c r="W23" s="176">
        <v>42271</v>
      </c>
      <c r="X23" s="13">
        <v>85.75</v>
      </c>
      <c r="Y23" s="13">
        <v>86.99</v>
      </c>
      <c r="Z23" s="13">
        <v>85.5</v>
      </c>
      <c r="AA23" s="13">
        <v>86.82</v>
      </c>
      <c r="AB23" s="126">
        <v>7077400</v>
      </c>
      <c r="AC23" s="13">
        <v>86.82</v>
      </c>
      <c r="AD23" s="2">
        <f t="shared" si="0"/>
        <v>1.4899999999999949</v>
      </c>
      <c r="AE23" s="181">
        <f t="shared" si="1"/>
        <v>-1.6099356025759404E-3</v>
      </c>
    </row>
    <row r="24" spans="9:31" x14ac:dyDescent="0.25">
      <c r="W24" s="176">
        <v>42270</v>
      </c>
      <c r="X24" s="13">
        <v>88.15</v>
      </c>
      <c r="Y24" s="13">
        <v>88.38</v>
      </c>
      <c r="Z24" s="13">
        <v>85.9</v>
      </c>
      <c r="AA24" s="13">
        <v>86.96</v>
      </c>
      <c r="AB24" s="126">
        <v>7238200</v>
      </c>
      <c r="AC24" s="13">
        <v>86.96</v>
      </c>
      <c r="AD24" s="2">
        <f t="shared" si="0"/>
        <v>2.4799999999999898</v>
      </c>
      <c r="AE24" s="181">
        <f t="shared" si="1"/>
        <v>-1.4058956916099929E-2</v>
      </c>
    </row>
    <row r="25" spans="9:31" x14ac:dyDescent="0.25">
      <c r="W25" s="176">
        <v>42269</v>
      </c>
      <c r="X25" s="13">
        <v>88.98</v>
      </c>
      <c r="Y25" s="13">
        <v>89.7</v>
      </c>
      <c r="Z25" s="13">
        <v>87.66</v>
      </c>
      <c r="AA25" s="13">
        <v>88.2</v>
      </c>
      <c r="AB25" s="126">
        <v>7396300</v>
      </c>
      <c r="AC25" s="13">
        <v>88.2</v>
      </c>
      <c r="AD25" s="2">
        <f t="shared" si="0"/>
        <v>2.0400000000000063</v>
      </c>
      <c r="AE25" s="181">
        <f t="shared" si="1"/>
        <v>-3.6592026215182871E-2</v>
      </c>
    </row>
    <row r="26" spans="9:31" x14ac:dyDescent="0.25">
      <c r="W26" s="176">
        <v>42268</v>
      </c>
      <c r="X26" s="13">
        <v>91.33</v>
      </c>
      <c r="Y26" s="13">
        <v>92.17</v>
      </c>
      <c r="Z26" s="13">
        <v>91</v>
      </c>
      <c r="AA26" s="13">
        <v>91.55</v>
      </c>
      <c r="AB26" s="126">
        <v>2961600</v>
      </c>
      <c r="AC26" s="13">
        <v>91.55</v>
      </c>
      <c r="AD26" s="2">
        <f t="shared" si="0"/>
        <v>1.1700000000000017</v>
      </c>
      <c r="AE26" s="181">
        <f t="shared" si="1"/>
        <v>5.2706709124850093E-3</v>
      </c>
    </row>
    <row r="27" spans="9:31" x14ac:dyDescent="0.25">
      <c r="W27" s="176">
        <v>42265</v>
      </c>
      <c r="X27" s="13">
        <v>92.41</v>
      </c>
      <c r="Y27" s="13">
        <v>92.6</v>
      </c>
      <c r="Z27" s="13">
        <v>90.53</v>
      </c>
      <c r="AA27" s="13">
        <v>91.07</v>
      </c>
      <c r="AB27" s="126">
        <v>10335600</v>
      </c>
      <c r="AC27" s="13">
        <v>91.07</v>
      </c>
      <c r="AD27" s="2">
        <f t="shared" si="0"/>
        <v>2.0699999999999932</v>
      </c>
      <c r="AE27" s="181">
        <f t="shared" si="1"/>
        <v>-2.400600150037524E-2</v>
      </c>
    </row>
    <row r="28" spans="9:31" x14ac:dyDescent="0.25">
      <c r="W28" s="176">
        <v>42264</v>
      </c>
      <c r="X28" s="13">
        <v>93.89</v>
      </c>
      <c r="Y28" s="13">
        <v>94.92</v>
      </c>
      <c r="Z28" s="13">
        <v>93.14</v>
      </c>
      <c r="AA28" s="13">
        <v>93.31</v>
      </c>
      <c r="AB28" s="126">
        <v>5163400</v>
      </c>
      <c r="AC28" s="13">
        <v>93.31</v>
      </c>
      <c r="AD28" s="2">
        <f t="shared" si="0"/>
        <v>1.7800000000000011</v>
      </c>
      <c r="AE28" s="181">
        <f t="shared" si="1"/>
        <v>-6.7064083457525347E-3</v>
      </c>
    </row>
    <row r="29" spans="9:31" x14ac:dyDescent="0.25">
      <c r="W29" s="176">
        <v>42263</v>
      </c>
      <c r="X29" s="13">
        <v>92.72</v>
      </c>
      <c r="Y29" s="13">
        <v>94.11</v>
      </c>
      <c r="Z29" s="13">
        <v>92.68</v>
      </c>
      <c r="AA29" s="13">
        <v>93.94</v>
      </c>
      <c r="AB29" s="126">
        <v>3504200</v>
      </c>
      <c r="AC29" s="13">
        <v>93.94</v>
      </c>
      <c r="AD29" s="2">
        <f t="shared" si="0"/>
        <v>1.4299999999999926</v>
      </c>
      <c r="AE29" s="181">
        <f t="shared" si="1"/>
        <v>1.3595166163141936E-2</v>
      </c>
    </row>
    <row r="30" spans="9:31" x14ac:dyDescent="0.25">
      <c r="W30" s="176">
        <v>42262</v>
      </c>
      <c r="X30" s="13">
        <v>92.62</v>
      </c>
      <c r="Y30" s="13">
        <v>93.11</v>
      </c>
      <c r="Z30" s="13">
        <v>92.08</v>
      </c>
      <c r="AA30" s="13">
        <v>92.68</v>
      </c>
      <c r="AB30" s="126">
        <v>4104000</v>
      </c>
      <c r="AC30" s="13">
        <v>92.68</v>
      </c>
      <c r="AD30" s="2">
        <f t="shared" si="0"/>
        <v>1.0300000000000011</v>
      </c>
      <c r="AE30" s="181">
        <f t="shared" si="1"/>
        <v>9.2562343460742547E-3</v>
      </c>
    </row>
    <row r="31" spans="9:31" x14ac:dyDescent="0.25">
      <c r="W31" s="176">
        <v>42261</v>
      </c>
      <c r="X31" s="13">
        <v>92.3</v>
      </c>
      <c r="Y31" s="13">
        <v>92.44</v>
      </c>
      <c r="Z31" s="13">
        <v>91.39</v>
      </c>
      <c r="AA31" s="13">
        <v>91.83</v>
      </c>
      <c r="AB31" s="126">
        <v>3286000</v>
      </c>
      <c r="AC31" s="13">
        <v>91.83</v>
      </c>
      <c r="AD31" s="2">
        <f t="shared" si="0"/>
        <v>1.0499999999999972</v>
      </c>
      <c r="AE31" s="181">
        <f t="shared" si="1"/>
        <v>-5.4153579551607933E-3</v>
      </c>
    </row>
    <row r="32" spans="9:31" x14ac:dyDescent="0.25">
      <c r="W32" s="176">
        <v>42258</v>
      </c>
      <c r="X32" s="13">
        <v>91.2</v>
      </c>
      <c r="Y32" s="13">
        <v>92.34</v>
      </c>
      <c r="Z32" s="13">
        <v>91</v>
      </c>
      <c r="AA32" s="13">
        <v>92.33</v>
      </c>
      <c r="AB32" s="126">
        <v>4446900</v>
      </c>
      <c r="AC32" s="13">
        <v>92.33</v>
      </c>
      <c r="AD32" s="2">
        <f t="shared" si="0"/>
        <v>1.3400000000000034</v>
      </c>
      <c r="AE32" s="181">
        <f t="shared" si="1"/>
        <v>1.0175054704595121E-2</v>
      </c>
    </row>
    <row r="33" spans="15:31" x14ac:dyDescent="0.25">
      <c r="W33" s="176">
        <v>42257</v>
      </c>
      <c r="X33" s="13">
        <v>92.04</v>
      </c>
      <c r="Y33" s="13">
        <v>92.09</v>
      </c>
      <c r="Z33" s="13">
        <v>90.89</v>
      </c>
      <c r="AA33" s="13">
        <v>91.4</v>
      </c>
      <c r="AB33" s="126">
        <v>6117200</v>
      </c>
      <c r="AC33" s="13">
        <v>91.4</v>
      </c>
      <c r="AD33" s="2">
        <f t="shared" si="0"/>
        <v>1.2000000000000028</v>
      </c>
      <c r="AE33" s="181">
        <f t="shared" si="1"/>
        <v>-4.8992923244418618E-3</v>
      </c>
    </row>
    <row r="34" spans="15:31" x14ac:dyDescent="0.25">
      <c r="W34" s="176">
        <v>42256</v>
      </c>
      <c r="X34" s="13">
        <v>93.65</v>
      </c>
      <c r="Y34" s="13">
        <v>93.84</v>
      </c>
      <c r="Z34" s="13">
        <v>91.74</v>
      </c>
      <c r="AA34" s="13">
        <v>91.85</v>
      </c>
      <c r="AB34" s="126">
        <v>4760700</v>
      </c>
      <c r="AC34" s="13">
        <v>91.85</v>
      </c>
      <c r="AD34" s="2">
        <f t="shared" si="0"/>
        <v>2.1000000000000085</v>
      </c>
      <c r="AE34" s="181">
        <f t="shared" si="1"/>
        <v>-1.0450333979745707E-2</v>
      </c>
    </row>
    <row r="35" spans="15:31" x14ac:dyDescent="0.25">
      <c r="W35" s="176">
        <v>42255</v>
      </c>
      <c r="X35" s="13">
        <v>92.15</v>
      </c>
      <c r="Y35" s="13">
        <v>92.96</v>
      </c>
      <c r="Z35" s="13">
        <v>91.95</v>
      </c>
      <c r="AA35" s="13">
        <v>92.82</v>
      </c>
      <c r="AB35" s="126">
        <v>4800100</v>
      </c>
      <c r="AC35" s="13">
        <v>92.82</v>
      </c>
      <c r="AD35" s="2">
        <f t="shared" si="0"/>
        <v>1.0099999999999909</v>
      </c>
      <c r="AE35" s="181">
        <f t="shared" si="1"/>
        <v>2.3599470666078259E-2</v>
      </c>
    </row>
    <row r="36" spans="15:31" x14ac:dyDescent="0.25">
      <c r="W36" s="176">
        <v>42251</v>
      </c>
      <c r="X36" s="13">
        <v>90.82</v>
      </c>
      <c r="Y36" s="13">
        <v>91.15</v>
      </c>
      <c r="Z36" s="13">
        <v>90.36</v>
      </c>
      <c r="AA36" s="13">
        <v>90.68</v>
      </c>
      <c r="AB36" s="126">
        <v>4562800</v>
      </c>
      <c r="AC36" s="13">
        <v>90.68</v>
      </c>
      <c r="AD36" s="2">
        <f t="shared" si="0"/>
        <v>0.79000000000000625</v>
      </c>
      <c r="AE36" s="181">
        <f t="shared" si="1"/>
        <v>-1.3382656947013238E-2</v>
      </c>
    </row>
    <row r="37" spans="15:31" x14ac:dyDescent="0.25">
      <c r="W37" s="176">
        <v>42250</v>
      </c>
      <c r="X37" s="13">
        <v>92</v>
      </c>
      <c r="Y37" s="13">
        <v>92.58</v>
      </c>
      <c r="Z37" s="13">
        <v>91.64</v>
      </c>
      <c r="AA37" s="13">
        <v>91.91</v>
      </c>
      <c r="AB37" s="126">
        <v>4490400</v>
      </c>
      <c r="AC37" s="13">
        <v>91.91</v>
      </c>
      <c r="AD37" s="2">
        <f t="shared" si="0"/>
        <v>0.93999999999999773</v>
      </c>
      <c r="AE37" s="181">
        <f t="shared" si="1"/>
        <v>7.3432704953968475E-3</v>
      </c>
    </row>
    <row r="38" spans="15:31" x14ac:dyDescent="0.25">
      <c r="W38" s="176">
        <v>42249</v>
      </c>
      <c r="X38" s="13">
        <v>90.94</v>
      </c>
      <c r="Y38" s="13">
        <v>91.26</v>
      </c>
      <c r="Z38" s="13">
        <v>89.97</v>
      </c>
      <c r="AA38" s="13">
        <v>91.24</v>
      </c>
      <c r="AB38" s="126">
        <v>5636400</v>
      </c>
      <c r="AC38" s="13">
        <v>91.24</v>
      </c>
      <c r="AD38" s="2">
        <f t="shared" si="0"/>
        <v>1.2900000000000063</v>
      </c>
      <c r="AE38" s="181">
        <f t="shared" si="1"/>
        <v>1.6941596076682996E-2</v>
      </c>
    </row>
    <row r="39" spans="15:31" ht="20.25" thickBot="1" x14ac:dyDescent="0.35">
      <c r="P39" s="303" t="s">
        <v>82</v>
      </c>
      <c r="Q39" s="303"/>
      <c r="T39" s="122" t="s">
        <v>139</v>
      </c>
      <c r="W39" s="176">
        <v>42248</v>
      </c>
      <c r="X39" s="13">
        <v>89.49</v>
      </c>
      <c r="Y39" s="13">
        <v>90.68</v>
      </c>
      <c r="Z39" s="13">
        <v>89.28</v>
      </c>
      <c r="AA39" s="13">
        <v>89.72</v>
      </c>
      <c r="AB39" s="126">
        <v>6778500</v>
      </c>
      <c r="AC39" s="13">
        <v>89.72</v>
      </c>
      <c r="AD39" s="2">
        <f t="shared" si="0"/>
        <v>1.4000000000000057</v>
      </c>
      <c r="AE39" s="181">
        <f t="shared" si="1"/>
        <v>-2.0630935487392255E-2</v>
      </c>
    </row>
    <row r="40" spans="15:31" ht="15.75" thickTop="1" x14ac:dyDescent="0.25">
      <c r="O40" s="2"/>
      <c r="P40" s="114">
        <v>1.1000000000000001</v>
      </c>
      <c r="Q40" s="114">
        <f>P40*$Q$4</f>
        <v>110.68200000000002</v>
      </c>
      <c r="T40" s="171" t="s">
        <v>123</v>
      </c>
      <c r="U40" s="129">
        <v>99.79</v>
      </c>
      <c r="W40" s="176">
        <v>42247</v>
      </c>
      <c r="X40" s="13">
        <v>91.21</v>
      </c>
      <c r="Y40" s="13">
        <v>92.62</v>
      </c>
      <c r="Z40" s="13">
        <v>90.54</v>
      </c>
      <c r="AA40" s="13">
        <v>91.61</v>
      </c>
      <c r="AB40" s="126">
        <v>7004500</v>
      </c>
      <c r="AC40" s="13">
        <v>91.61</v>
      </c>
      <c r="AD40" s="2">
        <f t="shared" si="0"/>
        <v>2.0799999999999983</v>
      </c>
      <c r="AE40" s="181">
        <f t="shared" si="1"/>
        <v>-1.7481767481767441E-2</v>
      </c>
    </row>
    <row r="41" spans="15:31" x14ac:dyDescent="0.25">
      <c r="O41" s="2"/>
      <c r="P41" s="114">
        <v>1.0900000000000001</v>
      </c>
      <c r="Q41" s="114">
        <f t="shared" ref="Q41:Q60" si="2">P41*$Q$4</f>
        <v>109.67580000000001</v>
      </c>
      <c r="T41" s="124" t="s">
        <v>124</v>
      </c>
      <c r="U41" s="119">
        <v>100.46</v>
      </c>
      <c r="W41" s="176">
        <v>42244</v>
      </c>
      <c r="X41" s="13">
        <v>92.85</v>
      </c>
      <c r="Y41" s="13">
        <v>93.55</v>
      </c>
      <c r="Z41" s="13">
        <v>92.67</v>
      </c>
      <c r="AA41" s="13">
        <v>93.24</v>
      </c>
      <c r="AB41" s="126">
        <v>5230200</v>
      </c>
      <c r="AC41" s="13">
        <v>93.24</v>
      </c>
      <c r="AD41" s="2">
        <f t="shared" si="0"/>
        <v>0.87999999999999545</v>
      </c>
      <c r="AE41" s="181">
        <f t="shared" si="1"/>
        <v>-3.2164683177871023E-4</v>
      </c>
    </row>
    <row r="42" spans="15:31" x14ac:dyDescent="0.25">
      <c r="O42" s="2"/>
      <c r="P42" s="114">
        <v>1.08</v>
      </c>
      <c r="Q42" s="114">
        <f t="shared" si="2"/>
        <v>108.66960000000002</v>
      </c>
      <c r="T42" s="124" t="s">
        <v>125</v>
      </c>
      <c r="U42" s="119" t="s">
        <v>371</v>
      </c>
      <c r="W42" s="176">
        <v>42243</v>
      </c>
      <c r="X42" s="13">
        <v>92.52</v>
      </c>
      <c r="Y42" s="13">
        <v>93.48</v>
      </c>
      <c r="Z42" s="13">
        <v>91.55</v>
      </c>
      <c r="AA42" s="13">
        <v>93.27</v>
      </c>
      <c r="AB42" s="126">
        <v>7452100</v>
      </c>
      <c r="AC42" s="13">
        <v>93.27</v>
      </c>
      <c r="AD42" s="2">
        <f t="shared" si="0"/>
        <v>1.9300000000000068</v>
      </c>
      <c r="AE42" s="181">
        <f t="shared" si="1"/>
        <v>1.8676277850589784E-2</v>
      </c>
    </row>
    <row r="43" spans="15:31" x14ac:dyDescent="0.25">
      <c r="O43" s="2"/>
      <c r="P43" s="114">
        <v>1.07</v>
      </c>
      <c r="Q43" s="114">
        <f t="shared" si="2"/>
        <v>107.66340000000001</v>
      </c>
      <c r="T43" s="124" t="s">
        <v>126</v>
      </c>
      <c r="U43" s="119" t="s">
        <v>349</v>
      </c>
      <c r="W43" s="176">
        <v>42242</v>
      </c>
      <c r="X43" s="13">
        <v>90.69</v>
      </c>
      <c r="Y43" s="13">
        <v>91.69</v>
      </c>
      <c r="Z43" s="13">
        <v>88.81</v>
      </c>
      <c r="AA43" s="13">
        <v>91.56</v>
      </c>
      <c r="AB43" s="126">
        <v>7367100</v>
      </c>
      <c r="AC43" s="13">
        <v>91.56</v>
      </c>
      <c r="AD43" s="2">
        <f t="shared" si="0"/>
        <v>2.8799999999999955</v>
      </c>
      <c r="AE43" s="181">
        <f t="shared" si="1"/>
        <v>3.1081081081081097E-2</v>
      </c>
    </row>
    <row r="44" spans="15:31" x14ac:dyDescent="0.25">
      <c r="O44" s="2"/>
      <c r="P44" s="114">
        <v>1.06</v>
      </c>
      <c r="Q44" s="114">
        <f t="shared" si="2"/>
        <v>106.6572</v>
      </c>
      <c r="T44" s="124" t="s">
        <v>127</v>
      </c>
      <c r="U44" s="119">
        <v>108.41</v>
      </c>
      <c r="W44" s="176">
        <v>42241</v>
      </c>
      <c r="X44" s="13">
        <v>93.36</v>
      </c>
      <c r="Y44" s="13">
        <v>93.75</v>
      </c>
      <c r="Z44" s="13">
        <v>88.69</v>
      </c>
      <c r="AA44" s="13">
        <v>88.8</v>
      </c>
      <c r="AB44" s="126">
        <v>8259800</v>
      </c>
      <c r="AC44" s="13">
        <v>88.8</v>
      </c>
      <c r="AD44" s="2">
        <f t="shared" si="0"/>
        <v>5.0600000000000023</v>
      </c>
      <c r="AE44" s="181">
        <f t="shared" si="1"/>
        <v>-2.2779795311984263E-2</v>
      </c>
    </row>
    <row r="45" spans="15:31" x14ac:dyDescent="0.25">
      <c r="O45" s="2"/>
      <c r="P45" s="114">
        <v>1.05</v>
      </c>
      <c r="Q45" s="114">
        <f t="shared" si="2"/>
        <v>105.65100000000001</v>
      </c>
      <c r="T45" s="124" t="s">
        <v>128</v>
      </c>
      <c r="U45" s="119">
        <v>1.10568</v>
      </c>
      <c r="W45" s="176">
        <v>42240</v>
      </c>
      <c r="X45" s="13">
        <v>88.67</v>
      </c>
      <c r="Y45" s="13">
        <v>93.19</v>
      </c>
      <c r="Z45" s="13">
        <v>87.17</v>
      </c>
      <c r="AA45" s="13">
        <v>90.87</v>
      </c>
      <c r="AB45" s="126">
        <v>10711700</v>
      </c>
      <c r="AC45" s="13">
        <v>90.87</v>
      </c>
      <c r="AD45" s="2">
        <f t="shared" si="0"/>
        <v>6.019999999999996</v>
      </c>
      <c r="AE45" s="181">
        <f t="shared" si="1"/>
        <v>-2.3008278679711891E-2</v>
      </c>
    </row>
    <row r="46" spans="15:31" x14ac:dyDescent="0.25">
      <c r="O46" s="2"/>
      <c r="P46" s="114">
        <v>1.04</v>
      </c>
      <c r="Q46" s="114">
        <f t="shared" si="2"/>
        <v>104.6448</v>
      </c>
      <c r="T46" s="124" t="s">
        <v>129</v>
      </c>
      <c r="U46" s="119" t="s">
        <v>174</v>
      </c>
      <c r="W46" s="176">
        <v>42237</v>
      </c>
      <c r="X46" s="13">
        <v>94.96</v>
      </c>
      <c r="Y46" s="13">
        <v>95.22</v>
      </c>
      <c r="Z46" s="13">
        <v>92.92</v>
      </c>
      <c r="AA46" s="13">
        <v>93.01</v>
      </c>
      <c r="AB46" s="126">
        <v>7612800</v>
      </c>
      <c r="AC46" s="13">
        <v>93.01</v>
      </c>
      <c r="AD46" s="2">
        <f t="shared" si="0"/>
        <v>2.2999999999999972</v>
      </c>
      <c r="AE46" s="181">
        <f t="shared" si="1"/>
        <v>-2.9325819244416462E-2</v>
      </c>
    </row>
    <row r="47" spans="15:31" x14ac:dyDescent="0.25">
      <c r="O47" s="2"/>
      <c r="P47" s="114">
        <v>1.03</v>
      </c>
      <c r="Q47" s="114">
        <f t="shared" si="2"/>
        <v>103.63860000000001</v>
      </c>
      <c r="T47" s="124"/>
      <c r="U47" s="119"/>
      <c r="W47" s="176">
        <v>42236</v>
      </c>
      <c r="X47" s="13">
        <v>97.5</v>
      </c>
      <c r="Y47" s="13">
        <v>98.15</v>
      </c>
      <c r="Z47" s="13">
        <v>95.82</v>
      </c>
      <c r="AA47" s="13">
        <v>95.82</v>
      </c>
      <c r="AB47" s="126">
        <v>6078700</v>
      </c>
      <c r="AC47" s="13">
        <v>95.82</v>
      </c>
      <c r="AD47" s="2">
        <f t="shared" si="0"/>
        <v>2.3300000000000125</v>
      </c>
      <c r="AE47" s="181">
        <f t="shared" si="1"/>
        <v>-2.4335607371958057E-2</v>
      </c>
    </row>
    <row r="48" spans="15:31" x14ac:dyDescent="0.25">
      <c r="O48" s="2"/>
      <c r="P48" s="114">
        <v>1.02</v>
      </c>
      <c r="Q48" s="114">
        <f t="shared" si="2"/>
        <v>102.6324</v>
      </c>
      <c r="T48" s="124" t="s">
        <v>130</v>
      </c>
      <c r="U48" s="119" t="s">
        <v>350</v>
      </c>
      <c r="W48" s="176">
        <v>42235</v>
      </c>
      <c r="X48" s="13">
        <v>98.7</v>
      </c>
      <c r="Y48" s="13">
        <v>99.37</v>
      </c>
      <c r="Z48" s="13">
        <v>97.87</v>
      </c>
      <c r="AA48" s="13">
        <v>98.21</v>
      </c>
      <c r="AB48" s="126">
        <v>3616300</v>
      </c>
      <c r="AC48" s="13">
        <v>98.21</v>
      </c>
      <c r="AD48" s="2">
        <f t="shared" si="0"/>
        <v>1.5</v>
      </c>
      <c r="AE48" s="181">
        <f t="shared" si="1"/>
        <v>-1.207122019917517E-2</v>
      </c>
    </row>
    <row r="49" spans="15:31" x14ac:dyDescent="0.25">
      <c r="O49" s="2"/>
      <c r="P49" s="114">
        <v>1.01</v>
      </c>
      <c r="Q49" s="114">
        <f t="shared" si="2"/>
        <v>101.62620000000001</v>
      </c>
      <c r="T49" s="124" t="s">
        <v>131</v>
      </c>
      <c r="U49" s="119" t="s">
        <v>218</v>
      </c>
      <c r="W49" s="176">
        <v>42234</v>
      </c>
      <c r="X49" s="13">
        <v>98.96</v>
      </c>
      <c r="Y49" s="13">
        <v>100.02</v>
      </c>
      <c r="Z49" s="13">
        <v>98.96</v>
      </c>
      <c r="AA49" s="13">
        <v>99.41</v>
      </c>
      <c r="AB49" s="126">
        <v>4579300</v>
      </c>
      <c r="AC49" s="13">
        <v>99.41</v>
      </c>
      <c r="AD49" s="2">
        <f t="shared" si="0"/>
        <v>1.0600000000000023</v>
      </c>
      <c r="AE49" s="181">
        <f t="shared" si="1"/>
        <v>5.0322061191621081E-4</v>
      </c>
    </row>
    <row r="50" spans="15:31" x14ac:dyDescent="0.25">
      <c r="O50" s="2"/>
      <c r="P50" s="114">
        <v>1</v>
      </c>
      <c r="Q50" s="114">
        <f t="shared" si="2"/>
        <v>100.62</v>
      </c>
      <c r="T50" s="124" t="s">
        <v>132</v>
      </c>
      <c r="U50" s="121">
        <v>5032930</v>
      </c>
      <c r="W50" s="176">
        <v>42233</v>
      </c>
      <c r="X50" s="13">
        <v>98.13</v>
      </c>
      <c r="Y50" s="13">
        <v>99.43</v>
      </c>
      <c r="Z50" s="13">
        <v>97.61</v>
      </c>
      <c r="AA50" s="13">
        <v>99.36</v>
      </c>
      <c r="AB50" s="126">
        <v>4227100</v>
      </c>
      <c r="AC50" s="13">
        <v>99.36</v>
      </c>
      <c r="AD50" s="2">
        <f t="shared" si="0"/>
        <v>1.8200000000000074</v>
      </c>
      <c r="AE50" s="181">
        <f t="shared" si="1"/>
        <v>6.6869300911853724E-3</v>
      </c>
    </row>
    <row r="51" spans="15:31" x14ac:dyDescent="0.25">
      <c r="O51" s="2"/>
      <c r="P51" s="114">
        <v>0.99</v>
      </c>
      <c r="Q51" s="114">
        <f t="shared" si="2"/>
        <v>99.613799999999998</v>
      </c>
      <c r="T51" s="124" t="s">
        <v>136</v>
      </c>
      <c r="U51" s="121">
        <v>5674930</v>
      </c>
      <c r="W51" s="176">
        <v>42230</v>
      </c>
      <c r="X51" s="13">
        <v>98.11</v>
      </c>
      <c r="Y51" s="13">
        <v>98.88</v>
      </c>
      <c r="Z51" s="13">
        <v>97.99</v>
      </c>
      <c r="AA51" s="13">
        <v>98.7</v>
      </c>
      <c r="AB51" s="126">
        <v>4413300</v>
      </c>
      <c r="AC51" s="13">
        <v>98.7</v>
      </c>
      <c r="AD51" s="2">
        <f t="shared" si="0"/>
        <v>0.89000000000000057</v>
      </c>
      <c r="AE51" s="181">
        <f t="shared" si="1"/>
        <v>3.252693636918158E-3</v>
      </c>
    </row>
    <row r="52" spans="15:31" x14ac:dyDescent="0.25">
      <c r="O52" s="2"/>
      <c r="P52" s="114">
        <v>0.98</v>
      </c>
      <c r="Q52" s="114">
        <f t="shared" si="2"/>
        <v>98.607600000000005</v>
      </c>
      <c r="T52" s="124" t="s">
        <v>133</v>
      </c>
      <c r="U52" s="119" t="s">
        <v>372</v>
      </c>
      <c r="W52" s="176">
        <v>42229</v>
      </c>
      <c r="X52" s="13">
        <v>98.54</v>
      </c>
      <c r="Y52" s="13">
        <v>99</v>
      </c>
      <c r="Z52" s="13">
        <v>98.06</v>
      </c>
      <c r="AA52" s="13">
        <v>98.38</v>
      </c>
      <c r="AB52" s="126">
        <v>4689900</v>
      </c>
      <c r="AC52" s="13">
        <v>98.38</v>
      </c>
      <c r="AD52" s="2">
        <f t="shared" si="0"/>
        <v>0.93999999999999773</v>
      </c>
      <c r="AE52" s="181">
        <f t="shared" si="1"/>
        <v>-3.1411490525888874E-3</v>
      </c>
    </row>
    <row r="53" spans="15:31" x14ac:dyDescent="0.25">
      <c r="P53" s="114">
        <v>0.97</v>
      </c>
      <c r="Q53" s="114">
        <f t="shared" si="2"/>
        <v>97.601399999999998</v>
      </c>
      <c r="T53" s="124" t="s">
        <v>137</v>
      </c>
      <c r="U53" s="119">
        <v>14.43</v>
      </c>
      <c r="W53" s="176">
        <v>42228</v>
      </c>
      <c r="X53" s="13">
        <v>97.25</v>
      </c>
      <c r="Y53" s="13">
        <v>98.84</v>
      </c>
      <c r="Z53" s="13">
        <v>96.65</v>
      </c>
      <c r="AA53" s="13">
        <v>98.69</v>
      </c>
      <c r="AB53" s="126">
        <v>4618800</v>
      </c>
      <c r="AC53" s="13">
        <v>98.69</v>
      </c>
      <c r="AD53" s="2">
        <f t="shared" si="0"/>
        <v>2.1899999999999977</v>
      </c>
      <c r="AE53" s="181" t="e">
        <f t="shared" si="1"/>
        <v>#DIV/0!</v>
      </c>
    </row>
    <row r="54" spans="15:31" x14ac:dyDescent="0.25">
      <c r="P54" s="114">
        <v>0.96</v>
      </c>
      <c r="Q54" s="114">
        <f t="shared" si="2"/>
        <v>96.595200000000006</v>
      </c>
      <c r="T54" s="124" t="s">
        <v>138</v>
      </c>
      <c r="U54" s="119">
        <v>6.97</v>
      </c>
      <c r="W54" s="176">
        <v>42228</v>
      </c>
      <c r="X54" s="13" t="s">
        <v>219</v>
      </c>
      <c r="Y54" s="13"/>
      <c r="Z54" s="13"/>
      <c r="AA54" s="13"/>
      <c r="AB54" s="126"/>
      <c r="AC54" s="13"/>
      <c r="AD54" s="2">
        <f t="shared" si="0"/>
        <v>0</v>
      </c>
      <c r="AE54" s="181">
        <f t="shared" si="1"/>
        <v>-1</v>
      </c>
    </row>
    <row r="55" spans="15:31" x14ac:dyDescent="0.25">
      <c r="P55" s="114">
        <v>0.95</v>
      </c>
      <c r="Q55" s="114">
        <f t="shared" si="2"/>
        <v>95.588999999999999</v>
      </c>
      <c r="T55" s="124" t="s">
        <v>134</v>
      </c>
      <c r="U55" s="119" t="s">
        <v>254</v>
      </c>
      <c r="W55" s="176">
        <v>42227</v>
      </c>
      <c r="X55" s="13">
        <v>98.68</v>
      </c>
      <c r="Y55" s="13">
        <v>98.89</v>
      </c>
      <c r="Z55" s="13">
        <v>98</v>
      </c>
      <c r="AA55" s="13">
        <v>98.61</v>
      </c>
      <c r="AB55" s="126">
        <v>7671400</v>
      </c>
      <c r="AC55" s="13">
        <v>97.97</v>
      </c>
      <c r="AD55" s="2">
        <f t="shared" si="0"/>
        <v>0.89000000000000057</v>
      </c>
      <c r="AE55" s="181">
        <f t="shared" si="1"/>
        <v>-9.4034378159758569E-3</v>
      </c>
    </row>
    <row r="56" spans="15:31" x14ac:dyDescent="0.25">
      <c r="P56" s="114">
        <v>0.94</v>
      </c>
      <c r="Q56" s="114">
        <f t="shared" si="2"/>
        <v>94.582800000000006</v>
      </c>
      <c r="W56" s="176">
        <v>42226</v>
      </c>
      <c r="X56" s="13">
        <v>98.85</v>
      </c>
      <c r="Y56" s="13">
        <v>99.79</v>
      </c>
      <c r="Z56" s="13">
        <v>98.85</v>
      </c>
      <c r="AA56" s="13">
        <v>99.55</v>
      </c>
      <c r="AB56" s="126">
        <v>6068400</v>
      </c>
      <c r="AC56" s="13">
        <v>98.9</v>
      </c>
      <c r="AD56" s="2">
        <f t="shared" si="0"/>
        <v>0.94000000000001194</v>
      </c>
      <c r="AE56" s="181">
        <f t="shared" si="1"/>
        <v>1.2800819252432261E-2</v>
      </c>
    </row>
    <row r="57" spans="15:31" x14ac:dyDescent="0.25">
      <c r="P57" s="114">
        <v>0.93</v>
      </c>
      <c r="Q57" s="114">
        <f t="shared" si="2"/>
        <v>93.576600000000013</v>
      </c>
      <c r="W57" s="176">
        <v>42223</v>
      </c>
      <c r="X57" s="13">
        <v>98.72</v>
      </c>
      <c r="Y57" s="13">
        <v>98.99</v>
      </c>
      <c r="Z57" s="13">
        <v>98</v>
      </c>
      <c r="AA57" s="13">
        <v>98.29</v>
      </c>
      <c r="AB57" s="126">
        <v>2897100</v>
      </c>
      <c r="AC57" s="13">
        <v>97.65</v>
      </c>
      <c r="AD57" s="2">
        <f t="shared" si="0"/>
        <v>0.98999999999999488</v>
      </c>
      <c r="AE57" s="181">
        <f t="shared" si="1"/>
        <v>-7.0164734594264644E-3</v>
      </c>
    </row>
    <row r="58" spans="15:31" x14ac:dyDescent="0.25">
      <c r="P58" s="114">
        <v>0.92</v>
      </c>
      <c r="Q58" s="114">
        <f t="shared" si="2"/>
        <v>92.570400000000006</v>
      </c>
      <c r="W58" s="176">
        <v>42222</v>
      </c>
      <c r="X58" s="13">
        <v>98.99</v>
      </c>
      <c r="Y58" s="13">
        <v>99.21</v>
      </c>
      <c r="Z58" s="13">
        <v>98.36</v>
      </c>
      <c r="AA58" s="13">
        <v>98.98</v>
      </c>
      <c r="AB58" s="126">
        <v>4198400</v>
      </c>
      <c r="AC58" s="13">
        <v>98.34</v>
      </c>
      <c r="AD58" s="2">
        <f t="shared" si="0"/>
        <v>0.84999999999999432</v>
      </c>
      <c r="AE58" s="181">
        <f t="shared" si="1"/>
        <v>1.1198208286673506E-3</v>
      </c>
    </row>
    <row r="59" spans="15:31" x14ac:dyDescent="0.25">
      <c r="P59" s="114">
        <v>0.91</v>
      </c>
      <c r="Q59" s="114">
        <f t="shared" si="2"/>
        <v>91.564200000000014</v>
      </c>
      <c r="W59" s="176">
        <v>42221</v>
      </c>
      <c r="X59" s="13">
        <v>99.97</v>
      </c>
      <c r="Y59" s="13">
        <v>100.13</v>
      </c>
      <c r="Z59" s="13">
        <v>98.73</v>
      </c>
      <c r="AA59" s="13">
        <v>98.87</v>
      </c>
      <c r="AB59" s="126">
        <v>3895600</v>
      </c>
      <c r="AC59" s="13">
        <v>98.23</v>
      </c>
      <c r="AD59" s="2">
        <f t="shared" si="0"/>
        <v>1.3999999999999915</v>
      </c>
      <c r="AE59" s="181">
        <f t="shared" si="1"/>
        <v>-1.626181522512371E-3</v>
      </c>
    </row>
    <row r="60" spans="15:31" x14ac:dyDescent="0.25">
      <c r="P60" s="114">
        <v>0.9</v>
      </c>
      <c r="Q60" s="114">
        <f t="shared" si="2"/>
        <v>90.558000000000007</v>
      </c>
      <c r="W60" s="176">
        <v>42220</v>
      </c>
      <c r="X60" s="13">
        <v>100.03</v>
      </c>
      <c r="Y60" s="13">
        <v>100.12</v>
      </c>
      <c r="Z60" s="13">
        <v>98.91</v>
      </c>
      <c r="AA60" s="13">
        <v>99.03</v>
      </c>
      <c r="AB60" s="126">
        <v>5557600</v>
      </c>
      <c r="AC60" s="13">
        <v>98.39</v>
      </c>
      <c r="AD60" s="2">
        <f t="shared" si="0"/>
        <v>1.210000000000008</v>
      </c>
      <c r="AE60" s="181">
        <f t="shared" si="1"/>
        <v>-3.84732206135463E-3</v>
      </c>
    </row>
    <row r="61" spans="15:31" x14ac:dyDescent="0.25">
      <c r="W61" s="176">
        <v>42219</v>
      </c>
      <c r="X61" s="13">
        <v>100.31</v>
      </c>
      <c r="Y61" s="13">
        <v>100.31</v>
      </c>
      <c r="Z61" s="13">
        <v>98.18</v>
      </c>
      <c r="AA61" s="13">
        <v>99.42</v>
      </c>
      <c r="AB61" s="126">
        <v>7123700</v>
      </c>
      <c r="AC61" s="13">
        <v>98.77</v>
      </c>
      <c r="AD61" s="2">
        <f t="shared" si="0"/>
        <v>2.1299999999999955</v>
      </c>
      <c r="AE61" s="181">
        <f t="shared" si="1"/>
        <v>-8.9303632349989615E-3</v>
      </c>
    </row>
    <row r="62" spans="15:31" x14ac:dyDescent="0.25">
      <c r="W62" s="176">
        <v>42216</v>
      </c>
      <c r="X62" s="13">
        <v>100.92</v>
      </c>
      <c r="Y62" s="13">
        <v>101.49</v>
      </c>
      <c r="Z62" s="13">
        <v>100.25</v>
      </c>
      <c r="AA62" s="13">
        <v>100.31</v>
      </c>
      <c r="AB62" s="126">
        <v>7217200</v>
      </c>
      <c r="AC62" s="13">
        <v>99.66</v>
      </c>
      <c r="AD62" s="2">
        <f t="shared" si="0"/>
        <v>1.2399999999999949</v>
      </c>
      <c r="AE62" s="181">
        <f t="shared" si="1"/>
        <v>-4.1966426858512929E-3</v>
      </c>
    </row>
    <row r="63" spans="15:31" x14ac:dyDescent="0.25">
      <c r="W63" s="176">
        <v>42215</v>
      </c>
      <c r="X63" s="13">
        <v>99.38</v>
      </c>
      <c r="Y63" s="13">
        <v>101.29</v>
      </c>
      <c r="Z63" s="13">
        <v>99</v>
      </c>
      <c r="AA63" s="13">
        <v>100.73</v>
      </c>
      <c r="AB63" s="126">
        <v>6739100</v>
      </c>
      <c r="AC63" s="13">
        <v>100.08</v>
      </c>
      <c r="AD63" s="2">
        <f t="shared" si="0"/>
        <v>2.2900000000000063</v>
      </c>
      <c r="AE63" s="181">
        <f t="shared" si="1"/>
        <v>1.3776337115072979E-2</v>
      </c>
    </row>
    <row r="64" spans="15:31" x14ac:dyDescent="0.25">
      <c r="W64" s="176">
        <v>42214</v>
      </c>
      <c r="X64" s="13">
        <v>99.09</v>
      </c>
      <c r="Y64" s="13">
        <v>99.58</v>
      </c>
      <c r="Z64" s="13">
        <v>97.59</v>
      </c>
      <c r="AA64" s="13">
        <v>99.36</v>
      </c>
      <c r="AB64" s="126">
        <v>11935800</v>
      </c>
      <c r="AC64" s="13">
        <v>98.72</v>
      </c>
      <c r="AD64" s="2">
        <f t="shared" si="0"/>
        <v>1.9899999999999949</v>
      </c>
      <c r="AE64" s="181">
        <f t="shared" si="1"/>
        <v>3.9662361435981452E-3</v>
      </c>
    </row>
    <row r="65" spans="23:31" x14ac:dyDescent="0.25">
      <c r="W65" s="176">
        <v>42213</v>
      </c>
      <c r="X65" s="13">
        <v>99.03</v>
      </c>
      <c r="Y65" s="13">
        <v>99.28</v>
      </c>
      <c r="Z65" s="13">
        <v>98.02</v>
      </c>
      <c r="AA65" s="13">
        <v>98.97</v>
      </c>
      <c r="AB65" s="126">
        <v>5583000</v>
      </c>
      <c r="AC65" s="13">
        <v>98.33</v>
      </c>
      <c r="AD65" s="2">
        <f t="shared" si="0"/>
        <v>1.2600000000000051</v>
      </c>
      <c r="AE65" s="181">
        <f t="shared" si="1"/>
        <v>1.0180189351520763E-3</v>
      </c>
    </row>
    <row r="66" spans="23:31" x14ac:dyDescent="0.25">
      <c r="W66" s="176">
        <v>42212</v>
      </c>
      <c r="X66" s="13">
        <v>98.78</v>
      </c>
      <c r="Y66" s="13">
        <v>99.54</v>
      </c>
      <c r="Z66" s="13">
        <v>98.38</v>
      </c>
      <c r="AA66" s="13">
        <v>98.87</v>
      </c>
      <c r="AB66" s="126">
        <v>7560400</v>
      </c>
      <c r="AC66" s="13">
        <v>98.23</v>
      </c>
      <c r="AD66" s="2">
        <f t="shared" si="0"/>
        <v>1.1600000000000108</v>
      </c>
      <c r="AE66" s="181">
        <f t="shared" si="1"/>
        <v>-4.4593088071348541E-3</v>
      </c>
    </row>
    <row r="67" spans="23:31" x14ac:dyDescent="0.25">
      <c r="W67" s="176">
        <v>42209</v>
      </c>
      <c r="X67" s="13">
        <v>101</v>
      </c>
      <c r="Y67" s="13">
        <v>101.19</v>
      </c>
      <c r="Z67" s="13">
        <v>99.26</v>
      </c>
      <c r="AA67" s="13">
        <v>99.31</v>
      </c>
      <c r="AB67" s="126">
        <v>6588000</v>
      </c>
      <c r="AC67" s="13">
        <v>98.67</v>
      </c>
      <c r="AD67" s="2">
        <f t="shared" ref="AD67:AD69" si="3">Y67-Z67</f>
        <v>1.9299999999999926</v>
      </c>
      <c r="AE67" s="181">
        <f t="shared" ref="AE67:AE69" si="4">AC67/AC68-1</f>
        <v>-1.8013535031847105E-2</v>
      </c>
    </row>
    <row r="68" spans="23:31" x14ac:dyDescent="0.25">
      <c r="W68" s="176">
        <v>42208</v>
      </c>
      <c r="X68" s="13">
        <v>102.18</v>
      </c>
      <c r="Y68" s="13">
        <v>102.19</v>
      </c>
      <c r="Z68" s="13">
        <v>100.74</v>
      </c>
      <c r="AA68" s="13">
        <v>101.14</v>
      </c>
      <c r="AB68" s="126">
        <v>5925700</v>
      </c>
      <c r="AC68" s="13">
        <v>100.48</v>
      </c>
      <c r="AD68" s="2">
        <f t="shared" si="3"/>
        <v>1.4500000000000028</v>
      </c>
      <c r="AE68" s="181" t="e">
        <f t="shared" si="4"/>
        <v>#DIV/0!</v>
      </c>
    </row>
    <row r="69" spans="23:31" x14ac:dyDescent="0.25">
      <c r="W69" s="13" t="s">
        <v>148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1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114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115</v>
      </c>
      <c r="K1" s="14" t="s">
        <v>61</v>
      </c>
      <c r="L1" s="14" t="s">
        <v>81</v>
      </c>
      <c r="M1" s="14" t="s">
        <v>38</v>
      </c>
      <c r="T1" s="14" t="s">
        <v>72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5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4" t="s">
        <v>57</v>
      </c>
      <c r="Q2">
        <f>C6-H6</f>
        <v>10</v>
      </c>
      <c r="T2" s="1">
        <v>42292</v>
      </c>
      <c r="U2" t="s">
        <v>225</v>
      </c>
      <c r="W2" s="176">
        <v>42300</v>
      </c>
      <c r="X2" s="13">
        <v>114.45</v>
      </c>
      <c r="Y2" s="13">
        <v>116.62</v>
      </c>
      <c r="Z2" s="13">
        <v>114.04</v>
      </c>
      <c r="AA2" s="13">
        <v>115.92</v>
      </c>
      <c r="AB2" s="126">
        <v>5442000</v>
      </c>
      <c r="AC2" s="13">
        <v>115.92</v>
      </c>
      <c r="AD2" s="2">
        <f>Y2-Z2</f>
        <v>2.5799999999999983</v>
      </c>
      <c r="AE2" s="181">
        <f>AC2/AC3-1</f>
        <v>1.8539671382128198E-2</v>
      </c>
    </row>
    <row r="3" spans="1:31" x14ac:dyDescent="0.25">
      <c r="A3" s="27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4" t="s">
        <v>58</v>
      </c>
      <c r="Q3" s="2">
        <f>(F6-K6-M6)/Q2</f>
        <v>110.79300000000001</v>
      </c>
      <c r="W3" s="176">
        <v>42299</v>
      </c>
      <c r="X3" s="13">
        <v>118.21</v>
      </c>
      <c r="Y3" s="13">
        <v>119.03</v>
      </c>
      <c r="Z3" s="13">
        <v>110.07</v>
      </c>
      <c r="AA3" s="13">
        <v>113.81</v>
      </c>
      <c r="AB3" s="126">
        <v>10449100</v>
      </c>
      <c r="AC3" s="13">
        <v>113.81</v>
      </c>
      <c r="AD3" s="2">
        <f t="shared" ref="AD3:AD66" si="0">Y3-Z3</f>
        <v>8.960000000000008</v>
      </c>
      <c r="AE3" s="181">
        <f t="shared" ref="AE3:AE66" si="1">AC3/AC4-1</f>
        <v>-3.6406739480145611E-2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4" t="s">
        <v>66</v>
      </c>
      <c r="Q4" s="72">
        <v>115.92</v>
      </c>
      <c r="W4" s="176">
        <v>42298</v>
      </c>
      <c r="X4" s="13">
        <v>120.69</v>
      </c>
      <c r="Y4" s="13">
        <v>120.8</v>
      </c>
      <c r="Z4" s="13">
        <v>115.27</v>
      </c>
      <c r="AA4" s="13">
        <v>118.11</v>
      </c>
      <c r="AB4" s="126">
        <v>5305600</v>
      </c>
      <c r="AC4" s="13">
        <v>118.11</v>
      </c>
      <c r="AD4" s="2">
        <f t="shared" si="0"/>
        <v>5.5300000000000011</v>
      </c>
      <c r="AE4" s="181">
        <f t="shared" si="1"/>
        <v>-1.9182859990034884E-2</v>
      </c>
    </row>
    <row r="5" spans="1:31" x14ac:dyDescent="0.25">
      <c r="O5" s="14" t="s">
        <v>67</v>
      </c>
      <c r="Q5" s="3">
        <f>Q4*Q2</f>
        <v>1159.2</v>
      </c>
      <c r="W5" s="176">
        <v>42297</v>
      </c>
      <c r="X5" s="13">
        <v>120.64</v>
      </c>
      <c r="Y5" s="13">
        <v>121.57</v>
      </c>
      <c r="Z5" s="13">
        <v>119.69</v>
      </c>
      <c r="AA5" s="13">
        <v>120.42</v>
      </c>
      <c r="AB5" s="126">
        <v>3250700</v>
      </c>
      <c r="AC5" s="13">
        <v>120.42</v>
      </c>
      <c r="AD5" s="2">
        <f t="shared" si="0"/>
        <v>1.8799999999999955</v>
      </c>
      <c r="AE5" s="181">
        <f t="shared" si="1"/>
        <v>-2.5677130787707947E-3</v>
      </c>
    </row>
    <row r="6" spans="1:31" x14ac:dyDescent="0.25">
      <c r="A6" s="50" t="s">
        <v>86</v>
      </c>
      <c r="B6" s="51"/>
      <c r="C6" s="51">
        <f>SUM(C2:C5)</f>
        <v>25</v>
      </c>
      <c r="D6" s="52"/>
      <c r="E6" s="52"/>
      <c r="F6" s="52">
        <f>SUM(F2:F5)</f>
        <v>2952.9</v>
      </c>
      <c r="G6" s="52"/>
      <c r="H6" s="271">
        <f t="shared" ref="H6:M6" si="2">SUM(H2:H5)</f>
        <v>15</v>
      </c>
      <c r="I6" s="52"/>
      <c r="J6" s="52"/>
      <c r="K6" s="52">
        <f t="shared" si="2"/>
        <v>1837.47</v>
      </c>
      <c r="L6" s="52"/>
      <c r="M6" s="52">
        <f t="shared" si="2"/>
        <v>7.5</v>
      </c>
      <c r="O6" s="14" t="s">
        <v>64</v>
      </c>
      <c r="Q6" s="2">
        <f>Q3*Q2</f>
        <v>1107.93</v>
      </c>
      <c r="W6" s="176">
        <v>42296</v>
      </c>
      <c r="X6" s="13">
        <v>119.78</v>
      </c>
      <c r="Y6" s="13">
        <v>120.91</v>
      </c>
      <c r="Z6" s="13">
        <v>119.2</v>
      </c>
      <c r="AA6" s="13">
        <v>120.73</v>
      </c>
      <c r="AB6" s="126">
        <v>3687900</v>
      </c>
      <c r="AC6" s="13">
        <v>120.73</v>
      </c>
      <c r="AD6" s="2">
        <f t="shared" si="0"/>
        <v>1.7099999999999937</v>
      </c>
      <c r="AE6" s="181">
        <f t="shared" si="1"/>
        <v>6.2510418403067813E-3</v>
      </c>
    </row>
    <row r="7" spans="1:31" ht="15.75" x14ac:dyDescent="0.25">
      <c r="O7" s="14" t="s">
        <v>65</v>
      </c>
      <c r="Q7" s="2">
        <f>Q5-Q6</f>
        <v>51.269999999999982</v>
      </c>
      <c r="R7" s="229"/>
      <c r="W7" s="176">
        <v>42293</v>
      </c>
      <c r="X7" s="13">
        <v>120.85</v>
      </c>
      <c r="Y7" s="13">
        <v>120.85</v>
      </c>
      <c r="Z7" s="13">
        <v>118.58</v>
      </c>
      <c r="AA7" s="13">
        <v>119.98</v>
      </c>
      <c r="AB7" s="126">
        <v>4412300</v>
      </c>
      <c r="AC7" s="13">
        <v>119.98</v>
      </c>
      <c r="AD7" s="2">
        <f t="shared" si="0"/>
        <v>2.269999999999996</v>
      </c>
      <c r="AE7" s="181">
        <f t="shared" si="1"/>
        <v>-1.5810934509444818E-3</v>
      </c>
    </row>
    <row r="8" spans="1:31" x14ac:dyDescent="0.25">
      <c r="W8" s="176">
        <v>42292</v>
      </c>
      <c r="X8" s="13">
        <v>119</v>
      </c>
      <c r="Y8" s="13">
        <v>120.5</v>
      </c>
      <c r="Z8" s="13">
        <v>115.96</v>
      </c>
      <c r="AA8" s="13">
        <v>120.17</v>
      </c>
      <c r="AB8" s="126">
        <v>7975100</v>
      </c>
      <c r="AC8" s="13">
        <v>120.17</v>
      </c>
      <c r="AD8" s="2">
        <f t="shared" si="0"/>
        <v>4.5400000000000063</v>
      </c>
      <c r="AE8" s="181">
        <f t="shared" si="1"/>
        <v>-1.5564839845989886E-2</v>
      </c>
    </row>
    <row r="9" spans="1:31" x14ac:dyDescent="0.25">
      <c r="W9" s="176">
        <v>42291</v>
      </c>
      <c r="X9" s="13">
        <v>123.85</v>
      </c>
      <c r="Y9" s="13">
        <v>125</v>
      </c>
      <c r="Z9" s="13">
        <v>120.84</v>
      </c>
      <c r="AA9" s="13">
        <v>122.07</v>
      </c>
      <c r="AB9" s="126">
        <v>5560900</v>
      </c>
      <c r="AC9" s="13">
        <v>122.07</v>
      </c>
      <c r="AD9" s="2">
        <f t="shared" si="0"/>
        <v>4.1599999999999966</v>
      </c>
      <c r="AE9" s="181">
        <f t="shared" si="1"/>
        <v>-1.5485119767723265E-2</v>
      </c>
    </row>
    <row r="10" spans="1:31" x14ac:dyDescent="0.25">
      <c r="W10" s="176">
        <v>42290</v>
      </c>
      <c r="X10" s="13">
        <v>123.16</v>
      </c>
      <c r="Y10" s="13">
        <v>125.99</v>
      </c>
      <c r="Z10" s="13">
        <v>121.59</v>
      </c>
      <c r="AA10" s="13">
        <v>123.99</v>
      </c>
      <c r="AB10" s="126">
        <v>6630000</v>
      </c>
      <c r="AC10" s="13">
        <v>123.99</v>
      </c>
      <c r="AD10" s="2">
        <f t="shared" si="0"/>
        <v>4.3999999999999915</v>
      </c>
      <c r="AE10" s="181">
        <f t="shared" si="1"/>
        <v>1.2080646477838464E-2</v>
      </c>
    </row>
    <row r="11" spans="1:31" x14ac:dyDescent="0.25">
      <c r="W11" s="176">
        <v>42289</v>
      </c>
      <c r="X11" s="13">
        <v>119.01</v>
      </c>
      <c r="Y11" s="13">
        <v>123.07</v>
      </c>
      <c r="Z11" s="13">
        <v>118.56</v>
      </c>
      <c r="AA11" s="13">
        <v>122.51</v>
      </c>
      <c r="AB11" s="126">
        <v>5828700</v>
      </c>
      <c r="AC11" s="13">
        <v>122.51</v>
      </c>
      <c r="AD11" s="2">
        <f t="shared" si="0"/>
        <v>4.5099999999999909</v>
      </c>
      <c r="AE11" s="181">
        <f t="shared" si="1"/>
        <v>2.7165255303093883E-2</v>
      </c>
    </row>
    <row r="12" spans="1:31" x14ac:dyDescent="0.25">
      <c r="W12" s="176">
        <v>42286</v>
      </c>
      <c r="X12" s="13">
        <v>115.99</v>
      </c>
      <c r="Y12" s="13">
        <v>119.47</v>
      </c>
      <c r="Z12" s="13">
        <v>115.96</v>
      </c>
      <c r="AA12" s="13">
        <v>119.27</v>
      </c>
      <c r="AB12" s="126">
        <v>4427600</v>
      </c>
      <c r="AC12" s="13">
        <v>119.27</v>
      </c>
      <c r="AD12" s="2">
        <f t="shared" si="0"/>
        <v>3.5100000000000051</v>
      </c>
      <c r="AE12" s="181">
        <f t="shared" si="1"/>
        <v>2.748104755341152E-2</v>
      </c>
    </row>
    <row r="13" spans="1:31" x14ac:dyDescent="0.25">
      <c r="W13" s="176">
        <v>42285</v>
      </c>
      <c r="X13" s="13">
        <v>116.43</v>
      </c>
      <c r="Y13" s="13">
        <v>116.94</v>
      </c>
      <c r="Z13" s="13">
        <v>114.9</v>
      </c>
      <c r="AA13" s="13">
        <v>116.08</v>
      </c>
      <c r="AB13" s="126">
        <v>3640200</v>
      </c>
      <c r="AC13" s="13">
        <v>116.08</v>
      </c>
      <c r="AD13" s="2">
        <f t="shared" si="0"/>
        <v>2.039999999999992</v>
      </c>
      <c r="AE13" s="181">
        <f t="shared" si="1"/>
        <v>-3.0060980846861041E-3</v>
      </c>
    </row>
    <row r="14" spans="1:31" x14ac:dyDescent="0.25">
      <c r="W14" s="176">
        <v>42284</v>
      </c>
      <c r="X14" s="13">
        <v>116.46</v>
      </c>
      <c r="Y14" s="13">
        <v>116.81</v>
      </c>
      <c r="Z14" s="13">
        <v>114.6</v>
      </c>
      <c r="AA14" s="13">
        <v>116.43</v>
      </c>
      <c r="AB14" s="126">
        <v>4282000</v>
      </c>
      <c r="AC14" s="13">
        <v>116.43</v>
      </c>
      <c r="AD14" s="2">
        <f t="shared" si="0"/>
        <v>2.210000000000008</v>
      </c>
      <c r="AE14" s="181">
        <f t="shared" si="1"/>
        <v>3.2744506678157315E-3</v>
      </c>
    </row>
    <row r="15" spans="1:31" x14ac:dyDescent="0.25">
      <c r="W15" s="176">
        <v>42283</v>
      </c>
      <c r="X15" s="13">
        <v>119.46</v>
      </c>
      <c r="Y15" s="13">
        <v>119.6</v>
      </c>
      <c r="Z15" s="13">
        <v>114.67</v>
      </c>
      <c r="AA15" s="13">
        <v>116.05</v>
      </c>
      <c r="AB15" s="126">
        <v>4612300</v>
      </c>
      <c r="AC15" s="13">
        <v>116.05</v>
      </c>
      <c r="AD15" s="2">
        <f t="shared" si="0"/>
        <v>4.9299999999999926</v>
      </c>
      <c r="AE15" s="181">
        <f t="shared" si="1"/>
        <v>-3.0087755954868456E-2</v>
      </c>
    </row>
    <row r="16" spans="1:31" x14ac:dyDescent="0.25">
      <c r="W16" s="176">
        <v>42282</v>
      </c>
      <c r="X16" s="13">
        <v>119.67</v>
      </c>
      <c r="Y16" s="13">
        <v>120.34</v>
      </c>
      <c r="Z16" s="13">
        <v>118.13</v>
      </c>
      <c r="AA16" s="13">
        <v>119.65</v>
      </c>
      <c r="AB16" s="126">
        <v>3427100</v>
      </c>
      <c r="AC16" s="13">
        <v>119.65</v>
      </c>
      <c r="AD16" s="2">
        <f t="shared" si="0"/>
        <v>2.210000000000008</v>
      </c>
      <c r="AE16" s="181">
        <f t="shared" si="1"/>
        <v>6.9006143229823902E-3</v>
      </c>
    </row>
    <row r="17" spans="23:31" x14ac:dyDescent="0.25">
      <c r="W17" s="176">
        <v>42279</v>
      </c>
      <c r="X17" s="13">
        <v>115.14</v>
      </c>
      <c r="Y17" s="13">
        <v>118.85</v>
      </c>
      <c r="Z17" s="13">
        <v>114.82</v>
      </c>
      <c r="AA17" s="13">
        <v>118.83</v>
      </c>
      <c r="AB17" s="126">
        <v>3470100</v>
      </c>
      <c r="AC17" s="13">
        <v>118.83</v>
      </c>
      <c r="AD17" s="2">
        <f t="shared" si="0"/>
        <v>4.0300000000000011</v>
      </c>
      <c r="AE17" s="181">
        <f t="shared" si="1"/>
        <v>1.9037818368921933E-2</v>
      </c>
    </row>
    <row r="18" spans="23:31" x14ac:dyDescent="0.25">
      <c r="W18" s="176">
        <v>42278</v>
      </c>
      <c r="X18" s="13">
        <v>115.94</v>
      </c>
      <c r="Y18" s="13">
        <v>116.71</v>
      </c>
      <c r="Z18" s="13">
        <v>114.91</v>
      </c>
      <c r="AA18" s="13">
        <v>116.61</v>
      </c>
      <c r="AB18" s="126">
        <v>3748300</v>
      </c>
      <c r="AC18" s="13">
        <v>116.61</v>
      </c>
      <c r="AD18" s="2">
        <f t="shared" si="0"/>
        <v>1.7999999999999972</v>
      </c>
      <c r="AE18" s="181">
        <f t="shared" si="1"/>
        <v>5.1719679337987046E-3</v>
      </c>
    </row>
    <row r="19" spans="23:31" x14ac:dyDescent="0.25">
      <c r="W19" s="176">
        <v>42277</v>
      </c>
      <c r="X19" s="13">
        <v>115.39</v>
      </c>
      <c r="Y19" s="13">
        <v>116.92</v>
      </c>
      <c r="Z19" s="13">
        <v>114.88</v>
      </c>
      <c r="AA19" s="13">
        <v>116.01</v>
      </c>
      <c r="AB19" s="126">
        <v>4601600</v>
      </c>
      <c r="AC19" s="13">
        <v>116.01</v>
      </c>
      <c r="AD19" s="2">
        <f t="shared" si="0"/>
        <v>2.0400000000000063</v>
      </c>
      <c r="AE19" s="181">
        <f t="shared" si="1"/>
        <v>1.5671511118893422E-2</v>
      </c>
    </row>
    <row r="20" spans="23:31" x14ac:dyDescent="0.25">
      <c r="W20" s="176">
        <v>42276</v>
      </c>
      <c r="X20" s="13">
        <v>112.89</v>
      </c>
      <c r="Y20" s="13">
        <v>114.86</v>
      </c>
      <c r="Z20" s="13">
        <v>111.61</v>
      </c>
      <c r="AA20" s="13">
        <v>114.22</v>
      </c>
      <c r="AB20" s="126">
        <v>5083500</v>
      </c>
      <c r="AC20" s="13">
        <v>114.22</v>
      </c>
      <c r="AD20" s="2">
        <f t="shared" si="0"/>
        <v>3.25</v>
      </c>
      <c r="AE20" s="181">
        <f t="shared" si="1"/>
        <v>1.3487133984028343E-2</v>
      </c>
    </row>
    <row r="21" spans="23:31" x14ac:dyDescent="0.25">
      <c r="W21" s="176">
        <v>42275</v>
      </c>
      <c r="X21" s="13">
        <v>115.55</v>
      </c>
      <c r="Y21" s="13">
        <v>115.82</v>
      </c>
      <c r="Z21" s="13">
        <v>111.01</v>
      </c>
      <c r="AA21" s="13">
        <v>112.7</v>
      </c>
      <c r="AB21" s="126">
        <v>5625800</v>
      </c>
      <c r="AC21" s="13">
        <v>112.7</v>
      </c>
      <c r="AD21" s="2">
        <f t="shared" si="0"/>
        <v>4.8099999999999881</v>
      </c>
      <c r="AE21" s="181">
        <f t="shared" si="1"/>
        <v>-3.1537337801838983E-2</v>
      </c>
    </row>
    <row r="22" spans="23:31" x14ac:dyDescent="0.25">
      <c r="W22" s="176">
        <v>42272</v>
      </c>
      <c r="X22" s="13">
        <v>122.18</v>
      </c>
      <c r="Y22" s="13">
        <v>122.41</v>
      </c>
      <c r="Z22" s="13">
        <v>115.23</v>
      </c>
      <c r="AA22" s="13">
        <v>116.37</v>
      </c>
      <c r="AB22" s="126">
        <v>8003600</v>
      </c>
      <c r="AC22" s="13">
        <v>116.37</v>
      </c>
      <c r="AD22" s="2">
        <f t="shared" si="0"/>
        <v>7.1799999999999926</v>
      </c>
      <c r="AE22" s="181">
        <f t="shared" si="1"/>
        <v>-3.8979271616153222E-2</v>
      </c>
    </row>
    <row r="23" spans="23:31" x14ac:dyDescent="0.25">
      <c r="W23" s="176">
        <v>42271</v>
      </c>
      <c r="X23" s="13">
        <v>122.35</v>
      </c>
      <c r="Y23" s="13">
        <v>122.63</v>
      </c>
      <c r="Z23" s="13">
        <v>119.27</v>
      </c>
      <c r="AA23" s="13">
        <v>121.09</v>
      </c>
      <c r="AB23" s="126">
        <v>4656500</v>
      </c>
      <c r="AC23" s="13">
        <v>121.09</v>
      </c>
      <c r="AD23" s="2">
        <f t="shared" si="0"/>
        <v>3.3599999999999994</v>
      </c>
      <c r="AE23" s="181">
        <f t="shared" si="1"/>
        <v>-1.7764438676184269E-2</v>
      </c>
    </row>
    <row r="24" spans="23:31" x14ac:dyDescent="0.25">
      <c r="W24" s="176">
        <v>42270</v>
      </c>
      <c r="X24" s="13">
        <v>123</v>
      </c>
      <c r="Y24" s="13">
        <v>124.21</v>
      </c>
      <c r="Z24" s="13">
        <v>122.04</v>
      </c>
      <c r="AA24" s="13">
        <v>123.28</v>
      </c>
      <c r="AB24" s="126">
        <v>3124500</v>
      </c>
      <c r="AC24" s="13">
        <v>123.28</v>
      </c>
      <c r="AD24" s="2">
        <f t="shared" si="0"/>
        <v>2.1699999999999875</v>
      </c>
      <c r="AE24" s="181">
        <f t="shared" si="1"/>
        <v>2.8471487838606091E-3</v>
      </c>
    </row>
    <row r="25" spans="23:31" x14ac:dyDescent="0.25">
      <c r="W25" s="176">
        <v>42269</v>
      </c>
      <c r="X25" s="13">
        <v>121.44</v>
      </c>
      <c r="Y25" s="13">
        <v>123.79</v>
      </c>
      <c r="Z25" s="13">
        <v>121.44</v>
      </c>
      <c r="AA25" s="13">
        <v>122.93</v>
      </c>
      <c r="AB25" s="126">
        <v>4426100</v>
      </c>
      <c r="AC25" s="13">
        <v>122.93</v>
      </c>
      <c r="AD25" s="2">
        <f t="shared" si="0"/>
        <v>2.3500000000000085</v>
      </c>
      <c r="AE25" s="181">
        <f t="shared" si="1"/>
        <v>-8.1491044053573214E-3</v>
      </c>
    </row>
    <row r="26" spans="23:31" x14ac:dyDescent="0.25">
      <c r="W26" s="176">
        <v>42268</v>
      </c>
      <c r="X26" s="13">
        <v>123.49</v>
      </c>
      <c r="Y26" s="13">
        <v>124.27</v>
      </c>
      <c r="Z26" s="13">
        <v>121.39</v>
      </c>
      <c r="AA26" s="13">
        <v>123.94</v>
      </c>
      <c r="AB26" s="126">
        <v>3445100</v>
      </c>
      <c r="AC26" s="13">
        <v>123.94</v>
      </c>
      <c r="AD26" s="2">
        <f t="shared" si="0"/>
        <v>2.8799999999999955</v>
      </c>
      <c r="AE26" s="181">
        <f t="shared" si="1"/>
        <v>1.2002939495386666E-2</v>
      </c>
    </row>
    <row r="27" spans="23:31" x14ac:dyDescent="0.25">
      <c r="W27" s="176">
        <v>42265</v>
      </c>
      <c r="X27" s="13">
        <v>122.21</v>
      </c>
      <c r="Y27" s="13">
        <v>123.77</v>
      </c>
      <c r="Z27" s="13">
        <v>121.82</v>
      </c>
      <c r="AA27" s="13">
        <v>122.47</v>
      </c>
      <c r="AB27" s="126">
        <v>7329100</v>
      </c>
      <c r="AC27" s="13">
        <v>122.47</v>
      </c>
      <c r="AD27" s="2">
        <f t="shared" si="0"/>
        <v>1.9500000000000028</v>
      </c>
      <c r="AE27" s="181">
        <f t="shared" si="1"/>
        <v>-6.4092162907675165E-3</v>
      </c>
    </row>
    <row r="28" spans="23:31" x14ac:dyDescent="0.25">
      <c r="W28" s="176">
        <v>42264</v>
      </c>
      <c r="X28" s="13">
        <v>121.5</v>
      </c>
      <c r="Y28" s="13">
        <v>125.12</v>
      </c>
      <c r="Z28" s="13">
        <v>120.9</v>
      </c>
      <c r="AA28" s="13">
        <v>123.26</v>
      </c>
      <c r="AB28" s="126">
        <v>5365600</v>
      </c>
      <c r="AC28" s="13">
        <v>123.26</v>
      </c>
      <c r="AD28" s="2">
        <f t="shared" si="0"/>
        <v>4.2199999999999989</v>
      </c>
      <c r="AE28" s="181">
        <f t="shared" si="1"/>
        <v>1.7416425918283185E-2</v>
      </c>
    </row>
    <row r="29" spans="23:31" x14ac:dyDescent="0.25">
      <c r="W29" s="176">
        <v>42263</v>
      </c>
      <c r="X29" s="13">
        <v>120.27</v>
      </c>
      <c r="Y29" s="13">
        <v>121.36</v>
      </c>
      <c r="Z29" s="13">
        <v>119.55</v>
      </c>
      <c r="AA29" s="13">
        <v>121.15</v>
      </c>
      <c r="AB29" s="126">
        <v>3459500</v>
      </c>
      <c r="AC29" s="13">
        <v>121.15</v>
      </c>
      <c r="AD29" s="2">
        <f t="shared" si="0"/>
        <v>1.8100000000000023</v>
      </c>
      <c r="AE29" s="181">
        <f t="shared" si="1"/>
        <v>9.3310005831874765E-3</v>
      </c>
    </row>
    <row r="30" spans="23:31" x14ac:dyDescent="0.25">
      <c r="W30" s="176">
        <v>42262</v>
      </c>
      <c r="X30" s="13">
        <v>118.61</v>
      </c>
      <c r="Y30" s="13">
        <v>120.61</v>
      </c>
      <c r="Z30" s="13">
        <v>117.43</v>
      </c>
      <c r="AA30" s="13">
        <v>120.03</v>
      </c>
      <c r="AB30" s="126">
        <v>3011400</v>
      </c>
      <c r="AC30" s="13">
        <v>120.03</v>
      </c>
      <c r="AD30" s="2">
        <f t="shared" si="0"/>
        <v>3.1799999999999926</v>
      </c>
      <c r="AE30" s="181">
        <f t="shared" si="1"/>
        <v>1.8930390492359894E-2</v>
      </c>
    </row>
    <row r="31" spans="23:31" x14ac:dyDescent="0.25">
      <c r="W31" s="176">
        <v>42261</v>
      </c>
      <c r="X31" s="13">
        <v>119.03</v>
      </c>
      <c r="Y31" s="13">
        <v>119.5</v>
      </c>
      <c r="Z31" s="13">
        <v>117.15</v>
      </c>
      <c r="AA31" s="13">
        <v>117.8</v>
      </c>
      <c r="AB31" s="126">
        <v>2679300</v>
      </c>
      <c r="AC31" s="13">
        <v>117.8</v>
      </c>
      <c r="AD31" s="2">
        <f t="shared" si="0"/>
        <v>2.3499999999999943</v>
      </c>
      <c r="AE31" s="181">
        <f t="shared" si="1"/>
        <v>-7.5821398483572056E-3</v>
      </c>
    </row>
    <row r="32" spans="23:31" x14ac:dyDescent="0.25">
      <c r="W32" s="176">
        <v>42258</v>
      </c>
      <c r="X32" s="13">
        <v>116.17</v>
      </c>
      <c r="Y32" s="13">
        <v>118.87</v>
      </c>
      <c r="Z32" s="13">
        <v>115.86</v>
      </c>
      <c r="AA32" s="13">
        <v>118.7</v>
      </c>
      <c r="AB32" s="126">
        <v>3730200</v>
      </c>
      <c r="AC32" s="13">
        <v>118.7</v>
      </c>
      <c r="AD32" s="2">
        <f t="shared" si="0"/>
        <v>3.0100000000000051</v>
      </c>
      <c r="AE32" s="181">
        <f t="shared" si="1"/>
        <v>1.6528217864177464E-2</v>
      </c>
    </row>
    <row r="33" spans="15:31" x14ac:dyDescent="0.25">
      <c r="W33" s="176">
        <v>42257</v>
      </c>
      <c r="X33" s="13">
        <v>114.85</v>
      </c>
      <c r="Y33" s="13">
        <v>117.94</v>
      </c>
      <c r="Z33" s="13">
        <v>114.73</v>
      </c>
      <c r="AA33" s="13">
        <v>116.77</v>
      </c>
      <c r="AB33" s="126">
        <v>4411800</v>
      </c>
      <c r="AC33" s="13">
        <v>116.77</v>
      </c>
      <c r="AD33" s="2">
        <f t="shared" si="0"/>
        <v>3.2099999999999937</v>
      </c>
      <c r="AE33" s="181">
        <f t="shared" si="1"/>
        <v>1.4685436218282888E-2</v>
      </c>
    </row>
    <row r="34" spans="15:31" x14ac:dyDescent="0.25">
      <c r="W34" s="176">
        <v>42256</v>
      </c>
      <c r="X34" s="13">
        <v>117.29</v>
      </c>
      <c r="Y34" s="13">
        <v>117.72</v>
      </c>
      <c r="Z34" s="13">
        <v>114.83</v>
      </c>
      <c r="AA34" s="13">
        <v>115.08</v>
      </c>
      <c r="AB34" s="126">
        <v>3724100</v>
      </c>
      <c r="AC34" s="13">
        <v>115.08</v>
      </c>
      <c r="AD34" s="2">
        <f t="shared" si="0"/>
        <v>2.8900000000000006</v>
      </c>
      <c r="AE34" s="181" t="e">
        <f t="shared" si="1"/>
        <v>#DIV/0!</v>
      </c>
    </row>
    <row r="35" spans="15:31" x14ac:dyDescent="0.25">
      <c r="W35" s="176">
        <v>42256</v>
      </c>
      <c r="X35" s="13" t="s">
        <v>217</v>
      </c>
      <c r="Y35" s="13"/>
      <c r="Z35" s="13"/>
      <c r="AA35" s="13"/>
      <c r="AB35" s="126"/>
      <c r="AC35" s="13"/>
      <c r="AD35" s="2">
        <f t="shared" si="0"/>
        <v>0</v>
      </c>
      <c r="AE35" s="181">
        <f t="shared" si="1"/>
        <v>-1</v>
      </c>
    </row>
    <row r="36" spans="15:31" x14ac:dyDescent="0.25">
      <c r="W36" s="176">
        <v>42255</v>
      </c>
      <c r="X36" s="13">
        <v>114.13</v>
      </c>
      <c r="Y36" s="13">
        <v>116.21</v>
      </c>
      <c r="Z36" s="13">
        <v>113.67</v>
      </c>
      <c r="AA36" s="13">
        <v>116.09</v>
      </c>
      <c r="AB36" s="126">
        <v>3990600</v>
      </c>
      <c r="AC36" s="13">
        <v>115.59</v>
      </c>
      <c r="AD36" s="2">
        <f t="shared" si="0"/>
        <v>2.539999999999992</v>
      </c>
      <c r="AE36" s="181">
        <f t="shared" si="1"/>
        <v>3.3160529138362538E-2</v>
      </c>
    </row>
    <row r="37" spans="15:31" x14ac:dyDescent="0.25">
      <c r="W37" s="176">
        <v>42251</v>
      </c>
      <c r="X37" s="13">
        <v>112.5</v>
      </c>
      <c r="Y37" s="13">
        <v>113.07</v>
      </c>
      <c r="Z37" s="13">
        <v>111.26</v>
      </c>
      <c r="AA37" s="13">
        <v>112.36</v>
      </c>
      <c r="AB37" s="126">
        <v>3394900</v>
      </c>
      <c r="AC37" s="13">
        <v>111.88</v>
      </c>
      <c r="AD37" s="2">
        <f t="shared" si="0"/>
        <v>1.8099999999999881</v>
      </c>
      <c r="AE37" s="181">
        <f t="shared" si="1"/>
        <v>-1.4273127753304027E-2</v>
      </c>
    </row>
    <row r="38" spans="15:31" x14ac:dyDescent="0.25">
      <c r="W38" s="176">
        <v>42250</v>
      </c>
      <c r="X38" s="13">
        <v>114.74</v>
      </c>
      <c r="Y38" s="13">
        <v>115.92</v>
      </c>
      <c r="Z38" s="13">
        <v>113.46</v>
      </c>
      <c r="AA38" s="13">
        <v>113.99</v>
      </c>
      <c r="AB38" s="126">
        <v>3137100</v>
      </c>
      <c r="AC38" s="13">
        <v>113.5</v>
      </c>
      <c r="AD38" s="2">
        <f t="shared" si="0"/>
        <v>2.460000000000008</v>
      </c>
      <c r="AE38" s="181">
        <f t="shared" si="1"/>
        <v>-2.1100756110427055E-3</v>
      </c>
    </row>
    <row r="39" spans="15:31" x14ac:dyDescent="0.25">
      <c r="W39" s="176">
        <v>42249</v>
      </c>
      <c r="X39" s="13">
        <v>113.83</v>
      </c>
      <c r="Y39" s="13">
        <v>114.6</v>
      </c>
      <c r="Z39" s="13">
        <v>112.53</v>
      </c>
      <c r="AA39" s="13">
        <v>114.23</v>
      </c>
      <c r="AB39" s="126">
        <v>4522100</v>
      </c>
      <c r="AC39" s="13">
        <v>113.74</v>
      </c>
      <c r="AD39" s="2">
        <f t="shared" si="0"/>
        <v>2.0699999999999932</v>
      </c>
      <c r="AE39" s="181">
        <f t="shared" si="1"/>
        <v>1.4267879436418607E-2</v>
      </c>
    </row>
    <row r="40" spans="15:31" x14ac:dyDescent="0.25">
      <c r="O40" s="48"/>
      <c r="W40" s="176">
        <v>42248</v>
      </c>
      <c r="X40" s="13">
        <v>113.36</v>
      </c>
      <c r="Y40" s="13">
        <v>114.22</v>
      </c>
      <c r="Z40" s="13">
        <v>112.07</v>
      </c>
      <c r="AA40" s="13">
        <v>112.63</v>
      </c>
      <c r="AB40" s="126">
        <v>4658100</v>
      </c>
      <c r="AC40" s="13">
        <v>112.14</v>
      </c>
      <c r="AD40" s="2">
        <f t="shared" si="0"/>
        <v>2.1500000000000057</v>
      </c>
      <c r="AE40" s="181">
        <f t="shared" si="1"/>
        <v>-2.6562500000000044E-2</v>
      </c>
    </row>
    <row r="41" spans="15:31" ht="20.25" thickBot="1" x14ac:dyDescent="0.35">
      <c r="O41" s="303" t="s">
        <v>82</v>
      </c>
      <c r="P41" s="303"/>
      <c r="Q41" s="48"/>
      <c r="T41" s="122" t="s">
        <v>139</v>
      </c>
      <c r="W41" s="176">
        <v>42247</v>
      </c>
      <c r="X41" s="13">
        <v>117.21</v>
      </c>
      <c r="Y41" s="13">
        <v>118.78</v>
      </c>
      <c r="Z41" s="13">
        <v>115.16</v>
      </c>
      <c r="AA41" s="13">
        <v>115.7</v>
      </c>
      <c r="AB41" s="126">
        <v>4087000</v>
      </c>
      <c r="AC41" s="13">
        <v>115.2</v>
      </c>
      <c r="AD41" s="2">
        <f t="shared" si="0"/>
        <v>3.6200000000000045</v>
      </c>
      <c r="AE41" s="181">
        <f t="shared" si="1"/>
        <v>-1.3445234221118429E-2</v>
      </c>
    </row>
    <row r="42" spans="15:31" ht="15.75" thickTop="1" x14ac:dyDescent="0.25">
      <c r="O42" s="114">
        <v>1.1000000000000001</v>
      </c>
      <c r="P42" s="114">
        <f>O42*$Q$4</f>
        <v>127.51200000000001</v>
      </c>
      <c r="Q42" s="48"/>
      <c r="T42" s="171" t="s">
        <v>123</v>
      </c>
      <c r="U42" s="129">
        <v>113.81</v>
      </c>
      <c r="W42" s="176">
        <v>42244</v>
      </c>
      <c r="X42" s="13">
        <v>117.39</v>
      </c>
      <c r="Y42" s="13">
        <v>117.84</v>
      </c>
      <c r="Z42" s="13">
        <v>116</v>
      </c>
      <c r="AA42" s="13">
        <v>117.28</v>
      </c>
      <c r="AB42" s="126">
        <v>3333100</v>
      </c>
      <c r="AC42" s="13">
        <v>116.77</v>
      </c>
      <c r="AD42" s="2">
        <f t="shared" si="0"/>
        <v>1.8400000000000034</v>
      </c>
      <c r="AE42" s="181">
        <f t="shared" si="1"/>
        <v>-4.1787480811872335E-3</v>
      </c>
    </row>
    <row r="43" spans="15:31" x14ac:dyDescent="0.25">
      <c r="O43" s="114">
        <v>1.0900000000000001</v>
      </c>
      <c r="P43" s="114">
        <f t="shared" ref="P43:P62" si="3">O43*$Q$4</f>
        <v>126.35280000000002</v>
      </c>
      <c r="Q43" s="48"/>
      <c r="T43" s="124" t="s">
        <v>124</v>
      </c>
      <c r="U43" s="119">
        <v>114.45</v>
      </c>
      <c r="W43" s="176">
        <v>42243</v>
      </c>
      <c r="X43" s="13">
        <v>115.25</v>
      </c>
      <c r="Y43" s="13">
        <v>117.83</v>
      </c>
      <c r="Z43" s="13">
        <v>114.96</v>
      </c>
      <c r="AA43" s="13">
        <v>117.77</v>
      </c>
      <c r="AB43" s="126">
        <v>5783700</v>
      </c>
      <c r="AC43" s="13">
        <v>117.26</v>
      </c>
      <c r="AD43" s="2">
        <f t="shared" si="0"/>
        <v>2.8700000000000045</v>
      </c>
      <c r="AE43" s="181">
        <f t="shared" si="1"/>
        <v>3.7974683544303778E-2</v>
      </c>
    </row>
    <row r="44" spans="15:31" x14ac:dyDescent="0.25">
      <c r="O44" s="114">
        <v>1.08</v>
      </c>
      <c r="P44" s="114">
        <f t="shared" si="3"/>
        <v>125.1936</v>
      </c>
      <c r="Q44" s="48"/>
      <c r="T44" s="124" t="s">
        <v>125</v>
      </c>
      <c r="U44" s="119" t="s">
        <v>351</v>
      </c>
      <c r="W44" s="176">
        <v>42242</v>
      </c>
      <c r="X44" s="13">
        <v>112.56</v>
      </c>
      <c r="Y44" s="13">
        <v>113.83</v>
      </c>
      <c r="Z44" s="13">
        <v>110.28</v>
      </c>
      <c r="AA44" s="13">
        <v>113.46</v>
      </c>
      <c r="AB44" s="126">
        <v>7503200</v>
      </c>
      <c r="AC44" s="13">
        <v>112.97</v>
      </c>
      <c r="AD44" s="2">
        <f t="shared" si="0"/>
        <v>3.5499999999999972</v>
      </c>
      <c r="AE44" s="181">
        <f t="shared" si="1"/>
        <v>3.1595288101543106E-2</v>
      </c>
    </row>
    <row r="45" spans="15:31" x14ac:dyDescent="0.25">
      <c r="O45" s="114">
        <v>1.07</v>
      </c>
      <c r="P45" s="114">
        <f t="shared" si="3"/>
        <v>124.03440000000001</v>
      </c>
      <c r="Q45" s="114"/>
      <c r="T45" s="124" t="s">
        <v>126</v>
      </c>
      <c r="U45" s="119" t="s">
        <v>352</v>
      </c>
      <c r="W45" s="176">
        <v>42241</v>
      </c>
      <c r="X45" s="13">
        <v>113</v>
      </c>
      <c r="Y45" s="13">
        <v>114.59</v>
      </c>
      <c r="Z45" s="13">
        <v>109.8</v>
      </c>
      <c r="AA45" s="13">
        <v>109.98</v>
      </c>
      <c r="AB45" s="126">
        <v>8109900</v>
      </c>
      <c r="AC45" s="13">
        <v>109.51</v>
      </c>
      <c r="AD45" s="2">
        <f t="shared" si="0"/>
        <v>4.7900000000000063</v>
      </c>
      <c r="AE45" s="181">
        <f t="shared" si="1"/>
        <v>-4.0018190086402727E-3</v>
      </c>
    </row>
    <row r="46" spans="15:31" x14ac:dyDescent="0.25">
      <c r="O46" s="114">
        <v>1.06</v>
      </c>
      <c r="P46" s="114">
        <f t="shared" si="3"/>
        <v>122.87520000000001</v>
      </c>
      <c r="Q46" s="114"/>
      <c r="T46" s="124" t="s">
        <v>127</v>
      </c>
      <c r="U46" s="119">
        <v>146.44999999999999</v>
      </c>
      <c r="W46" s="176">
        <v>42240</v>
      </c>
      <c r="X46" s="13">
        <v>110.86</v>
      </c>
      <c r="Y46" s="13">
        <v>112.43</v>
      </c>
      <c r="Z46" s="13">
        <v>95</v>
      </c>
      <c r="AA46" s="13">
        <v>110.43</v>
      </c>
      <c r="AB46" s="126">
        <v>8824900</v>
      </c>
      <c r="AC46" s="13">
        <v>109.95</v>
      </c>
      <c r="AD46" s="2">
        <f t="shared" si="0"/>
        <v>17.430000000000007</v>
      </c>
      <c r="AE46" s="181">
        <f t="shared" si="1"/>
        <v>-5.0354119882535797E-2</v>
      </c>
    </row>
    <row r="47" spans="15:31" x14ac:dyDescent="0.25">
      <c r="O47" s="114">
        <v>1.05</v>
      </c>
      <c r="P47" s="114">
        <f t="shared" si="3"/>
        <v>121.71600000000001</v>
      </c>
      <c r="Q47" s="114"/>
      <c r="T47" s="124" t="s">
        <v>128</v>
      </c>
      <c r="U47" s="119">
        <v>0.73058900000000004</v>
      </c>
      <c r="W47" s="176">
        <v>42237</v>
      </c>
      <c r="X47" s="13">
        <v>118.25</v>
      </c>
      <c r="Y47" s="13">
        <v>118.8</v>
      </c>
      <c r="Z47" s="13">
        <v>116.01</v>
      </c>
      <c r="AA47" s="13">
        <v>116.28</v>
      </c>
      <c r="AB47" s="126">
        <v>5627800</v>
      </c>
      <c r="AC47" s="13">
        <v>115.78</v>
      </c>
      <c r="AD47" s="2">
        <f t="shared" si="0"/>
        <v>2.789999999999992</v>
      </c>
      <c r="AE47" s="181">
        <f t="shared" si="1"/>
        <v>-2.9261339817221343E-2</v>
      </c>
    </row>
    <row r="48" spans="15:31" x14ac:dyDescent="0.25">
      <c r="O48" s="114">
        <v>1.04</v>
      </c>
      <c r="P48" s="114">
        <f t="shared" si="3"/>
        <v>120.55680000000001</v>
      </c>
      <c r="Q48" s="114"/>
      <c r="T48" s="124" t="s">
        <v>129</v>
      </c>
      <c r="U48" s="119" t="s">
        <v>174</v>
      </c>
      <c r="W48" s="176">
        <v>42236</v>
      </c>
      <c r="X48" s="13">
        <v>122.24</v>
      </c>
      <c r="Y48" s="13">
        <v>122.42</v>
      </c>
      <c r="Z48" s="13">
        <v>119.79</v>
      </c>
      <c r="AA48" s="13">
        <v>119.79</v>
      </c>
      <c r="AB48" s="126">
        <v>3201600</v>
      </c>
      <c r="AC48" s="13">
        <v>119.27</v>
      </c>
      <c r="AD48" s="2">
        <f t="shared" si="0"/>
        <v>2.6299999999999955</v>
      </c>
      <c r="AE48" s="181">
        <f t="shared" si="1"/>
        <v>-2.7875132447632289E-2</v>
      </c>
    </row>
    <row r="49" spans="15:31" x14ac:dyDescent="0.25">
      <c r="O49" s="114">
        <v>1.03</v>
      </c>
      <c r="P49" s="114">
        <f t="shared" si="3"/>
        <v>119.39760000000001</v>
      </c>
      <c r="Q49" s="114"/>
      <c r="T49" s="124"/>
      <c r="U49" s="119"/>
      <c r="W49" s="176">
        <v>42235</v>
      </c>
      <c r="X49" s="13">
        <v>124.71</v>
      </c>
      <c r="Y49" s="13">
        <v>124.99</v>
      </c>
      <c r="Z49" s="13">
        <v>122.85</v>
      </c>
      <c r="AA49" s="13">
        <v>123.22</v>
      </c>
      <c r="AB49" s="126">
        <v>3411500</v>
      </c>
      <c r="AC49" s="13">
        <v>122.69</v>
      </c>
      <c r="AD49" s="2">
        <f t="shared" si="0"/>
        <v>2.1400000000000006</v>
      </c>
      <c r="AE49" s="181">
        <f t="shared" si="1"/>
        <v>-1.8165813060179281E-2</v>
      </c>
    </row>
    <row r="50" spans="15:31" x14ac:dyDescent="0.25">
      <c r="O50" s="114">
        <v>1.02</v>
      </c>
      <c r="P50" s="114">
        <f t="shared" si="3"/>
        <v>118.2384</v>
      </c>
      <c r="Q50" s="114"/>
      <c r="T50" s="124" t="s">
        <v>130</v>
      </c>
      <c r="U50" s="119" t="s">
        <v>353</v>
      </c>
      <c r="W50" s="176">
        <v>42234</v>
      </c>
      <c r="X50" s="13">
        <v>123.88</v>
      </c>
      <c r="Y50" s="13">
        <v>126.21</v>
      </c>
      <c r="Z50" s="13">
        <v>123.82</v>
      </c>
      <c r="AA50" s="13">
        <v>125.5</v>
      </c>
      <c r="AB50" s="126">
        <v>4140200</v>
      </c>
      <c r="AC50" s="13">
        <v>124.96</v>
      </c>
      <c r="AD50" s="2">
        <f t="shared" si="0"/>
        <v>2.3900000000000006</v>
      </c>
      <c r="AE50" s="181">
        <f t="shared" si="1"/>
        <v>1.3545299699894375E-2</v>
      </c>
    </row>
    <row r="51" spans="15:31" x14ac:dyDescent="0.25">
      <c r="O51" s="114">
        <v>1.01</v>
      </c>
      <c r="P51" s="114">
        <f t="shared" si="3"/>
        <v>117.0792</v>
      </c>
      <c r="Q51" s="114"/>
      <c r="T51" s="124" t="s">
        <v>131</v>
      </c>
      <c r="U51" s="119" t="s">
        <v>279</v>
      </c>
      <c r="W51" s="176">
        <v>42233</v>
      </c>
      <c r="X51" s="13">
        <v>120.4</v>
      </c>
      <c r="Y51" s="13">
        <v>123.95</v>
      </c>
      <c r="Z51" s="13">
        <v>120.3</v>
      </c>
      <c r="AA51" s="13">
        <v>123.82</v>
      </c>
      <c r="AB51" s="126">
        <v>2951800</v>
      </c>
      <c r="AC51" s="13">
        <v>123.29</v>
      </c>
      <c r="AD51" s="2">
        <f t="shared" si="0"/>
        <v>3.6500000000000057</v>
      </c>
      <c r="AE51" s="181">
        <f t="shared" si="1"/>
        <v>2.3153526970954408E-2</v>
      </c>
    </row>
    <row r="52" spans="15:31" x14ac:dyDescent="0.25">
      <c r="O52" s="114">
        <v>1</v>
      </c>
      <c r="P52" s="114">
        <f t="shared" si="3"/>
        <v>115.92</v>
      </c>
      <c r="Q52" s="114"/>
      <c r="T52" s="124" t="s">
        <v>132</v>
      </c>
      <c r="U52" s="121">
        <v>5497462</v>
      </c>
      <c r="W52" s="176">
        <v>42230</v>
      </c>
      <c r="X52" s="13">
        <v>120.57</v>
      </c>
      <c r="Y52" s="13">
        <v>121.18</v>
      </c>
      <c r="Z52" s="13">
        <v>120.26</v>
      </c>
      <c r="AA52" s="13">
        <v>121.02</v>
      </c>
      <c r="AB52" s="126">
        <v>2040500</v>
      </c>
      <c r="AC52" s="13">
        <v>120.5</v>
      </c>
      <c r="AD52" s="2">
        <f t="shared" si="0"/>
        <v>0.92000000000000171</v>
      </c>
      <c r="AE52" s="181">
        <f t="shared" si="1"/>
        <v>4.1666666666666519E-3</v>
      </c>
    </row>
    <row r="53" spans="15:31" x14ac:dyDescent="0.25">
      <c r="O53" s="114">
        <v>0.99</v>
      </c>
      <c r="P53" s="114">
        <f t="shared" si="3"/>
        <v>114.7608</v>
      </c>
      <c r="Q53" s="114"/>
      <c r="T53" s="124" t="s">
        <v>136</v>
      </c>
      <c r="U53" s="121">
        <v>4448880</v>
      </c>
      <c r="W53" s="176">
        <v>42229</v>
      </c>
      <c r="X53" s="13">
        <v>121.33</v>
      </c>
      <c r="Y53" s="13">
        <v>121.99</v>
      </c>
      <c r="Z53" s="13">
        <v>120.29</v>
      </c>
      <c r="AA53" s="13">
        <v>120.52</v>
      </c>
      <c r="AB53" s="126">
        <v>3253400</v>
      </c>
      <c r="AC53" s="13">
        <v>120</v>
      </c>
      <c r="AD53" s="2">
        <f t="shared" si="0"/>
        <v>1.6999999999999886</v>
      </c>
      <c r="AE53" s="181">
        <f t="shared" si="1"/>
        <v>-5.634736493205228E-3</v>
      </c>
    </row>
    <row r="54" spans="15:31" x14ac:dyDescent="0.25">
      <c r="O54" s="114">
        <v>0.98</v>
      </c>
      <c r="P54" s="114">
        <f t="shared" si="3"/>
        <v>113.6016</v>
      </c>
      <c r="Q54" s="114"/>
      <c r="T54" s="124" t="s">
        <v>133</v>
      </c>
      <c r="U54" s="119" t="s">
        <v>354</v>
      </c>
      <c r="W54" s="176">
        <v>42228</v>
      </c>
      <c r="X54" s="13">
        <v>121.26</v>
      </c>
      <c r="Y54" s="13">
        <v>121.78</v>
      </c>
      <c r="Z54" s="13">
        <v>119.05</v>
      </c>
      <c r="AA54" s="13">
        <v>121.2</v>
      </c>
      <c r="AB54" s="126">
        <v>3005300</v>
      </c>
      <c r="AC54" s="13">
        <v>120.68</v>
      </c>
      <c r="AD54" s="2">
        <f t="shared" si="0"/>
        <v>2.730000000000004</v>
      </c>
      <c r="AE54" s="181">
        <f t="shared" si="1"/>
        <v>-8.6256469235191924E-3</v>
      </c>
    </row>
    <row r="55" spans="15:31" x14ac:dyDescent="0.25">
      <c r="O55" s="114">
        <v>0.97</v>
      </c>
      <c r="P55" s="114">
        <f t="shared" si="3"/>
        <v>112.44239999999999</v>
      </c>
      <c r="Q55" s="114"/>
      <c r="T55" s="124" t="s">
        <v>137</v>
      </c>
      <c r="U55" s="119">
        <v>18.39</v>
      </c>
      <c r="W55" s="176">
        <v>42227</v>
      </c>
      <c r="X55" s="13">
        <v>121.27</v>
      </c>
      <c r="Y55" s="13">
        <v>123.02</v>
      </c>
      <c r="Z55" s="13">
        <v>121.27</v>
      </c>
      <c r="AA55" s="13">
        <v>122.26</v>
      </c>
      <c r="AB55" s="126">
        <v>2756000</v>
      </c>
      <c r="AC55" s="13">
        <v>121.73</v>
      </c>
      <c r="AD55" s="2">
        <f t="shared" si="0"/>
        <v>1.75</v>
      </c>
      <c r="AE55" s="181">
        <f t="shared" si="1"/>
        <v>-1.8040180401803774E-3</v>
      </c>
    </row>
    <row r="56" spans="15:31" x14ac:dyDescent="0.25">
      <c r="O56" s="114">
        <v>0.96</v>
      </c>
      <c r="P56" s="114">
        <f t="shared" si="3"/>
        <v>111.28319999999999</v>
      </c>
      <c r="Q56" s="114"/>
      <c r="T56" s="124" t="s">
        <v>138</v>
      </c>
      <c r="U56" s="119">
        <v>6.3</v>
      </c>
      <c r="W56" s="176">
        <v>42226</v>
      </c>
      <c r="X56" s="13">
        <v>122.5</v>
      </c>
      <c r="Y56" s="13">
        <v>123.34</v>
      </c>
      <c r="Z56" s="13">
        <v>121.94</v>
      </c>
      <c r="AA56" s="13">
        <v>122.48</v>
      </c>
      <c r="AB56" s="126">
        <v>2480000</v>
      </c>
      <c r="AC56" s="13">
        <v>121.95</v>
      </c>
      <c r="AD56" s="2">
        <f t="shared" si="0"/>
        <v>1.4000000000000057</v>
      </c>
      <c r="AE56" s="181">
        <f t="shared" si="1"/>
        <v>5.3586150041220471E-3</v>
      </c>
    </row>
    <row r="57" spans="15:31" x14ac:dyDescent="0.25">
      <c r="O57" s="114">
        <v>0.95</v>
      </c>
      <c r="P57" s="114">
        <f t="shared" si="3"/>
        <v>110.124</v>
      </c>
      <c r="Q57" s="114"/>
      <c r="T57" s="124" t="s">
        <v>134</v>
      </c>
      <c r="U57" s="119" t="s">
        <v>271</v>
      </c>
      <c r="W57" s="176">
        <v>42223</v>
      </c>
      <c r="X57" s="13">
        <v>121.71</v>
      </c>
      <c r="Y57" s="13">
        <v>121.86</v>
      </c>
      <c r="Z57" s="13">
        <v>120.26</v>
      </c>
      <c r="AA57" s="13">
        <v>121.82</v>
      </c>
      <c r="AB57" s="126">
        <v>2276300</v>
      </c>
      <c r="AC57" s="13">
        <v>121.3</v>
      </c>
      <c r="AD57" s="2">
        <f t="shared" si="0"/>
        <v>1.5999999999999943</v>
      </c>
      <c r="AE57" s="181">
        <f t="shared" si="1"/>
        <v>-1.7282528186981505E-3</v>
      </c>
    </row>
    <row r="58" spans="15:31" x14ac:dyDescent="0.25">
      <c r="O58" s="114">
        <v>0.94</v>
      </c>
      <c r="P58" s="114">
        <f t="shared" si="3"/>
        <v>108.9648</v>
      </c>
      <c r="Q58" s="114"/>
      <c r="W58" s="176">
        <v>42222</v>
      </c>
      <c r="X58" s="13">
        <v>124.37</v>
      </c>
      <c r="Y58" s="13">
        <v>124.64</v>
      </c>
      <c r="Z58" s="13">
        <v>121.8</v>
      </c>
      <c r="AA58" s="13">
        <v>122.04</v>
      </c>
      <c r="AB58" s="126">
        <v>3014900</v>
      </c>
      <c r="AC58" s="13">
        <v>121.51</v>
      </c>
      <c r="AD58" s="2">
        <f t="shared" si="0"/>
        <v>2.8400000000000034</v>
      </c>
      <c r="AE58" s="181">
        <f t="shared" si="1"/>
        <v>-1.5236242807358691E-2</v>
      </c>
    </row>
    <row r="59" spans="15:31" x14ac:dyDescent="0.25">
      <c r="O59" s="114">
        <v>0.93</v>
      </c>
      <c r="P59" s="114">
        <f t="shared" si="3"/>
        <v>107.80560000000001</v>
      </c>
      <c r="Q59" s="114"/>
      <c r="W59" s="176">
        <v>42221</v>
      </c>
      <c r="X59" s="13">
        <v>121.76</v>
      </c>
      <c r="Y59" s="13">
        <v>124.24</v>
      </c>
      <c r="Z59" s="13">
        <v>121.76</v>
      </c>
      <c r="AA59" s="13">
        <v>123.92</v>
      </c>
      <c r="AB59" s="126">
        <v>3831900</v>
      </c>
      <c r="AC59" s="13">
        <v>123.39</v>
      </c>
      <c r="AD59" s="2">
        <f t="shared" si="0"/>
        <v>2.4799999999999898</v>
      </c>
      <c r="AE59" s="181">
        <f t="shared" si="1"/>
        <v>2.5515292553191626E-2</v>
      </c>
    </row>
    <row r="60" spans="15:31" x14ac:dyDescent="0.25">
      <c r="O60" s="114">
        <v>0.92</v>
      </c>
      <c r="P60" s="114">
        <f t="shared" si="3"/>
        <v>106.6464</v>
      </c>
      <c r="Q60" s="114"/>
      <c r="W60" s="176">
        <v>42220</v>
      </c>
      <c r="X60" s="13">
        <v>121.58</v>
      </c>
      <c r="Y60" s="13">
        <v>121.63</v>
      </c>
      <c r="Z60" s="13">
        <v>120.23</v>
      </c>
      <c r="AA60" s="13">
        <v>120.84</v>
      </c>
      <c r="AB60" s="126">
        <v>2058200</v>
      </c>
      <c r="AC60" s="13">
        <v>120.32</v>
      </c>
      <c r="AD60" s="2">
        <f t="shared" si="0"/>
        <v>1.3999999999999915</v>
      </c>
      <c r="AE60" s="181">
        <f t="shared" si="1"/>
        <v>-4.1538589349510158E-4</v>
      </c>
    </row>
    <row r="61" spans="15:31" x14ac:dyDescent="0.25">
      <c r="O61" s="114">
        <v>0.91</v>
      </c>
      <c r="P61" s="114">
        <f t="shared" si="3"/>
        <v>105.4872</v>
      </c>
      <c r="Q61" s="114"/>
      <c r="W61" s="176">
        <v>42219</v>
      </c>
      <c r="X61" s="13">
        <v>121.61</v>
      </c>
      <c r="Y61" s="13">
        <v>122.17</v>
      </c>
      <c r="Z61" s="13">
        <v>120.14</v>
      </c>
      <c r="AA61" s="13">
        <v>120.89</v>
      </c>
      <c r="AB61" s="126">
        <v>2541300</v>
      </c>
      <c r="AC61" s="13">
        <v>120.37</v>
      </c>
      <c r="AD61" s="2">
        <f t="shared" si="0"/>
        <v>2.0300000000000011</v>
      </c>
      <c r="AE61" s="181">
        <f t="shared" si="1"/>
        <v>-4.2190602250165021E-3</v>
      </c>
    </row>
    <row r="62" spans="15:31" x14ac:dyDescent="0.25">
      <c r="O62" s="114">
        <v>0.9</v>
      </c>
      <c r="P62" s="114">
        <f t="shared" si="3"/>
        <v>104.328</v>
      </c>
      <c r="Q62" s="114"/>
      <c r="W62" s="176">
        <v>42216</v>
      </c>
      <c r="X62" s="13">
        <v>120.47</v>
      </c>
      <c r="Y62" s="13">
        <v>122.72</v>
      </c>
      <c r="Z62" s="13">
        <v>120.47</v>
      </c>
      <c r="AA62" s="13">
        <v>121.4</v>
      </c>
      <c r="AB62" s="126">
        <v>3593000</v>
      </c>
      <c r="AC62" s="13">
        <v>120.88</v>
      </c>
      <c r="AD62" s="2">
        <f t="shared" si="0"/>
        <v>2.25</v>
      </c>
      <c r="AE62" s="181">
        <f t="shared" si="1"/>
        <v>6.9976674441851738E-3</v>
      </c>
    </row>
    <row r="63" spans="15:31" x14ac:dyDescent="0.25">
      <c r="O63" s="48"/>
      <c r="W63" s="176">
        <v>42215</v>
      </c>
      <c r="X63" s="13">
        <v>121.14</v>
      </c>
      <c r="Y63" s="13">
        <v>121.92</v>
      </c>
      <c r="Z63" s="13">
        <v>119.55</v>
      </c>
      <c r="AA63" s="13">
        <v>120.56</v>
      </c>
      <c r="AB63" s="126">
        <v>3732400</v>
      </c>
      <c r="AC63" s="13">
        <v>120.04</v>
      </c>
      <c r="AD63" s="2">
        <f t="shared" si="0"/>
        <v>2.3700000000000045</v>
      </c>
      <c r="AE63" s="181">
        <f t="shared" si="1"/>
        <v>-7.9338842975206214E-3</v>
      </c>
    </row>
    <row r="64" spans="15:31" x14ac:dyDescent="0.25">
      <c r="O64" s="48"/>
      <c r="W64" s="176">
        <v>42214</v>
      </c>
      <c r="X64" s="13">
        <v>121.82</v>
      </c>
      <c r="Y64" s="13">
        <v>122.11</v>
      </c>
      <c r="Z64" s="13">
        <v>120.62</v>
      </c>
      <c r="AA64" s="13">
        <v>121.52</v>
      </c>
      <c r="AB64" s="126">
        <v>3924400</v>
      </c>
      <c r="AC64" s="13">
        <v>121</v>
      </c>
      <c r="AD64" s="2">
        <f t="shared" si="0"/>
        <v>1.4899999999999949</v>
      </c>
      <c r="AE64" s="181">
        <f t="shared" si="1"/>
        <v>0</v>
      </c>
    </row>
    <row r="65" spans="23:31" x14ac:dyDescent="0.25">
      <c r="W65" s="176">
        <v>42213</v>
      </c>
      <c r="X65" s="13">
        <v>118.74</v>
      </c>
      <c r="Y65" s="13">
        <v>121.57</v>
      </c>
      <c r="Z65" s="13">
        <v>118.5</v>
      </c>
      <c r="AA65" s="13">
        <v>121.52</v>
      </c>
      <c r="AB65" s="126">
        <v>5216900</v>
      </c>
      <c r="AC65" s="13">
        <v>121</v>
      </c>
      <c r="AD65" s="2">
        <f t="shared" si="0"/>
        <v>3.0699999999999932</v>
      </c>
      <c r="AE65" s="181">
        <f t="shared" si="1"/>
        <v>3.0927835051546282E-2</v>
      </c>
    </row>
    <row r="66" spans="23:31" x14ac:dyDescent="0.25">
      <c r="W66" s="176">
        <v>42212</v>
      </c>
      <c r="X66" s="13">
        <v>117.88</v>
      </c>
      <c r="Y66" s="13">
        <v>118.09</v>
      </c>
      <c r="Z66" s="13">
        <v>116.66</v>
      </c>
      <c r="AA66" s="13">
        <v>117.88</v>
      </c>
      <c r="AB66" s="126">
        <v>3752300</v>
      </c>
      <c r="AC66" s="13">
        <v>117.37</v>
      </c>
      <c r="AD66" s="2">
        <f t="shared" si="0"/>
        <v>1.4300000000000068</v>
      </c>
      <c r="AE66" s="181">
        <f t="shared" si="1"/>
        <v>-5.1094268926166198E-4</v>
      </c>
    </row>
    <row r="67" spans="23:31" x14ac:dyDescent="0.25">
      <c r="W67" s="176">
        <v>42209</v>
      </c>
      <c r="X67" s="13">
        <v>119.12</v>
      </c>
      <c r="Y67" s="13">
        <v>119.72</v>
      </c>
      <c r="Z67" s="13">
        <v>117.58</v>
      </c>
      <c r="AA67" s="13">
        <v>117.94</v>
      </c>
      <c r="AB67" s="126">
        <v>3840600</v>
      </c>
      <c r="AC67" s="13">
        <v>117.43</v>
      </c>
      <c r="AD67" s="2">
        <f t="shared" ref="AD67:AD69" si="4">Y67-Z67</f>
        <v>2.1400000000000006</v>
      </c>
      <c r="AE67" s="181">
        <f t="shared" ref="AE67:AE69" si="5">AC67/AC68-1</f>
        <v>-1.1698367278235922E-2</v>
      </c>
    </row>
    <row r="68" spans="23:31" x14ac:dyDescent="0.25">
      <c r="W68" s="176">
        <v>42208</v>
      </c>
      <c r="X68" s="13">
        <v>121.63</v>
      </c>
      <c r="Y68" s="13">
        <v>121.68</v>
      </c>
      <c r="Z68" s="13">
        <v>118.76</v>
      </c>
      <c r="AA68" s="13">
        <v>119.33</v>
      </c>
      <c r="AB68" s="126">
        <v>4896100</v>
      </c>
      <c r="AC68" s="13">
        <v>118.82</v>
      </c>
      <c r="AD68" s="2">
        <f t="shared" si="4"/>
        <v>2.9200000000000017</v>
      </c>
      <c r="AE68" s="181" t="e">
        <f t="shared" si="5"/>
        <v>#DIV/0!</v>
      </c>
    </row>
    <row r="69" spans="23:31" x14ac:dyDescent="0.25">
      <c r="W69" s="13" t="s">
        <v>148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8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114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115</v>
      </c>
      <c r="K1" s="25" t="s">
        <v>61</v>
      </c>
      <c r="L1" s="14" t="s">
        <v>81</v>
      </c>
      <c r="M1" s="14" t="s">
        <v>38</v>
      </c>
      <c r="R1" s="47"/>
      <c r="T1" s="14" t="s">
        <v>72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8">
        <v>42257</v>
      </c>
      <c r="H2" s="111">
        <v>5</v>
      </c>
      <c r="I2" s="58">
        <v>303.60000000000002</v>
      </c>
      <c r="J2" s="58">
        <v>0.03</v>
      </c>
      <c r="K2" s="58">
        <f>H2*I2-J2</f>
        <v>1517.97</v>
      </c>
      <c r="L2" t="s">
        <v>85</v>
      </c>
      <c r="O2" s="14" t="s">
        <v>57</v>
      </c>
      <c r="Q2">
        <f>C15-H15</f>
        <v>90</v>
      </c>
      <c r="W2" s="176">
        <v>42300</v>
      </c>
      <c r="X2" s="13">
        <v>279</v>
      </c>
      <c r="Y2" s="13">
        <v>280.88</v>
      </c>
      <c r="Z2" s="13">
        <v>270.7</v>
      </c>
      <c r="AA2" s="13">
        <v>276.99</v>
      </c>
      <c r="AB2" s="126">
        <v>3825100</v>
      </c>
      <c r="AC2" s="13">
        <v>276.99</v>
      </c>
      <c r="AD2" s="2">
        <f>Y2-Z2</f>
        <v>10.180000000000007</v>
      </c>
      <c r="AE2" s="181">
        <f>AC2/AC3-1</f>
        <v>5.7797204060272556E-4</v>
      </c>
    </row>
    <row r="3" spans="1:31" x14ac:dyDescent="0.25">
      <c r="A3" s="27" t="s">
        <v>75</v>
      </c>
      <c r="B3" s="98">
        <v>42247</v>
      </c>
      <c r="C3" s="4">
        <v>5</v>
      </c>
      <c r="D3" s="3">
        <v>298.7</v>
      </c>
      <c r="E3" s="3">
        <v>0</v>
      </c>
      <c r="F3" s="3">
        <f>C3*D3 + E3</f>
        <v>1493.5</v>
      </c>
      <c r="G3" s="98">
        <v>42290</v>
      </c>
      <c r="H3" s="111">
        <v>5</v>
      </c>
      <c r="I3" s="58">
        <v>280.2</v>
      </c>
      <c r="J3" s="58">
        <v>0.03</v>
      </c>
      <c r="K3" s="58">
        <f>H3*I3-J3</f>
        <v>1400.97</v>
      </c>
      <c r="L3" s="4"/>
      <c r="O3" s="14" t="s">
        <v>58</v>
      </c>
      <c r="Q3" s="2">
        <f>(F15-K15-M15)/Q2</f>
        <v>273.35122222222225</v>
      </c>
      <c r="W3" s="176">
        <v>42299</v>
      </c>
      <c r="X3" s="13">
        <v>276.33</v>
      </c>
      <c r="Y3" s="13">
        <v>283.48</v>
      </c>
      <c r="Z3" s="13">
        <v>270.07</v>
      </c>
      <c r="AA3" s="13">
        <v>276.83</v>
      </c>
      <c r="AB3" s="126">
        <v>4448300</v>
      </c>
      <c r="AC3" s="13">
        <v>276.83</v>
      </c>
      <c r="AD3" s="2">
        <f t="shared" ref="AD3:AD66" si="0">Y3-Z3</f>
        <v>13.410000000000025</v>
      </c>
      <c r="AE3" s="181">
        <f t="shared" ref="AE3:AE66" si="1">AC3/AC4-1</f>
        <v>1.7731779691685379E-3</v>
      </c>
    </row>
    <row r="4" spans="1:31" x14ac:dyDescent="0.25">
      <c r="B4" s="1">
        <v>42271</v>
      </c>
      <c r="C4" s="7">
        <v>10</v>
      </c>
      <c r="D4" s="58">
        <v>297</v>
      </c>
      <c r="E4" s="58">
        <v>0</v>
      </c>
      <c r="F4" s="58">
        <f>C4*D4 + E4</f>
        <v>2970</v>
      </c>
      <c r="G4" s="1">
        <v>42303</v>
      </c>
      <c r="H4" s="111">
        <v>10</v>
      </c>
      <c r="I4" s="58">
        <v>290</v>
      </c>
      <c r="J4" s="58">
        <v>0.05</v>
      </c>
      <c r="K4" s="58">
        <f>H4*I4-J4</f>
        <v>2899.95</v>
      </c>
      <c r="O4" s="14" t="s">
        <v>66</v>
      </c>
      <c r="Q4" s="72">
        <v>276.99</v>
      </c>
      <c r="T4" s="1">
        <v>42263</v>
      </c>
      <c r="U4" t="s">
        <v>159</v>
      </c>
      <c r="W4" s="176">
        <v>42298</v>
      </c>
      <c r="X4" s="13">
        <v>285</v>
      </c>
      <c r="Y4" s="13">
        <v>291.01</v>
      </c>
      <c r="Z4" s="13">
        <v>262.45</v>
      </c>
      <c r="AA4" s="13">
        <v>276.33999999999997</v>
      </c>
      <c r="AB4" s="126">
        <v>8374300</v>
      </c>
      <c r="AC4" s="13">
        <v>276.33999999999997</v>
      </c>
      <c r="AD4" s="2">
        <f t="shared" si="0"/>
        <v>28.560000000000002</v>
      </c>
      <c r="AE4" s="181">
        <f t="shared" si="1"/>
        <v>3.9614762424287964E-2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O5" s="14" t="s">
        <v>67</v>
      </c>
      <c r="Q5" s="3">
        <f>Q4*Q2</f>
        <v>24929.100000000002</v>
      </c>
      <c r="T5" s="1">
        <v>42265</v>
      </c>
      <c r="U5" t="s">
        <v>158</v>
      </c>
      <c r="W5" s="176">
        <v>42297</v>
      </c>
      <c r="X5" s="13">
        <v>273.06</v>
      </c>
      <c r="Y5" s="13">
        <v>277.29000000000002</v>
      </c>
      <c r="Z5" s="13">
        <v>264.58</v>
      </c>
      <c r="AA5" s="13">
        <v>265.81</v>
      </c>
      <c r="AB5" s="126">
        <v>3522600</v>
      </c>
      <c r="AC5" s="13">
        <v>265.81</v>
      </c>
      <c r="AD5" s="2">
        <f t="shared" si="0"/>
        <v>12.710000000000036</v>
      </c>
      <c r="AE5" s="181">
        <f t="shared" si="1"/>
        <v>-2.6408321734671336E-2</v>
      </c>
    </row>
    <row r="6" spans="1:31" x14ac:dyDescent="0.25">
      <c r="B6" s="304">
        <v>42286</v>
      </c>
      <c r="C6" s="7">
        <v>5</v>
      </c>
      <c r="D6" s="58">
        <v>278.5</v>
      </c>
      <c r="E6" s="58">
        <v>0</v>
      </c>
      <c r="F6" s="58">
        <f t="shared" si="2"/>
        <v>1392.5</v>
      </c>
      <c r="O6" s="14" t="s">
        <v>64</v>
      </c>
      <c r="Q6" s="2">
        <f>Q3*Q2</f>
        <v>24601.61</v>
      </c>
      <c r="W6" s="176">
        <v>42296</v>
      </c>
      <c r="X6" s="13">
        <v>270.87</v>
      </c>
      <c r="Y6" s="13">
        <v>276.5</v>
      </c>
      <c r="Z6" s="13">
        <v>268.04000000000002</v>
      </c>
      <c r="AA6" s="13">
        <v>273.02</v>
      </c>
      <c r="AB6" s="126">
        <v>2929200</v>
      </c>
      <c r="AC6" s="13">
        <v>273.02</v>
      </c>
      <c r="AD6" s="2">
        <f t="shared" si="0"/>
        <v>8.4599999999999795</v>
      </c>
      <c r="AE6" s="181">
        <f t="shared" si="1"/>
        <v>2.3864595954032897E-3</v>
      </c>
    </row>
    <row r="7" spans="1:31" ht="15.75" x14ac:dyDescent="0.25">
      <c r="B7" s="304"/>
      <c r="C7" s="7">
        <v>5</v>
      </c>
      <c r="D7" s="58">
        <v>278.5</v>
      </c>
      <c r="E7" s="58">
        <v>0</v>
      </c>
      <c r="F7" s="58">
        <f t="shared" si="2"/>
        <v>1392.5</v>
      </c>
      <c r="O7" s="14" t="s">
        <v>65</v>
      </c>
      <c r="Q7" s="2">
        <f>Q5-Q6</f>
        <v>327.4900000000016</v>
      </c>
      <c r="R7" s="230" t="s">
        <v>281</v>
      </c>
      <c r="W7" s="176">
        <v>42293</v>
      </c>
      <c r="X7" s="13">
        <v>270.18</v>
      </c>
      <c r="Y7" s="13">
        <v>272.99</v>
      </c>
      <c r="Z7" s="13">
        <v>267</v>
      </c>
      <c r="AA7" s="13">
        <v>272.37</v>
      </c>
      <c r="AB7" s="126">
        <v>2843400</v>
      </c>
      <c r="AC7" s="13">
        <v>272.37</v>
      </c>
      <c r="AD7" s="2">
        <f t="shared" si="0"/>
        <v>5.9900000000000091</v>
      </c>
      <c r="AE7" s="181">
        <f t="shared" si="1"/>
        <v>1.475354867553369E-2</v>
      </c>
    </row>
    <row r="8" spans="1:31" x14ac:dyDescent="0.25">
      <c r="B8" s="1">
        <v>42286</v>
      </c>
      <c r="C8">
        <v>10</v>
      </c>
      <c r="D8" s="2">
        <v>274</v>
      </c>
      <c r="E8" s="2">
        <v>0</v>
      </c>
      <c r="F8" s="3">
        <f>C8*D8 + E8</f>
        <v>2740</v>
      </c>
      <c r="W8" s="176">
        <v>42292</v>
      </c>
      <c r="X8" s="13">
        <v>256.31</v>
      </c>
      <c r="Y8" s="13">
        <v>268.52999999999997</v>
      </c>
      <c r="Z8" s="13">
        <v>254</v>
      </c>
      <c r="AA8" s="13">
        <v>268.41000000000003</v>
      </c>
      <c r="AB8" s="126">
        <v>2747400</v>
      </c>
      <c r="AC8" s="13">
        <v>268.41000000000003</v>
      </c>
      <c r="AD8" s="2">
        <f t="shared" si="0"/>
        <v>14.529999999999973</v>
      </c>
      <c r="AE8" s="181">
        <f t="shared" si="1"/>
        <v>4.5250983293741998E-2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220">
        <v>42298</v>
      </c>
      <c r="U9" t="s">
        <v>190</v>
      </c>
      <c r="W9" s="176">
        <v>42291</v>
      </c>
      <c r="X9" s="13">
        <v>260.44</v>
      </c>
      <c r="Y9" s="13">
        <v>262.85000000000002</v>
      </c>
      <c r="Z9" s="13">
        <v>254.4</v>
      </c>
      <c r="AA9" s="13">
        <v>256.79000000000002</v>
      </c>
      <c r="AB9" s="126">
        <v>3959200</v>
      </c>
      <c r="AC9" s="13">
        <v>256.79000000000002</v>
      </c>
      <c r="AD9" s="2">
        <f t="shared" si="0"/>
        <v>8.4500000000000171</v>
      </c>
      <c r="AE9" s="181">
        <f t="shared" si="1"/>
        <v>2.9292298078424928E-3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76">
        <v>42290</v>
      </c>
      <c r="X10" s="13">
        <v>262</v>
      </c>
      <c r="Y10" s="13">
        <v>270.82</v>
      </c>
      <c r="Z10" s="13">
        <v>254.78</v>
      </c>
      <c r="AA10" s="13">
        <v>256.04000000000002</v>
      </c>
      <c r="AB10" s="126">
        <v>4223100</v>
      </c>
      <c r="AC10" s="13">
        <v>256.04000000000002</v>
      </c>
      <c r="AD10" s="2">
        <f t="shared" si="0"/>
        <v>16.039999999999992</v>
      </c>
      <c r="AE10" s="181">
        <f t="shared" si="1"/>
        <v>-3.2606642233725003E-2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G11" s="2"/>
      <c r="W11" s="176">
        <v>42289</v>
      </c>
      <c r="X11" s="13">
        <v>270.92</v>
      </c>
      <c r="Y11" s="13">
        <v>270.92</v>
      </c>
      <c r="Z11" s="13">
        <v>263.51</v>
      </c>
      <c r="AA11" s="13">
        <v>264.67</v>
      </c>
      <c r="AB11" s="126">
        <v>3683000</v>
      </c>
      <c r="AC11" s="13">
        <v>264.67</v>
      </c>
      <c r="AD11" s="2">
        <f t="shared" si="0"/>
        <v>7.410000000000025</v>
      </c>
      <c r="AE11" s="181">
        <f t="shared" si="1"/>
        <v>-1.6681527715856737E-2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76">
        <v>42286</v>
      </c>
      <c r="X12" s="13">
        <v>279.63</v>
      </c>
      <c r="Y12" s="13">
        <v>280</v>
      </c>
      <c r="Z12" s="13">
        <v>267.27</v>
      </c>
      <c r="AA12" s="13">
        <v>269.16000000000003</v>
      </c>
      <c r="AB12" s="126">
        <v>4038100</v>
      </c>
      <c r="AC12" s="13">
        <v>269.16000000000003</v>
      </c>
      <c r="AD12" s="2">
        <f t="shared" si="0"/>
        <v>12.730000000000018</v>
      </c>
      <c r="AE12" s="181">
        <f t="shared" si="1"/>
        <v>-3.8302129484064529E-2</v>
      </c>
    </row>
    <row r="13" spans="1:31" x14ac:dyDescent="0.25">
      <c r="F13" s="3"/>
      <c r="I13" s="2"/>
      <c r="W13" s="176">
        <v>42285</v>
      </c>
      <c r="X13" s="13">
        <v>278.33</v>
      </c>
      <c r="Y13" s="13">
        <v>281.5</v>
      </c>
      <c r="Z13" s="13">
        <v>272.27999999999997</v>
      </c>
      <c r="AA13" s="13">
        <v>279.88</v>
      </c>
      <c r="AB13" s="126">
        <v>2555400</v>
      </c>
      <c r="AC13" s="13">
        <v>279.88</v>
      </c>
      <c r="AD13" s="2">
        <f t="shared" si="0"/>
        <v>9.2200000000000273</v>
      </c>
      <c r="AE13" s="181">
        <f t="shared" si="1"/>
        <v>2.2919352528290027E-3</v>
      </c>
    </row>
    <row r="14" spans="1:31" x14ac:dyDescent="0.25">
      <c r="W14" s="176">
        <v>42284</v>
      </c>
      <c r="X14" s="13">
        <v>279.86</v>
      </c>
      <c r="Y14" s="13">
        <v>284.62</v>
      </c>
      <c r="Z14" s="13">
        <v>274.01</v>
      </c>
      <c r="AA14" s="13">
        <v>279.24</v>
      </c>
      <c r="AB14" s="126">
        <v>3406900</v>
      </c>
      <c r="AC14" s="13">
        <v>279.24</v>
      </c>
      <c r="AD14" s="2">
        <f t="shared" si="0"/>
        <v>10.610000000000014</v>
      </c>
      <c r="AE14" s="181">
        <f t="shared" si="1"/>
        <v>1.1775788977861579E-2</v>
      </c>
    </row>
    <row r="15" spans="1:31" x14ac:dyDescent="0.25">
      <c r="A15" s="46" t="s">
        <v>86</v>
      </c>
      <c r="B15" s="17"/>
      <c r="C15" s="17">
        <f>SUM(C2:C14)</f>
        <v>110</v>
      </c>
      <c r="D15" s="22"/>
      <c r="E15" s="22"/>
      <c r="F15" s="22">
        <f>SUM(F2:F14)</f>
        <v>30420.5</v>
      </c>
      <c r="G15" s="17"/>
      <c r="H15" s="96">
        <f>SUM(H2:H14)</f>
        <v>20</v>
      </c>
      <c r="I15" s="22"/>
      <c r="J15" s="22"/>
      <c r="K15" s="22">
        <f>SUM(K2:K14)</f>
        <v>5818.8899999999994</v>
      </c>
      <c r="L15" s="17"/>
      <c r="M15" s="17"/>
      <c r="W15" s="176">
        <v>42283</v>
      </c>
      <c r="X15" s="13">
        <v>282.41000000000003</v>
      </c>
      <c r="Y15" s="13">
        <v>282.98</v>
      </c>
      <c r="Z15" s="13">
        <v>269</v>
      </c>
      <c r="AA15" s="13">
        <v>275.99</v>
      </c>
      <c r="AB15" s="126">
        <v>4291600</v>
      </c>
      <c r="AC15" s="13">
        <v>275.99</v>
      </c>
      <c r="AD15" s="2">
        <f t="shared" si="0"/>
        <v>13.980000000000018</v>
      </c>
      <c r="AE15" s="181">
        <f t="shared" si="1"/>
        <v>-3.6852207293666006E-2</v>
      </c>
    </row>
    <row r="16" spans="1:31" x14ac:dyDescent="0.25">
      <c r="W16" s="176">
        <v>42282</v>
      </c>
      <c r="X16" s="13">
        <v>291.43</v>
      </c>
      <c r="Y16" s="13">
        <v>292.48</v>
      </c>
      <c r="Z16" s="13">
        <v>282.76</v>
      </c>
      <c r="AA16" s="13">
        <v>286.55</v>
      </c>
      <c r="AB16" s="126">
        <v>2692700</v>
      </c>
      <c r="AC16" s="13">
        <v>286.55</v>
      </c>
      <c r="AD16" s="2">
        <f t="shared" si="0"/>
        <v>9.7200000000000273</v>
      </c>
      <c r="AE16" s="181">
        <f t="shared" si="1"/>
        <v>-1.308765283278801E-2</v>
      </c>
    </row>
    <row r="17" spans="3:31" x14ac:dyDescent="0.25">
      <c r="W17" s="176">
        <v>42279</v>
      </c>
      <c r="X17" s="13">
        <v>283.38</v>
      </c>
      <c r="Y17" s="13">
        <v>290.75</v>
      </c>
      <c r="Z17" s="13">
        <v>280.72000000000003</v>
      </c>
      <c r="AA17" s="13">
        <v>290.35000000000002</v>
      </c>
      <c r="AB17" s="126">
        <v>2979100</v>
      </c>
      <c r="AC17" s="13">
        <v>290.35000000000002</v>
      </c>
      <c r="AD17" s="2">
        <f t="shared" si="0"/>
        <v>10.029999999999973</v>
      </c>
      <c r="AE17" s="181">
        <f t="shared" si="1"/>
        <v>1.0616080751827406E-2</v>
      </c>
    </row>
    <row r="18" spans="3:31" x14ac:dyDescent="0.25">
      <c r="W18" s="176">
        <v>42278</v>
      </c>
      <c r="X18" s="13">
        <v>291.99</v>
      </c>
      <c r="Y18" s="13">
        <v>292.89</v>
      </c>
      <c r="Z18" s="13">
        <v>282.45</v>
      </c>
      <c r="AA18" s="13">
        <v>287.3</v>
      </c>
      <c r="AB18" s="126">
        <v>2861100</v>
      </c>
      <c r="AC18" s="13">
        <v>287.3</v>
      </c>
      <c r="AD18" s="2">
        <f t="shared" si="0"/>
        <v>10.439999999999998</v>
      </c>
      <c r="AE18" s="181">
        <f t="shared" si="1"/>
        <v>-1.5455261985538482E-2</v>
      </c>
    </row>
    <row r="19" spans="3:31" x14ac:dyDescent="0.25">
      <c r="W19" s="176">
        <v>42277</v>
      </c>
      <c r="X19" s="13">
        <v>283.98</v>
      </c>
      <c r="Y19" s="13">
        <v>292</v>
      </c>
      <c r="Z19" s="13">
        <v>283.06</v>
      </c>
      <c r="AA19" s="13">
        <v>291.81</v>
      </c>
      <c r="AB19" s="126">
        <v>2911800</v>
      </c>
      <c r="AC19" s="13">
        <v>291.81</v>
      </c>
      <c r="AD19" s="2">
        <f t="shared" si="0"/>
        <v>8.9399999999999977</v>
      </c>
      <c r="AE19" s="181">
        <f t="shared" si="1"/>
        <v>4.8808539697372533E-2</v>
      </c>
    </row>
    <row r="20" spans="3:31" x14ac:dyDescent="0.25">
      <c r="W20" s="176">
        <v>42276</v>
      </c>
      <c r="X20" s="13">
        <v>270.60000000000002</v>
      </c>
      <c r="Y20" s="13">
        <v>288.57</v>
      </c>
      <c r="Z20" s="13">
        <v>270.60000000000002</v>
      </c>
      <c r="AA20" s="13">
        <v>278.23</v>
      </c>
      <c r="AB20" s="126">
        <v>3809500</v>
      </c>
      <c r="AC20" s="13">
        <v>278.23</v>
      </c>
      <c r="AD20" s="2">
        <f t="shared" si="0"/>
        <v>17.96999999999997</v>
      </c>
      <c r="AE20" s="181">
        <f t="shared" si="1"/>
        <v>2.1852504774497072E-2</v>
      </c>
    </row>
    <row r="21" spans="3:31" x14ac:dyDescent="0.25">
      <c r="W21" s="176">
        <v>42275</v>
      </c>
      <c r="X21" s="13">
        <v>282.54000000000002</v>
      </c>
      <c r="Y21" s="13">
        <v>284</v>
      </c>
      <c r="Z21" s="13">
        <v>267</v>
      </c>
      <c r="AA21" s="13">
        <v>272.27999999999997</v>
      </c>
      <c r="AB21" s="126">
        <v>4894500</v>
      </c>
      <c r="AC21" s="13">
        <v>272.27999999999997</v>
      </c>
      <c r="AD21" s="2">
        <f t="shared" si="0"/>
        <v>17</v>
      </c>
      <c r="AE21" s="181">
        <f t="shared" si="1"/>
        <v>-4.3927104182029053E-2</v>
      </c>
    </row>
    <row r="22" spans="3:31" x14ac:dyDescent="0.25">
      <c r="C22" s="2"/>
      <c r="F22"/>
      <c r="W22" s="176">
        <v>42272</v>
      </c>
      <c r="X22" s="13">
        <v>298.77999999999997</v>
      </c>
      <c r="Y22" s="13">
        <v>298.77999999999997</v>
      </c>
      <c r="Z22" s="13">
        <v>280.32</v>
      </c>
      <c r="AA22" s="13">
        <v>284.79000000000002</v>
      </c>
      <c r="AB22" s="126">
        <v>3357600</v>
      </c>
      <c r="AC22" s="13">
        <v>284.79000000000002</v>
      </c>
      <c r="AD22" s="2">
        <f t="shared" si="0"/>
        <v>18.45999999999998</v>
      </c>
      <c r="AE22" s="181">
        <f t="shared" si="1"/>
        <v>-2.8053650046073408E-2</v>
      </c>
    </row>
    <row r="23" spans="3:31" x14ac:dyDescent="0.25">
      <c r="W23" s="176">
        <v>42271</v>
      </c>
      <c r="X23" s="13">
        <v>295.58</v>
      </c>
      <c r="Y23" s="13">
        <v>298.14999999999998</v>
      </c>
      <c r="Z23" s="13">
        <v>287.12</v>
      </c>
      <c r="AA23" s="13">
        <v>293.01</v>
      </c>
      <c r="AB23" s="126">
        <v>2651000</v>
      </c>
      <c r="AC23" s="13">
        <v>293.01</v>
      </c>
      <c r="AD23" s="2">
        <f t="shared" si="0"/>
        <v>11.029999999999973</v>
      </c>
      <c r="AE23" s="181">
        <f t="shared" si="1"/>
        <v>-1.78655225581551E-2</v>
      </c>
    </row>
    <row r="24" spans="3:31" x14ac:dyDescent="0.25">
      <c r="W24" s="176">
        <v>42270</v>
      </c>
      <c r="X24" s="13">
        <v>299.27</v>
      </c>
      <c r="Y24" s="13">
        <v>303.79000000000002</v>
      </c>
      <c r="Z24" s="13">
        <v>296.3</v>
      </c>
      <c r="AA24" s="13">
        <v>298.33999999999997</v>
      </c>
      <c r="AB24" s="126">
        <v>1638200</v>
      </c>
      <c r="AC24" s="13">
        <v>298.33999999999997</v>
      </c>
      <c r="AD24" s="2">
        <f t="shared" si="0"/>
        <v>7.4900000000000091</v>
      </c>
      <c r="AE24" s="181">
        <f t="shared" si="1"/>
        <v>-2.4075436367284597E-3</v>
      </c>
    </row>
    <row r="25" spans="3:31" x14ac:dyDescent="0.25">
      <c r="W25" s="176">
        <v>42269</v>
      </c>
      <c r="X25" s="13">
        <v>292.52</v>
      </c>
      <c r="Y25" s="13">
        <v>300</v>
      </c>
      <c r="Z25" s="13">
        <v>289</v>
      </c>
      <c r="AA25" s="13">
        <v>299.06</v>
      </c>
      <c r="AB25" s="126">
        <v>4278400</v>
      </c>
      <c r="AC25" s="13">
        <v>299.06</v>
      </c>
      <c r="AD25" s="2">
        <f t="shared" si="0"/>
        <v>11</v>
      </c>
      <c r="AE25" s="181">
        <f t="shared" si="1"/>
        <v>6.3938618925829527E-3</v>
      </c>
    </row>
    <row r="26" spans="3:31" x14ac:dyDescent="0.25">
      <c r="W26" s="176">
        <v>42268</v>
      </c>
      <c r="X26" s="13">
        <v>315.29000000000002</v>
      </c>
      <c r="Y26" s="13">
        <v>315.43</v>
      </c>
      <c r="Z26" s="13">
        <v>294.62</v>
      </c>
      <c r="AA26" s="13">
        <v>297.16000000000003</v>
      </c>
      <c r="AB26" s="126">
        <v>4149700</v>
      </c>
      <c r="AC26" s="13">
        <v>297.16000000000003</v>
      </c>
      <c r="AD26" s="2">
        <f t="shared" si="0"/>
        <v>20.810000000000002</v>
      </c>
      <c r="AE26" s="181">
        <f t="shared" si="1"/>
        <v>-5.5645596974608247E-2</v>
      </c>
    </row>
    <row r="27" spans="3:31" x14ac:dyDescent="0.25">
      <c r="W27" s="176">
        <v>42265</v>
      </c>
      <c r="X27" s="13">
        <v>321.06</v>
      </c>
      <c r="Y27" s="13">
        <v>324.10000000000002</v>
      </c>
      <c r="Z27" s="13">
        <v>313</v>
      </c>
      <c r="AA27" s="13">
        <v>314.67</v>
      </c>
      <c r="AB27" s="126">
        <v>4569000</v>
      </c>
      <c r="AC27" s="13">
        <v>314.67</v>
      </c>
      <c r="AD27" s="2">
        <f t="shared" si="0"/>
        <v>11.100000000000023</v>
      </c>
      <c r="AE27" s="181">
        <f t="shared" si="1"/>
        <v>-3.2677528435290482E-2</v>
      </c>
    </row>
    <row r="28" spans="3:31" x14ac:dyDescent="0.25">
      <c r="W28" s="176">
        <v>42264</v>
      </c>
      <c r="X28" s="13">
        <v>321.19</v>
      </c>
      <c r="Y28" s="13">
        <v>330.54</v>
      </c>
      <c r="Z28" s="13">
        <v>318.38</v>
      </c>
      <c r="AA28" s="13">
        <v>325.3</v>
      </c>
      <c r="AB28" s="126">
        <v>2575300</v>
      </c>
      <c r="AC28" s="13">
        <v>325.3</v>
      </c>
      <c r="AD28" s="2">
        <f t="shared" si="0"/>
        <v>12.160000000000025</v>
      </c>
      <c r="AE28" s="181">
        <f t="shared" si="1"/>
        <v>1.7962198022280607E-2</v>
      </c>
    </row>
    <row r="29" spans="3:31" x14ac:dyDescent="0.25">
      <c r="W29" s="176">
        <v>42263</v>
      </c>
      <c r="X29" s="13">
        <v>319.05</v>
      </c>
      <c r="Y29" s="13">
        <v>322.41000000000003</v>
      </c>
      <c r="Z29" s="13">
        <v>315.08</v>
      </c>
      <c r="AA29" s="13">
        <v>319.56</v>
      </c>
      <c r="AB29" s="126">
        <v>1984700</v>
      </c>
      <c r="AC29" s="13">
        <v>319.56</v>
      </c>
      <c r="AD29" s="2">
        <f t="shared" si="0"/>
        <v>7.3300000000000409</v>
      </c>
      <c r="AE29" s="181">
        <f t="shared" si="1"/>
        <v>-9.3791033577195204E-4</v>
      </c>
    </row>
    <row r="30" spans="3:31" x14ac:dyDescent="0.25">
      <c r="W30" s="176">
        <v>42262</v>
      </c>
      <c r="X30" s="13">
        <v>316.41000000000003</v>
      </c>
      <c r="Y30" s="13">
        <v>321.64999999999998</v>
      </c>
      <c r="Z30" s="13">
        <v>313.29000000000002</v>
      </c>
      <c r="AA30" s="13">
        <v>319.86</v>
      </c>
      <c r="AB30" s="126">
        <v>2058200</v>
      </c>
      <c r="AC30" s="13">
        <v>319.86</v>
      </c>
      <c r="AD30" s="2">
        <f t="shared" si="0"/>
        <v>8.3599999999999568</v>
      </c>
      <c r="AE30" s="181">
        <f t="shared" si="1"/>
        <v>1.147898681339532E-2</v>
      </c>
    </row>
    <row r="31" spans="3:31" x14ac:dyDescent="0.25">
      <c r="W31" s="176">
        <v>42261</v>
      </c>
      <c r="X31" s="13">
        <v>316.89</v>
      </c>
      <c r="Y31" s="13">
        <v>318.2</v>
      </c>
      <c r="Z31" s="13">
        <v>311.94</v>
      </c>
      <c r="AA31" s="13">
        <v>316.23</v>
      </c>
      <c r="AB31" s="126">
        <v>1811700</v>
      </c>
      <c r="AC31" s="13">
        <v>316.23</v>
      </c>
      <c r="AD31" s="2">
        <f t="shared" si="0"/>
        <v>6.2599999999999909</v>
      </c>
      <c r="AE31" s="181">
        <f t="shared" si="1"/>
        <v>2.7269556394076133E-3</v>
      </c>
    </row>
    <row r="32" spans="3:31" x14ac:dyDescent="0.25">
      <c r="W32" s="176">
        <v>42258</v>
      </c>
      <c r="X32" s="13">
        <v>310.67</v>
      </c>
      <c r="Y32" s="13">
        <v>315.5</v>
      </c>
      <c r="Z32" s="13">
        <v>307.20999999999998</v>
      </c>
      <c r="AA32" s="13">
        <v>315.37</v>
      </c>
      <c r="AB32" s="126">
        <v>1928100</v>
      </c>
      <c r="AC32" s="13">
        <v>315.37</v>
      </c>
      <c r="AD32" s="2">
        <f t="shared" si="0"/>
        <v>8.2900000000000205</v>
      </c>
      <c r="AE32" s="181">
        <f t="shared" si="1"/>
        <v>8.7966220971147369E-3</v>
      </c>
    </row>
    <row r="33" spans="15:31" x14ac:dyDescent="0.25">
      <c r="W33" s="176">
        <v>42257</v>
      </c>
      <c r="X33" s="13">
        <v>302.91000000000003</v>
      </c>
      <c r="Y33" s="13">
        <v>315.77</v>
      </c>
      <c r="Z33" s="13">
        <v>302.11</v>
      </c>
      <c r="AA33" s="13">
        <v>312.62</v>
      </c>
      <c r="AB33" s="126">
        <v>2181600</v>
      </c>
      <c r="AC33" s="13">
        <v>312.62</v>
      </c>
      <c r="AD33" s="2">
        <f t="shared" si="0"/>
        <v>13.659999999999968</v>
      </c>
      <c r="AE33" s="181">
        <f t="shared" si="1"/>
        <v>3.0117305918017534E-2</v>
      </c>
    </row>
    <row r="34" spans="15:31" x14ac:dyDescent="0.25">
      <c r="W34" s="176">
        <v>42256</v>
      </c>
      <c r="X34" s="13">
        <v>313.55</v>
      </c>
      <c r="Y34" s="13">
        <v>317.83</v>
      </c>
      <c r="Z34" s="13">
        <v>302.47000000000003</v>
      </c>
      <c r="AA34" s="13">
        <v>303.48</v>
      </c>
      <c r="AB34" s="126">
        <v>1618700</v>
      </c>
      <c r="AC34" s="13">
        <v>303.48</v>
      </c>
      <c r="AD34" s="2">
        <f t="shared" si="0"/>
        <v>15.359999999999957</v>
      </c>
      <c r="AE34" s="181">
        <f t="shared" si="1"/>
        <v>-1.7036989052277018E-2</v>
      </c>
    </row>
    <row r="35" spans="15:31" x14ac:dyDescent="0.25">
      <c r="W35" s="176">
        <v>42255</v>
      </c>
      <c r="X35" s="13">
        <v>306.91000000000003</v>
      </c>
      <c r="Y35" s="13">
        <v>309.22000000000003</v>
      </c>
      <c r="Z35" s="13">
        <v>302.55</v>
      </c>
      <c r="AA35" s="13">
        <v>308.74</v>
      </c>
      <c r="AB35" s="126">
        <v>1832400</v>
      </c>
      <c r="AC35" s="13">
        <v>308.74</v>
      </c>
      <c r="AD35" s="2">
        <f t="shared" si="0"/>
        <v>6.6700000000000159</v>
      </c>
      <c r="AE35" s="181">
        <f t="shared" si="1"/>
        <v>2.1438496658505946E-2</v>
      </c>
    </row>
    <row r="36" spans="15:31" x14ac:dyDescent="0.25">
      <c r="W36" s="176">
        <v>42251</v>
      </c>
      <c r="X36" s="13">
        <v>297.72000000000003</v>
      </c>
      <c r="Y36" s="13">
        <v>304.14</v>
      </c>
      <c r="Z36" s="13">
        <v>295.02999999999997</v>
      </c>
      <c r="AA36" s="13">
        <v>302.26</v>
      </c>
      <c r="AB36" s="126">
        <v>1696600</v>
      </c>
      <c r="AC36" s="13">
        <v>302.26</v>
      </c>
      <c r="AD36" s="2">
        <f t="shared" si="0"/>
        <v>9.1100000000000136</v>
      </c>
      <c r="AE36" s="181">
        <f t="shared" si="1"/>
        <v>2.0886516593177085E-3</v>
      </c>
    </row>
    <row r="37" spans="15:31" x14ac:dyDescent="0.25">
      <c r="W37" s="176">
        <v>42250</v>
      </c>
      <c r="X37" s="13">
        <v>306.47000000000003</v>
      </c>
      <c r="Y37" s="13">
        <v>309.72000000000003</v>
      </c>
      <c r="Z37" s="13">
        <v>300.83999999999997</v>
      </c>
      <c r="AA37" s="13">
        <v>301.63</v>
      </c>
      <c r="AB37" s="126">
        <v>1774400</v>
      </c>
      <c r="AC37" s="13">
        <v>301.63</v>
      </c>
      <c r="AD37" s="2">
        <f t="shared" si="0"/>
        <v>8.8800000000000523</v>
      </c>
      <c r="AE37" s="181">
        <f t="shared" si="1"/>
        <v>-8.480983531113373E-3</v>
      </c>
    </row>
    <row r="38" spans="15:31" x14ac:dyDescent="0.25">
      <c r="W38" s="176">
        <v>42249</v>
      </c>
      <c r="X38" s="13">
        <v>298.48</v>
      </c>
      <c r="Y38" s="13">
        <v>304.43</v>
      </c>
      <c r="Z38" s="13">
        <v>293.61</v>
      </c>
      <c r="AA38" s="13">
        <v>304.20999999999998</v>
      </c>
      <c r="AB38" s="126">
        <v>2266500</v>
      </c>
      <c r="AC38" s="13">
        <v>304.20999999999998</v>
      </c>
      <c r="AD38" s="2">
        <f t="shared" si="0"/>
        <v>10.819999999999993</v>
      </c>
      <c r="AE38" s="181">
        <f t="shared" si="1"/>
        <v>4.0034188034187901E-2</v>
      </c>
    </row>
    <row r="39" spans="15:31" x14ac:dyDescent="0.25">
      <c r="W39" s="176">
        <v>42248</v>
      </c>
      <c r="X39" s="13">
        <v>292.22000000000003</v>
      </c>
      <c r="Y39" s="13">
        <v>301.98</v>
      </c>
      <c r="Z39" s="13">
        <v>291.26</v>
      </c>
      <c r="AA39" s="13">
        <v>292.5</v>
      </c>
      <c r="AB39" s="126">
        <v>2484800</v>
      </c>
      <c r="AC39" s="13">
        <v>292.5</v>
      </c>
      <c r="AD39" s="2">
        <f t="shared" si="0"/>
        <v>10.720000000000027</v>
      </c>
      <c r="AE39" s="181">
        <f t="shared" si="1"/>
        <v>-1.6145307769929396E-2</v>
      </c>
    </row>
    <row r="40" spans="15:31" x14ac:dyDescent="0.25">
      <c r="W40" s="176">
        <v>42247</v>
      </c>
      <c r="X40" s="13">
        <v>302.16000000000003</v>
      </c>
      <c r="Y40" s="13">
        <v>304.51</v>
      </c>
      <c r="Z40" s="13">
        <v>296.47000000000003</v>
      </c>
      <c r="AA40" s="13">
        <v>297.3</v>
      </c>
      <c r="AB40" s="126">
        <v>1632300</v>
      </c>
      <c r="AC40" s="13">
        <v>297.3</v>
      </c>
      <c r="AD40" s="2">
        <f t="shared" si="0"/>
        <v>8.0399999999999636</v>
      </c>
      <c r="AE40" s="181">
        <f t="shared" si="1"/>
        <v>-2.1041193322137608E-2</v>
      </c>
    </row>
    <row r="41" spans="15:31" x14ac:dyDescent="0.25">
      <c r="W41" s="176">
        <v>42244</v>
      </c>
      <c r="X41" s="13">
        <v>301</v>
      </c>
      <c r="Y41" s="13">
        <v>306.45</v>
      </c>
      <c r="Z41" s="13">
        <v>299.76</v>
      </c>
      <c r="AA41" s="13">
        <v>303.69</v>
      </c>
      <c r="AB41" s="126">
        <v>2058700</v>
      </c>
      <c r="AC41" s="13">
        <v>303.69</v>
      </c>
      <c r="AD41" s="2">
        <f t="shared" si="0"/>
        <v>6.6899999999999977</v>
      </c>
      <c r="AE41" s="181">
        <f t="shared" si="1"/>
        <v>-2.6273440835495876E-3</v>
      </c>
    </row>
    <row r="42" spans="15:31" ht="20.25" thickBot="1" x14ac:dyDescent="0.35">
      <c r="O42" s="303" t="s">
        <v>82</v>
      </c>
      <c r="P42" s="303"/>
      <c r="T42" s="122" t="s">
        <v>139</v>
      </c>
      <c r="W42" s="176">
        <v>42243</v>
      </c>
      <c r="X42" s="13">
        <v>301.37</v>
      </c>
      <c r="Y42" s="13">
        <v>308.5</v>
      </c>
      <c r="Z42" s="13">
        <v>299.36</v>
      </c>
      <c r="AA42" s="13">
        <v>304.49</v>
      </c>
      <c r="AB42" s="126">
        <v>2463000</v>
      </c>
      <c r="AC42" s="13">
        <v>304.49</v>
      </c>
      <c r="AD42" s="2">
        <f t="shared" si="0"/>
        <v>9.1399999999999864</v>
      </c>
      <c r="AE42" s="181">
        <f t="shared" si="1"/>
        <v>2.0922045264040179E-2</v>
      </c>
    </row>
    <row r="43" spans="15:31" ht="15.75" thickTop="1" x14ac:dyDescent="0.25">
      <c r="O43" s="114">
        <v>1.1000000000000001</v>
      </c>
      <c r="P43" s="114">
        <f>O43*$Q$4</f>
        <v>304.68900000000002</v>
      </c>
      <c r="Q43" s="2"/>
      <c r="T43" s="274" t="s">
        <v>123</v>
      </c>
      <c r="U43" s="274">
        <v>276.83</v>
      </c>
      <c r="W43" s="176">
        <v>42242</v>
      </c>
      <c r="X43" s="13">
        <v>290.10000000000002</v>
      </c>
      <c r="Y43" s="13">
        <v>298.61</v>
      </c>
      <c r="Z43" s="13">
        <v>283.44</v>
      </c>
      <c r="AA43" s="13">
        <v>298.25</v>
      </c>
      <c r="AB43" s="126">
        <v>3121700</v>
      </c>
      <c r="AC43" s="13">
        <v>298.25</v>
      </c>
      <c r="AD43" s="2">
        <f t="shared" si="0"/>
        <v>15.170000000000016</v>
      </c>
      <c r="AE43" s="181">
        <f t="shared" si="1"/>
        <v>5.8562555456965315E-2</v>
      </c>
    </row>
    <row r="44" spans="15:31" x14ac:dyDescent="0.25">
      <c r="O44" s="114">
        <v>1.0900000000000001</v>
      </c>
      <c r="P44" s="114">
        <f t="shared" ref="P44:P63" si="3">O44*$Q$4</f>
        <v>301.91910000000001</v>
      </c>
      <c r="Q44" s="2"/>
      <c r="T44" s="274" t="s">
        <v>124</v>
      </c>
      <c r="U44" s="274">
        <v>279</v>
      </c>
      <c r="W44" s="176">
        <v>42241</v>
      </c>
      <c r="X44" s="13">
        <v>292.64</v>
      </c>
      <c r="Y44" s="13">
        <v>298</v>
      </c>
      <c r="Z44" s="13">
        <v>281.5</v>
      </c>
      <c r="AA44" s="13">
        <v>281.75</v>
      </c>
      <c r="AB44" s="126">
        <v>3704300</v>
      </c>
      <c r="AC44" s="13">
        <v>281.75</v>
      </c>
      <c r="AD44" s="2">
        <f t="shared" si="0"/>
        <v>16.5</v>
      </c>
      <c r="AE44" s="181">
        <f t="shared" si="1"/>
        <v>1.2214837434884052E-2</v>
      </c>
    </row>
    <row r="45" spans="15:31" x14ac:dyDescent="0.25">
      <c r="O45" s="114">
        <v>1.08</v>
      </c>
      <c r="P45" s="114">
        <f t="shared" si="3"/>
        <v>299.14920000000001</v>
      </c>
      <c r="Q45" s="2"/>
      <c r="T45" s="274" t="s">
        <v>125</v>
      </c>
      <c r="U45" s="274" t="s">
        <v>373</v>
      </c>
      <c r="W45" s="176">
        <v>42240</v>
      </c>
      <c r="X45" s="13">
        <v>269.05</v>
      </c>
      <c r="Y45" s="13">
        <v>295.14999999999998</v>
      </c>
      <c r="Z45" s="13">
        <v>265</v>
      </c>
      <c r="AA45" s="13">
        <v>278.35000000000002</v>
      </c>
      <c r="AB45" s="126">
        <v>5840200</v>
      </c>
      <c r="AC45" s="13">
        <v>278.35000000000002</v>
      </c>
      <c r="AD45" s="2">
        <f t="shared" si="0"/>
        <v>30.149999999999977</v>
      </c>
      <c r="AE45" s="181">
        <f t="shared" si="1"/>
        <v>-5.8483290488431705E-2</v>
      </c>
    </row>
    <row r="46" spans="15:31" x14ac:dyDescent="0.25">
      <c r="O46" s="114">
        <v>1.07</v>
      </c>
      <c r="P46" s="114">
        <f t="shared" si="3"/>
        <v>296.3793</v>
      </c>
      <c r="Q46" s="2"/>
      <c r="T46" s="274" t="s">
        <v>126</v>
      </c>
      <c r="U46" s="274" t="s">
        <v>374</v>
      </c>
      <c r="W46" s="176">
        <v>42237</v>
      </c>
      <c r="X46" s="13">
        <v>305.70999999999998</v>
      </c>
      <c r="Y46" s="13">
        <v>312.64999999999998</v>
      </c>
      <c r="Z46" s="13">
        <v>295.45999999999998</v>
      </c>
      <c r="AA46" s="13">
        <v>295.64</v>
      </c>
      <c r="AB46" s="126">
        <v>3639000</v>
      </c>
      <c r="AC46" s="13">
        <v>295.64</v>
      </c>
      <c r="AD46" s="2">
        <f t="shared" si="0"/>
        <v>17.189999999999998</v>
      </c>
      <c r="AE46" s="181">
        <f t="shared" si="1"/>
        <v>-4.6014843497902524E-2</v>
      </c>
    </row>
    <row r="47" spans="15:31" x14ac:dyDescent="0.25">
      <c r="O47" s="114">
        <v>1.06</v>
      </c>
      <c r="P47" s="114">
        <f t="shared" si="3"/>
        <v>293.60940000000005</v>
      </c>
      <c r="Q47" s="2"/>
      <c r="T47" s="274" t="s">
        <v>127</v>
      </c>
      <c r="U47" s="274">
        <v>367.53</v>
      </c>
      <c r="W47" s="176">
        <v>42236</v>
      </c>
      <c r="X47" s="13">
        <v>314.77999999999997</v>
      </c>
      <c r="Y47" s="13">
        <v>316.89999999999998</v>
      </c>
      <c r="Z47" s="13">
        <v>309.20999999999998</v>
      </c>
      <c r="AA47" s="13">
        <v>309.89999999999998</v>
      </c>
      <c r="AB47" s="126">
        <v>1902000</v>
      </c>
      <c r="AC47" s="13">
        <v>309.89999999999998</v>
      </c>
      <c r="AD47" s="2">
        <f t="shared" si="0"/>
        <v>7.6899999999999977</v>
      </c>
      <c r="AE47" s="181">
        <f t="shared" si="1"/>
        <v>-1.8744854664049182E-2</v>
      </c>
    </row>
    <row r="48" spans="15:31" x14ac:dyDescent="0.25">
      <c r="O48" s="114">
        <v>1.05</v>
      </c>
      <c r="P48" s="114">
        <f t="shared" si="3"/>
        <v>290.83950000000004</v>
      </c>
      <c r="Q48" s="2"/>
      <c r="T48" s="274" t="s">
        <v>128</v>
      </c>
      <c r="U48" s="274">
        <v>0.628992</v>
      </c>
      <c r="W48" s="176">
        <v>42235</v>
      </c>
      <c r="X48" s="13">
        <v>311.99</v>
      </c>
      <c r="Y48" s="13">
        <v>319.35000000000002</v>
      </c>
      <c r="Z48" s="13">
        <v>310.5</v>
      </c>
      <c r="AA48" s="13">
        <v>315.82</v>
      </c>
      <c r="AB48" s="126">
        <v>1827900</v>
      </c>
      <c r="AC48" s="13">
        <v>315.82</v>
      </c>
      <c r="AD48" s="2">
        <f t="shared" si="0"/>
        <v>8.8500000000000227</v>
      </c>
      <c r="AE48" s="181">
        <f t="shared" si="1"/>
        <v>1.1821997244737759E-2</v>
      </c>
    </row>
    <row r="49" spans="15:31" x14ac:dyDescent="0.25">
      <c r="O49" s="114">
        <v>1.04</v>
      </c>
      <c r="P49" s="114">
        <f t="shared" si="3"/>
        <v>288.06960000000004</v>
      </c>
      <c r="Q49" s="2"/>
      <c r="T49" s="274" t="s">
        <v>129</v>
      </c>
      <c r="U49" s="274" t="s">
        <v>174</v>
      </c>
      <c r="W49" s="176">
        <v>42234</v>
      </c>
      <c r="X49" s="13">
        <v>316.8</v>
      </c>
      <c r="Y49" s="13">
        <v>317.14999999999998</v>
      </c>
      <c r="Z49" s="13">
        <v>310.60000000000002</v>
      </c>
      <c r="AA49" s="13">
        <v>312.13</v>
      </c>
      <c r="AB49" s="126">
        <v>1209200</v>
      </c>
      <c r="AC49" s="13">
        <v>312.13</v>
      </c>
      <c r="AD49" s="2">
        <f t="shared" si="0"/>
        <v>6.5499999999999545</v>
      </c>
      <c r="AE49" s="181">
        <f t="shared" si="1"/>
        <v>-1.2496836243988785E-2</v>
      </c>
    </row>
    <row r="50" spans="15:31" x14ac:dyDescent="0.25">
      <c r="O50" s="114">
        <v>1.03</v>
      </c>
      <c r="P50" s="114">
        <f t="shared" si="3"/>
        <v>285.29970000000003</v>
      </c>
      <c r="Q50" s="2"/>
      <c r="T50" s="274"/>
      <c r="U50" s="274"/>
      <c r="W50" s="176">
        <v>42233</v>
      </c>
      <c r="X50" s="13">
        <v>313.49</v>
      </c>
      <c r="Y50" s="13">
        <v>317.66000000000003</v>
      </c>
      <c r="Z50" s="13">
        <v>311.02</v>
      </c>
      <c r="AA50" s="13">
        <v>316.08</v>
      </c>
      <c r="AB50" s="126">
        <v>1547100</v>
      </c>
      <c r="AC50" s="13">
        <v>316.08</v>
      </c>
      <c r="AD50" s="2">
        <f t="shared" si="0"/>
        <v>6.6400000000000432</v>
      </c>
      <c r="AE50" s="181">
        <f t="shared" si="1"/>
        <v>1.1100092767345693E-2</v>
      </c>
    </row>
    <row r="51" spans="15:31" x14ac:dyDescent="0.25">
      <c r="O51" s="114">
        <v>1.02</v>
      </c>
      <c r="P51" s="114">
        <f t="shared" si="3"/>
        <v>282.52980000000002</v>
      </c>
      <c r="Q51" s="2"/>
      <c r="T51" s="274" t="s">
        <v>130</v>
      </c>
      <c r="U51" s="274" t="s">
        <v>355</v>
      </c>
      <c r="W51" s="176">
        <v>42230</v>
      </c>
      <c r="X51" s="13">
        <v>314.22000000000003</v>
      </c>
      <c r="Y51" s="13">
        <v>316.27</v>
      </c>
      <c r="Z51" s="13">
        <v>309.14</v>
      </c>
      <c r="AA51" s="13">
        <v>312.61</v>
      </c>
      <c r="AB51" s="126">
        <v>1760300</v>
      </c>
      <c r="AC51" s="13">
        <v>312.61</v>
      </c>
      <c r="AD51" s="2">
        <f t="shared" si="0"/>
        <v>7.1299999999999955</v>
      </c>
      <c r="AE51" s="181">
        <f t="shared" si="1"/>
        <v>-4.1413143894747373E-3</v>
      </c>
    </row>
    <row r="52" spans="15:31" x14ac:dyDescent="0.25">
      <c r="O52" s="114">
        <v>1.01</v>
      </c>
      <c r="P52" s="114">
        <f t="shared" si="3"/>
        <v>279.75990000000002</v>
      </c>
      <c r="Q52" s="2"/>
      <c r="T52" s="274" t="s">
        <v>131</v>
      </c>
      <c r="U52" s="274" t="s">
        <v>248</v>
      </c>
      <c r="W52" s="176">
        <v>42229</v>
      </c>
      <c r="X52" s="13">
        <v>316.97000000000003</v>
      </c>
      <c r="Y52" s="13">
        <v>319.48</v>
      </c>
      <c r="Z52" s="13">
        <v>313.75</v>
      </c>
      <c r="AA52" s="13">
        <v>313.91000000000003</v>
      </c>
      <c r="AB52" s="126">
        <v>1313600</v>
      </c>
      <c r="AC52" s="13">
        <v>313.91000000000003</v>
      </c>
      <c r="AD52" s="2">
        <f t="shared" si="0"/>
        <v>5.7300000000000182</v>
      </c>
      <c r="AE52" s="181">
        <f t="shared" si="1"/>
        <v>-8.9034824614023789E-3</v>
      </c>
    </row>
    <row r="53" spans="15:31" x14ac:dyDescent="0.25">
      <c r="O53" s="114">
        <v>1</v>
      </c>
      <c r="P53" s="114">
        <f t="shared" si="3"/>
        <v>276.99</v>
      </c>
      <c r="Q53" s="2"/>
      <c r="T53" s="274" t="s">
        <v>132</v>
      </c>
      <c r="U53" s="275">
        <v>3866446</v>
      </c>
      <c r="W53" s="176">
        <v>42228</v>
      </c>
      <c r="X53" s="13">
        <v>312.3</v>
      </c>
      <c r="Y53" s="13">
        <v>317.86</v>
      </c>
      <c r="Z53" s="13">
        <v>307.5</v>
      </c>
      <c r="AA53" s="13">
        <v>316.73</v>
      </c>
      <c r="AB53" s="126">
        <v>1962800</v>
      </c>
      <c r="AC53" s="13">
        <v>316.73</v>
      </c>
      <c r="AD53" s="2">
        <f t="shared" si="0"/>
        <v>10.360000000000014</v>
      </c>
      <c r="AE53" s="181">
        <f t="shared" si="1"/>
        <v>5.9710973479434326E-3</v>
      </c>
    </row>
    <row r="54" spans="15:31" x14ac:dyDescent="0.25">
      <c r="O54" s="114">
        <v>0.99</v>
      </c>
      <c r="P54" s="114">
        <f t="shared" si="3"/>
        <v>274.2201</v>
      </c>
      <c r="Q54" s="2"/>
      <c r="T54" s="274" t="s">
        <v>136</v>
      </c>
      <c r="U54" s="275">
        <v>3294780</v>
      </c>
      <c r="W54" s="176">
        <v>42227</v>
      </c>
      <c r="X54" s="13">
        <v>312.56</v>
      </c>
      <c r="Y54" s="13">
        <v>319.12</v>
      </c>
      <c r="Z54" s="13">
        <v>311.72000000000003</v>
      </c>
      <c r="AA54" s="13">
        <v>314.85000000000002</v>
      </c>
      <c r="AB54" s="126">
        <v>1843300</v>
      </c>
      <c r="AC54" s="13">
        <v>314.85000000000002</v>
      </c>
      <c r="AD54" s="2">
        <f t="shared" si="0"/>
        <v>7.3999999999999773</v>
      </c>
      <c r="AE54" s="181">
        <f t="shared" si="1"/>
        <v>-2.857687178509094E-4</v>
      </c>
    </row>
    <row r="55" spans="15:31" x14ac:dyDescent="0.25">
      <c r="O55" s="114">
        <v>0.98</v>
      </c>
      <c r="P55" s="114">
        <f t="shared" si="3"/>
        <v>271.4502</v>
      </c>
      <c r="Q55" s="2"/>
      <c r="T55" s="274" t="s">
        <v>133</v>
      </c>
      <c r="U55" s="274" t="s">
        <v>375</v>
      </c>
      <c r="W55" s="176">
        <v>42226</v>
      </c>
      <c r="X55" s="13">
        <v>312.2</v>
      </c>
      <c r="Y55" s="13">
        <v>317.25</v>
      </c>
      <c r="Z55" s="13">
        <v>312</v>
      </c>
      <c r="AA55" s="13">
        <v>314.94</v>
      </c>
      <c r="AB55" s="126">
        <v>2444700</v>
      </c>
      <c r="AC55" s="13">
        <v>314.94</v>
      </c>
      <c r="AD55" s="2">
        <f t="shared" si="0"/>
        <v>5.25</v>
      </c>
      <c r="AE55" s="181">
        <f t="shared" si="1"/>
        <v>1.9223300970873769E-2</v>
      </c>
    </row>
    <row r="56" spans="15:31" x14ac:dyDescent="0.25">
      <c r="O56" s="114">
        <v>0.97</v>
      </c>
      <c r="P56" s="114">
        <f t="shared" si="3"/>
        <v>268.68029999999999</v>
      </c>
      <c r="T56" s="274" t="s">
        <v>137</v>
      </c>
      <c r="U56" s="274">
        <v>18.760000000000002</v>
      </c>
      <c r="W56" s="176">
        <v>42223</v>
      </c>
      <c r="X56" s="13">
        <v>316</v>
      </c>
      <c r="Y56" s="13">
        <v>316.19</v>
      </c>
      <c r="Z56" s="13">
        <v>305.66000000000003</v>
      </c>
      <c r="AA56" s="13">
        <v>309</v>
      </c>
      <c r="AB56" s="126">
        <v>4255400</v>
      </c>
      <c r="AC56" s="13">
        <v>309</v>
      </c>
      <c r="AD56" s="2">
        <f t="shared" si="0"/>
        <v>10.529999999999973</v>
      </c>
      <c r="AE56" s="181">
        <f t="shared" si="1"/>
        <v>-2.4005053695514866E-2</v>
      </c>
    </row>
    <row r="57" spans="15:31" x14ac:dyDescent="0.25">
      <c r="O57" s="114">
        <v>0.96</v>
      </c>
      <c r="P57" s="114">
        <f t="shared" si="3"/>
        <v>265.91039999999998</v>
      </c>
      <c r="T57" s="274" t="s">
        <v>138</v>
      </c>
      <c r="U57" s="274">
        <v>14.76</v>
      </c>
      <c r="W57" s="176">
        <v>42222</v>
      </c>
      <c r="X57" s="13">
        <v>336.67</v>
      </c>
      <c r="Y57" s="13">
        <v>337.5</v>
      </c>
      <c r="Z57" s="13">
        <v>315.3</v>
      </c>
      <c r="AA57" s="13">
        <v>316.60000000000002</v>
      </c>
      <c r="AB57" s="126">
        <v>3820300</v>
      </c>
      <c r="AC57" s="13">
        <v>316.60000000000002</v>
      </c>
      <c r="AD57" s="2">
        <f t="shared" si="0"/>
        <v>22.199999999999989</v>
      </c>
      <c r="AE57" s="181">
        <f t="shared" si="1"/>
        <v>-5.6080617751408712E-2</v>
      </c>
    </row>
    <row r="58" spans="15:31" x14ac:dyDescent="0.25">
      <c r="O58" s="114">
        <v>0.95</v>
      </c>
      <c r="P58" s="114">
        <f t="shared" si="3"/>
        <v>263.14049999999997</v>
      </c>
      <c r="T58" s="274" t="s">
        <v>134</v>
      </c>
      <c r="U58" s="274" t="s">
        <v>152</v>
      </c>
      <c r="W58" s="176">
        <v>42221</v>
      </c>
      <c r="X58" s="13">
        <v>333</v>
      </c>
      <c r="Y58" s="13">
        <v>338.51</v>
      </c>
      <c r="Z58" s="13">
        <v>332.81</v>
      </c>
      <c r="AA58" s="13">
        <v>335.41</v>
      </c>
      <c r="AB58" s="126">
        <v>2306500</v>
      </c>
      <c r="AC58" s="13">
        <v>335.41</v>
      </c>
      <c r="AD58" s="2">
        <f t="shared" si="0"/>
        <v>5.6999999999999886</v>
      </c>
      <c r="AE58" s="181">
        <f t="shared" si="1"/>
        <v>1.5224892547975211E-2</v>
      </c>
    </row>
    <row r="59" spans="15:31" x14ac:dyDescent="0.25">
      <c r="O59" s="114">
        <v>0.94</v>
      </c>
      <c r="P59" s="114">
        <f t="shared" si="3"/>
        <v>260.37059999999997</v>
      </c>
      <c r="W59" s="176">
        <v>42220</v>
      </c>
      <c r="X59" s="13">
        <v>325.88</v>
      </c>
      <c r="Y59" s="13">
        <v>334.8</v>
      </c>
      <c r="Z59" s="13">
        <v>324.52</v>
      </c>
      <c r="AA59" s="13">
        <v>330.38</v>
      </c>
      <c r="AB59" s="126">
        <v>3567000</v>
      </c>
      <c r="AC59" s="13">
        <v>330.38</v>
      </c>
      <c r="AD59" s="2">
        <f t="shared" si="0"/>
        <v>10.28000000000003</v>
      </c>
      <c r="AE59" s="181">
        <f t="shared" si="1"/>
        <v>1.8496824711757842E-2</v>
      </c>
    </row>
    <row r="60" spans="15:31" x14ac:dyDescent="0.25">
      <c r="O60" s="114">
        <v>0.93</v>
      </c>
      <c r="P60" s="114">
        <f t="shared" si="3"/>
        <v>257.60070000000002</v>
      </c>
      <c r="W60" s="176">
        <v>42219</v>
      </c>
      <c r="X60" s="13">
        <v>320.33</v>
      </c>
      <c r="Y60" s="13">
        <v>325.81</v>
      </c>
      <c r="Z60" s="13">
        <v>319.11</v>
      </c>
      <c r="AA60" s="13">
        <v>324.38</v>
      </c>
      <c r="AB60" s="126">
        <v>3017900</v>
      </c>
      <c r="AC60" s="13">
        <v>324.38</v>
      </c>
      <c r="AD60" s="2">
        <f t="shared" si="0"/>
        <v>6.6999999999999886</v>
      </c>
      <c r="AE60" s="181">
        <f t="shared" si="1"/>
        <v>1.7566974088713216E-2</v>
      </c>
    </row>
    <row r="61" spans="15:31" x14ac:dyDescent="0.25">
      <c r="O61" s="114">
        <v>0.92</v>
      </c>
      <c r="P61" s="114">
        <f t="shared" si="3"/>
        <v>254.83080000000001</v>
      </c>
      <c r="W61" s="176">
        <v>42216</v>
      </c>
      <c r="X61" s="13">
        <v>319.57</v>
      </c>
      <c r="Y61" s="13">
        <v>322.35000000000002</v>
      </c>
      <c r="Z61" s="13">
        <v>312.7</v>
      </c>
      <c r="AA61" s="13">
        <v>318.77999999999997</v>
      </c>
      <c r="AB61" s="126">
        <v>2240500</v>
      </c>
      <c r="AC61" s="13">
        <v>318.77999999999997</v>
      </c>
      <c r="AD61" s="2">
        <f t="shared" si="0"/>
        <v>9.6500000000000341</v>
      </c>
      <c r="AE61" s="181">
        <f t="shared" si="1"/>
        <v>5.6151419558359006E-3</v>
      </c>
    </row>
    <row r="62" spans="15:31" x14ac:dyDescent="0.25">
      <c r="O62" s="114">
        <v>0.91</v>
      </c>
      <c r="P62" s="114">
        <f t="shared" si="3"/>
        <v>252.0609</v>
      </c>
      <c r="W62" s="176">
        <v>42215</v>
      </c>
      <c r="X62" s="13">
        <v>312.54000000000002</v>
      </c>
      <c r="Y62" s="13">
        <v>319.42</v>
      </c>
      <c r="Z62" s="13">
        <v>310.52</v>
      </c>
      <c r="AA62" s="13">
        <v>317</v>
      </c>
      <c r="AB62" s="126">
        <v>2298000</v>
      </c>
      <c r="AC62" s="13">
        <v>317</v>
      </c>
      <c r="AD62" s="2">
        <f t="shared" si="0"/>
        <v>8.9000000000000341</v>
      </c>
      <c r="AE62" s="181">
        <f t="shared" si="1"/>
        <v>1.168060254037151E-2</v>
      </c>
    </row>
    <row r="63" spans="15:31" x14ac:dyDescent="0.25">
      <c r="O63" s="114">
        <v>0.9</v>
      </c>
      <c r="P63" s="114">
        <f t="shared" si="3"/>
        <v>249.29100000000003</v>
      </c>
      <c r="W63" s="176">
        <v>42214</v>
      </c>
      <c r="X63" s="13">
        <v>321.92</v>
      </c>
      <c r="Y63" s="13">
        <v>323</v>
      </c>
      <c r="Z63" s="13">
        <v>309.14999999999998</v>
      </c>
      <c r="AA63" s="13">
        <v>313.33999999999997</v>
      </c>
      <c r="AB63" s="126">
        <v>3270400</v>
      </c>
      <c r="AC63" s="13">
        <v>313.33999999999997</v>
      </c>
      <c r="AD63" s="2">
        <f t="shared" si="0"/>
        <v>13.850000000000023</v>
      </c>
      <c r="AE63" s="181">
        <f t="shared" si="1"/>
        <v>-2.0598255868471305E-2</v>
      </c>
    </row>
    <row r="64" spans="15:31" x14ac:dyDescent="0.25">
      <c r="W64" s="176">
        <v>42213</v>
      </c>
      <c r="X64" s="13">
        <v>312.52</v>
      </c>
      <c r="Y64" s="13">
        <v>320.51</v>
      </c>
      <c r="Z64" s="13">
        <v>308.68</v>
      </c>
      <c r="AA64" s="13">
        <v>319.93</v>
      </c>
      <c r="AB64" s="126">
        <v>3532900</v>
      </c>
      <c r="AC64" s="13">
        <v>319.93</v>
      </c>
      <c r="AD64" s="2">
        <f t="shared" si="0"/>
        <v>11.829999999999984</v>
      </c>
      <c r="AE64" s="181">
        <f t="shared" si="1"/>
        <v>3.393336134182201E-2</v>
      </c>
    </row>
    <row r="65" spans="23:31" x14ac:dyDescent="0.25">
      <c r="W65" s="176">
        <v>42212</v>
      </c>
      <c r="X65" s="13">
        <v>305.39999999999998</v>
      </c>
      <c r="Y65" s="13">
        <v>325</v>
      </c>
      <c r="Z65" s="13">
        <v>303.76</v>
      </c>
      <c r="AA65" s="13">
        <v>309.43</v>
      </c>
      <c r="AB65" s="126">
        <v>9955600</v>
      </c>
      <c r="AC65" s="13">
        <v>309.43</v>
      </c>
      <c r="AD65" s="2">
        <f t="shared" si="0"/>
        <v>21.240000000000009</v>
      </c>
      <c r="AE65" s="181">
        <f t="shared" si="1"/>
        <v>3.1330200313302026E-2</v>
      </c>
    </row>
    <row r="66" spans="23:31" x14ac:dyDescent="0.25">
      <c r="W66" s="176">
        <v>42209</v>
      </c>
      <c r="X66" s="13">
        <v>327</v>
      </c>
      <c r="Y66" s="13">
        <v>327</v>
      </c>
      <c r="Z66" s="13">
        <v>299.76</v>
      </c>
      <c r="AA66" s="13">
        <v>300.02999999999997</v>
      </c>
      <c r="AB66" s="126">
        <v>16611700</v>
      </c>
      <c r="AC66" s="13">
        <v>300.02999999999997</v>
      </c>
      <c r="AD66" s="2">
        <f t="shared" si="0"/>
        <v>27.240000000000009</v>
      </c>
      <c r="AE66" s="181">
        <f t="shared" si="1"/>
        <v>-0.22080249318270362</v>
      </c>
    </row>
    <row r="67" spans="23:31" x14ac:dyDescent="0.25">
      <c r="W67" s="176">
        <v>42208</v>
      </c>
      <c r="X67" s="13">
        <v>394.17</v>
      </c>
      <c r="Y67" s="13">
        <v>396.23</v>
      </c>
      <c r="Z67" s="13">
        <v>384.51</v>
      </c>
      <c r="AA67" s="13">
        <v>385.05</v>
      </c>
      <c r="AB67" s="126">
        <v>2586700</v>
      </c>
      <c r="AC67" s="13">
        <v>385.05</v>
      </c>
      <c r="AD67" s="2">
        <f t="shared" ref="AD67:AD68" si="4">Y67-Z67</f>
        <v>11.720000000000027</v>
      </c>
      <c r="AE67" s="181" t="e">
        <f t="shared" ref="AE67:AE68" si="5">AC67/AC68-1</f>
        <v>#DIV/0!</v>
      </c>
    </row>
    <row r="68" spans="23:31" x14ac:dyDescent="0.25">
      <c r="W68" s="13" t="s">
        <v>148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2">
    <mergeCell ref="O42:P42"/>
    <mergeCell ref="B6:B7"/>
  </mergeCells>
  <conditionalFormatting sqref="Q7">
    <cfRule type="expression" dxfId="5" priority="6">
      <formula>Q7&gt;0</formula>
    </cfRule>
    <cfRule type="expression" dxfId="4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106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105</v>
      </c>
      <c r="K1" s="25" t="s">
        <v>61</v>
      </c>
      <c r="L1" s="14" t="s">
        <v>81</v>
      </c>
      <c r="M1" s="14" t="s">
        <v>38</v>
      </c>
      <c r="T1" s="14" t="s">
        <v>153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24" t="s">
        <v>144</v>
      </c>
      <c r="AB1" s="124" t="s">
        <v>145</v>
      </c>
      <c r="AC1" s="124" t="s">
        <v>146</v>
      </c>
      <c r="AD1" s="14" t="s">
        <v>171</v>
      </c>
      <c r="AE1" s="14" t="s">
        <v>173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199</v>
      </c>
      <c r="O2" s="14" t="s">
        <v>57</v>
      </c>
      <c r="Q2">
        <f>C8</f>
        <v>80</v>
      </c>
      <c r="T2" s="1">
        <v>42321</v>
      </c>
      <c r="U2" t="s">
        <v>121</v>
      </c>
      <c r="W2" s="176">
        <v>42300</v>
      </c>
      <c r="X2" s="13">
        <v>7.72</v>
      </c>
      <c r="Y2" s="13">
        <v>7.93</v>
      </c>
      <c r="Z2" s="13">
        <v>7.53</v>
      </c>
      <c r="AA2" s="13">
        <v>7.66</v>
      </c>
      <c r="AB2" s="126">
        <v>332200</v>
      </c>
      <c r="AC2" s="13">
        <v>7.66</v>
      </c>
      <c r="AD2" s="2">
        <f>Y2-Z2</f>
        <v>0.39999999999999947</v>
      </c>
      <c r="AE2" s="181">
        <f>AC2/AC3-1</f>
        <v>2.6178010471205049E-3</v>
      </c>
    </row>
    <row r="3" spans="1:31" x14ac:dyDescent="0.25">
      <c r="A3" s="27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4" t="s">
        <v>58</v>
      </c>
      <c r="Q3" s="2">
        <f>F8/C8</f>
        <v>29.640625</v>
      </c>
      <c r="W3" s="176">
        <v>42299</v>
      </c>
      <c r="X3" s="13">
        <v>7.87</v>
      </c>
      <c r="Y3" s="13">
        <v>8.01</v>
      </c>
      <c r="Z3" s="13">
        <v>7.5</v>
      </c>
      <c r="AA3" s="13">
        <v>7.64</v>
      </c>
      <c r="AB3" s="126">
        <v>461800</v>
      </c>
      <c r="AC3" s="13">
        <v>7.64</v>
      </c>
      <c r="AD3" s="2">
        <f t="shared" ref="AD3:AD66" si="0">Y3-Z3</f>
        <v>0.50999999999999979</v>
      </c>
      <c r="AE3" s="181">
        <f t="shared" ref="AE3:AE66" si="1">AC3/AC4-1</f>
        <v>-2.5510204081632626E-2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4" t="s">
        <v>66</v>
      </c>
      <c r="Q4" s="72">
        <v>7.66</v>
      </c>
      <c r="W4" s="176">
        <v>42298</v>
      </c>
      <c r="X4" s="13">
        <v>8.2200000000000006</v>
      </c>
      <c r="Y4" s="13">
        <v>8.27</v>
      </c>
      <c r="Z4" s="13">
        <v>7.63</v>
      </c>
      <c r="AA4" s="13">
        <v>7.84</v>
      </c>
      <c r="AB4" s="126">
        <v>622400</v>
      </c>
      <c r="AC4" s="13">
        <v>7.84</v>
      </c>
      <c r="AD4" s="2">
        <f t="shared" si="0"/>
        <v>0.63999999999999968</v>
      </c>
      <c r="AE4" s="181">
        <f t="shared" si="1"/>
        <v>-5.084745762711862E-2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4" t="s">
        <v>67</v>
      </c>
      <c r="Q5" s="3">
        <f>Q4*Q2</f>
        <v>612.79999999999995</v>
      </c>
      <c r="W5" s="176">
        <v>42297</v>
      </c>
      <c r="X5" s="13">
        <v>8.51</v>
      </c>
      <c r="Y5" s="13">
        <v>8.7100000000000009</v>
      </c>
      <c r="Z5" s="13">
        <v>8.17</v>
      </c>
      <c r="AA5" s="13">
        <v>8.26</v>
      </c>
      <c r="AB5" s="126">
        <v>239700</v>
      </c>
      <c r="AC5" s="13">
        <v>8.26</v>
      </c>
      <c r="AD5" s="2">
        <f t="shared" si="0"/>
        <v>0.54000000000000092</v>
      </c>
      <c r="AE5" s="181">
        <f t="shared" si="1"/>
        <v>-3.2786885245901565E-2</v>
      </c>
    </row>
    <row r="6" spans="1:31" x14ac:dyDescent="0.25">
      <c r="O6" s="14" t="s">
        <v>64</v>
      </c>
      <c r="Q6" s="2">
        <f>Q3*Q2</f>
        <v>2371.25</v>
      </c>
      <c r="W6" s="176">
        <v>42296</v>
      </c>
      <c r="X6" s="13">
        <v>8.4600000000000009</v>
      </c>
      <c r="Y6" s="13">
        <v>8.6300000000000008</v>
      </c>
      <c r="Z6" s="13">
        <v>8.31</v>
      </c>
      <c r="AA6" s="13">
        <v>8.5399999999999991</v>
      </c>
      <c r="AB6" s="126">
        <v>474300</v>
      </c>
      <c r="AC6" s="13">
        <v>8.5399999999999991</v>
      </c>
      <c r="AD6" s="2">
        <f t="shared" si="0"/>
        <v>0.32000000000000028</v>
      </c>
      <c r="AE6" s="181">
        <f t="shared" si="1"/>
        <v>5.8892815076558858E-3</v>
      </c>
    </row>
    <row r="7" spans="1:31" x14ac:dyDescent="0.25">
      <c r="O7" s="14" t="s">
        <v>65</v>
      </c>
      <c r="Q7" s="2">
        <f>Q5-Q6</f>
        <v>-1758.45</v>
      </c>
      <c r="R7" s="197" t="s">
        <v>182</v>
      </c>
      <c r="W7" s="176">
        <v>42293</v>
      </c>
      <c r="X7" s="13">
        <v>8.33</v>
      </c>
      <c r="Y7" s="13">
        <v>8.56</v>
      </c>
      <c r="Z7" s="13">
        <v>8.2100000000000009</v>
      </c>
      <c r="AA7" s="13">
        <v>8.49</v>
      </c>
      <c r="AB7" s="126">
        <v>355600</v>
      </c>
      <c r="AC7" s="13">
        <v>8.49</v>
      </c>
      <c r="AD7" s="2">
        <f t="shared" si="0"/>
        <v>0.34999999999999964</v>
      </c>
      <c r="AE7" s="181">
        <f t="shared" si="1"/>
        <v>1.6766467065868262E-2</v>
      </c>
    </row>
    <row r="8" spans="1:31" x14ac:dyDescent="0.25">
      <c r="A8" s="46" t="s">
        <v>86</v>
      </c>
      <c r="B8" s="17"/>
      <c r="C8" s="17">
        <f>SUM(C2:C6)</f>
        <v>80</v>
      </c>
      <c r="D8" s="22"/>
      <c r="E8" s="22"/>
      <c r="F8" s="22">
        <f>SUM(F2:F6)</f>
        <v>2371.25</v>
      </c>
      <c r="G8" s="17"/>
      <c r="H8" s="17"/>
      <c r="I8" s="22"/>
      <c r="J8" s="22"/>
      <c r="K8" s="22"/>
      <c r="L8" s="17"/>
      <c r="M8" s="17"/>
      <c r="W8" s="176">
        <v>42292</v>
      </c>
      <c r="X8" s="13">
        <v>7.96</v>
      </c>
      <c r="Y8" s="13">
        <v>8.39</v>
      </c>
      <c r="Z8" s="13">
        <v>7.96</v>
      </c>
      <c r="AA8" s="13">
        <v>8.35</v>
      </c>
      <c r="AB8" s="126">
        <v>530900</v>
      </c>
      <c r="AC8" s="13">
        <v>8.35</v>
      </c>
      <c r="AD8" s="2">
        <f t="shared" si="0"/>
        <v>0.4300000000000006</v>
      </c>
      <c r="AE8" s="181">
        <f t="shared" si="1"/>
        <v>4.505632040050056E-2</v>
      </c>
    </row>
    <row r="9" spans="1:31" x14ac:dyDescent="0.25">
      <c r="W9" s="176">
        <v>42291</v>
      </c>
      <c r="X9" s="13">
        <v>7.87</v>
      </c>
      <c r="Y9" s="13">
        <v>8.14</v>
      </c>
      <c r="Z9" s="13">
        <v>7.8</v>
      </c>
      <c r="AA9" s="13">
        <v>7.99</v>
      </c>
      <c r="AB9" s="126">
        <v>407900</v>
      </c>
      <c r="AC9" s="13">
        <v>7.99</v>
      </c>
      <c r="AD9" s="2">
        <f t="shared" si="0"/>
        <v>0.34000000000000075</v>
      </c>
      <c r="AE9" s="181">
        <f t="shared" si="1"/>
        <v>2.1739130434782705E-2</v>
      </c>
    </row>
    <row r="10" spans="1:31" x14ac:dyDescent="0.25">
      <c r="W10" s="176">
        <v>42290</v>
      </c>
      <c r="X10" s="13">
        <v>8.18</v>
      </c>
      <c r="Y10" s="13">
        <v>8.4700000000000006</v>
      </c>
      <c r="Z10" s="13">
        <v>7.8</v>
      </c>
      <c r="AA10" s="13">
        <v>7.82</v>
      </c>
      <c r="AB10" s="126">
        <v>390100</v>
      </c>
      <c r="AC10" s="13">
        <v>7.82</v>
      </c>
      <c r="AD10" s="2">
        <f t="shared" si="0"/>
        <v>0.67000000000000082</v>
      </c>
      <c r="AE10" s="181">
        <f t="shared" si="1"/>
        <v>-4.6341463414634076E-2</v>
      </c>
    </row>
    <row r="11" spans="1:31" x14ac:dyDescent="0.25">
      <c r="W11" s="176">
        <v>42289</v>
      </c>
      <c r="X11" s="13">
        <v>8.49</v>
      </c>
      <c r="Y11" s="13">
        <v>8.65</v>
      </c>
      <c r="Z11" s="13">
        <v>8.08</v>
      </c>
      <c r="AA11" s="13">
        <v>8.1999999999999993</v>
      </c>
      <c r="AB11" s="126">
        <v>189400</v>
      </c>
      <c r="AC11" s="13">
        <v>8.1999999999999993</v>
      </c>
      <c r="AD11" s="2">
        <f t="shared" si="0"/>
        <v>0.57000000000000028</v>
      </c>
      <c r="AE11" s="181">
        <f t="shared" si="1"/>
        <v>-3.3018867924528461E-2</v>
      </c>
    </row>
    <row r="12" spans="1:31" x14ac:dyDescent="0.25">
      <c r="W12" s="176">
        <v>42286</v>
      </c>
      <c r="X12" s="13">
        <v>8.48</v>
      </c>
      <c r="Y12" s="13">
        <v>8.6300000000000008</v>
      </c>
      <c r="Z12" s="13">
        <v>8.3800000000000008</v>
      </c>
      <c r="AA12" s="13">
        <v>8.48</v>
      </c>
      <c r="AB12" s="126">
        <v>292300</v>
      </c>
      <c r="AC12" s="13">
        <v>8.48</v>
      </c>
      <c r="AD12" s="2">
        <f t="shared" si="0"/>
        <v>0.25</v>
      </c>
      <c r="AE12" s="181">
        <f t="shared" si="1"/>
        <v>1.1806375442737771E-3</v>
      </c>
    </row>
    <row r="13" spans="1:31" x14ac:dyDescent="0.25">
      <c r="W13" s="176">
        <v>42285</v>
      </c>
      <c r="X13" s="13">
        <v>8.59</v>
      </c>
      <c r="Y13" s="13">
        <v>8.68</v>
      </c>
      <c r="Z13" s="13">
        <v>8.11</v>
      </c>
      <c r="AA13" s="13">
        <v>8.4700000000000006</v>
      </c>
      <c r="AB13" s="126">
        <v>364700</v>
      </c>
      <c r="AC13" s="13">
        <v>8.4700000000000006</v>
      </c>
      <c r="AD13" s="2">
        <f t="shared" si="0"/>
        <v>0.57000000000000028</v>
      </c>
      <c r="AE13" s="181">
        <f t="shared" si="1"/>
        <v>-2.0809248554913284E-2</v>
      </c>
    </row>
    <row r="14" spans="1:31" x14ac:dyDescent="0.25">
      <c r="W14" s="176">
        <v>42284</v>
      </c>
      <c r="X14" s="13">
        <v>8.51</v>
      </c>
      <c r="Y14" s="13">
        <v>8.9</v>
      </c>
      <c r="Z14" s="13">
        <v>8.3699999999999992</v>
      </c>
      <c r="AA14" s="13">
        <v>8.65</v>
      </c>
      <c r="AB14" s="126">
        <v>381200</v>
      </c>
      <c r="AC14" s="13">
        <v>8.65</v>
      </c>
      <c r="AD14" s="2">
        <f t="shared" si="0"/>
        <v>0.53000000000000114</v>
      </c>
      <c r="AE14" s="181">
        <f t="shared" si="1"/>
        <v>2.1251475796930208E-2</v>
      </c>
    </row>
    <row r="15" spans="1:31" x14ac:dyDescent="0.25">
      <c r="W15" s="176">
        <v>42283</v>
      </c>
      <c r="X15" s="13">
        <v>8.6300000000000008</v>
      </c>
      <c r="Y15" s="13">
        <v>8.76</v>
      </c>
      <c r="Z15" s="13">
        <v>8.14</v>
      </c>
      <c r="AA15" s="13">
        <v>8.4700000000000006</v>
      </c>
      <c r="AB15" s="126">
        <v>415200</v>
      </c>
      <c r="AC15" s="13">
        <v>8.4700000000000006</v>
      </c>
      <c r="AD15" s="2">
        <f t="shared" si="0"/>
        <v>0.61999999999999922</v>
      </c>
      <c r="AE15" s="181">
        <f t="shared" si="1"/>
        <v>-2.4193548387096642E-2</v>
      </c>
    </row>
    <row r="16" spans="1:31" x14ac:dyDescent="0.25">
      <c r="W16" s="176">
        <v>42282</v>
      </c>
      <c r="X16" s="13">
        <v>8.73</v>
      </c>
      <c r="Y16" s="13">
        <v>9.07</v>
      </c>
      <c r="Z16" s="13">
        <v>8.34</v>
      </c>
      <c r="AA16" s="13">
        <v>8.68</v>
      </c>
      <c r="AB16" s="126">
        <v>620200</v>
      </c>
      <c r="AC16" s="13">
        <v>8.68</v>
      </c>
      <c r="AD16" s="2">
        <f t="shared" si="0"/>
        <v>0.73000000000000043</v>
      </c>
      <c r="AE16" s="181">
        <f t="shared" si="1"/>
        <v>2.2379269729092988E-2</v>
      </c>
    </row>
    <row r="17" spans="23:31" x14ac:dyDescent="0.25">
      <c r="W17" s="176">
        <v>42279</v>
      </c>
      <c r="X17" s="13">
        <v>7.86</v>
      </c>
      <c r="Y17" s="13">
        <v>8.5</v>
      </c>
      <c r="Z17" s="13">
        <v>7.77</v>
      </c>
      <c r="AA17" s="13">
        <v>8.49</v>
      </c>
      <c r="AB17" s="126">
        <v>343900</v>
      </c>
      <c r="AC17" s="13">
        <v>8.49</v>
      </c>
      <c r="AD17" s="2">
        <f t="shared" si="0"/>
        <v>0.73000000000000043</v>
      </c>
      <c r="AE17" s="181">
        <f t="shared" si="1"/>
        <v>5.7285180572851813E-2</v>
      </c>
    </row>
    <row r="18" spans="23:31" x14ac:dyDescent="0.25">
      <c r="W18" s="176">
        <v>42278</v>
      </c>
      <c r="X18" s="13">
        <v>8.27</v>
      </c>
      <c r="Y18" s="13">
        <v>8.36</v>
      </c>
      <c r="Z18" s="13">
        <v>7.9</v>
      </c>
      <c r="AA18" s="13">
        <v>8.0299999999999994</v>
      </c>
      <c r="AB18" s="126">
        <v>477400</v>
      </c>
      <c r="AC18" s="13">
        <v>8.0299999999999994</v>
      </c>
      <c r="AD18" s="2">
        <f t="shared" si="0"/>
        <v>0.45999999999999908</v>
      </c>
      <c r="AE18" s="181">
        <f t="shared" si="1"/>
        <v>-2.5485436893204039E-2</v>
      </c>
    </row>
    <row r="19" spans="23:31" x14ac:dyDescent="0.25">
      <c r="W19" s="176">
        <v>42277</v>
      </c>
      <c r="X19" s="13">
        <v>8.1999999999999993</v>
      </c>
      <c r="Y19" s="13">
        <v>8.43</v>
      </c>
      <c r="Z19" s="13">
        <v>7.86</v>
      </c>
      <c r="AA19" s="13">
        <v>8.24</v>
      </c>
      <c r="AB19" s="126">
        <v>638500</v>
      </c>
      <c r="AC19" s="13">
        <v>8.24</v>
      </c>
      <c r="AD19" s="2">
        <f t="shared" si="0"/>
        <v>0.5699999999999994</v>
      </c>
      <c r="AE19" s="181">
        <f t="shared" si="1"/>
        <v>2.4875621890547484E-2</v>
      </c>
    </row>
    <row r="20" spans="23:31" x14ac:dyDescent="0.25">
      <c r="W20" s="176">
        <v>42276</v>
      </c>
      <c r="X20" s="13">
        <v>8.6300000000000008</v>
      </c>
      <c r="Y20" s="13">
        <v>8.7100000000000009</v>
      </c>
      <c r="Z20" s="13">
        <v>7.89</v>
      </c>
      <c r="AA20" s="13">
        <v>8.0399999999999991</v>
      </c>
      <c r="AB20" s="126">
        <v>537000</v>
      </c>
      <c r="AC20" s="13">
        <v>8.0399999999999991</v>
      </c>
      <c r="AD20" s="2">
        <f t="shared" si="0"/>
        <v>0.82000000000000117</v>
      </c>
      <c r="AE20" s="181">
        <f t="shared" si="1"/>
        <v>-7.373271889400923E-2</v>
      </c>
    </row>
    <row r="21" spans="23:31" x14ac:dyDescent="0.25">
      <c r="W21" s="176">
        <v>42275</v>
      </c>
      <c r="X21" s="13">
        <v>9.0500000000000007</v>
      </c>
      <c r="Y21" s="13">
        <v>9.2100000000000009</v>
      </c>
      <c r="Z21" s="13">
        <v>8.3800000000000008</v>
      </c>
      <c r="AA21" s="13">
        <v>8.68</v>
      </c>
      <c r="AB21" s="126">
        <v>426700</v>
      </c>
      <c r="AC21" s="13">
        <v>8.68</v>
      </c>
      <c r="AD21" s="2">
        <f t="shared" si="0"/>
        <v>0.83000000000000007</v>
      </c>
      <c r="AE21" s="181">
        <f t="shared" si="1"/>
        <v>-4.9288061336254185E-2</v>
      </c>
    </row>
    <row r="22" spans="23:31" x14ac:dyDescent="0.25">
      <c r="W22" s="176">
        <v>42272</v>
      </c>
      <c r="X22" s="13">
        <v>9.94</v>
      </c>
      <c r="Y22" s="13">
        <v>9.94</v>
      </c>
      <c r="Z22" s="13">
        <v>8.85</v>
      </c>
      <c r="AA22" s="13">
        <v>9.1300000000000008</v>
      </c>
      <c r="AB22" s="126">
        <v>689600</v>
      </c>
      <c r="AC22" s="13">
        <v>9.1300000000000008</v>
      </c>
      <c r="AD22" s="2">
        <f t="shared" si="0"/>
        <v>1.0899999999999999</v>
      </c>
      <c r="AE22" s="181">
        <f t="shared" si="1"/>
        <v>-7.2154471544715326E-2</v>
      </c>
    </row>
    <row r="23" spans="23:31" x14ac:dyDescent="0.25">
      <c r="W23" s="176">
        <v>42271</v>
      </c>
      <c r="X23" s="13">
        <v>9.77</v>
      </c>
      <c r="Y23" s="13">
        <v>10.050000000000001</v>
      </c>
      <c r="Z23" s="13">
        <v>9.75</v>
      </c>
      <c r="AA23" s="13">
        <v>9.84</v>
      </c>
      <c r="AB23" s="126">
        <v>405700</v>
      </c>
      <c r="AC23" s="13">
        <v>9.84</v>
      </c>
      <c r="AD23" s="2">
        <f t="shared" si="0"/>
        <v>0.30000000000000071</v>
      </c>
      <c r="AE23" s="181">
        <f t="shared" si="1"/>
        <v>1.0172939979653517E-3</v>
      </c>
    </row>
    <row r="24" spans="23:31" x14ac:dyDescent="0.25">
      <c r="W24" s="176">
        <v>42270</v>
      </c>
      <c r="X24" s="13">
        <v>10.24</v>
      </c>
      <c r="Y24" s="13">
        <v>10.25</v>
      </c>
      <c r="Z24" s="13">
        <v>9.7899999999999991</v>
      </c>
      <c r="AA24" s="13">
        <v>9.83</v>
      </c>
      <c r="AB24" s="126">
        <v>580200</v>
      </c>
      <c r="AC24" s="13">
        <v>9.83</v>
      </c>
      <c r="AD24" s="2">
        <f t="shared" si="0"/>
        <v>0.46000000000000085</v>
      </c>
      <c r="AE24" s="181">
        <f t="shared" si="1"/>
        <v>-3.3431661750245811E-2</v>
      </c>
    </row>
    <row r="25" spans="23:31" x14ac:dyDescent="0.25">
      <c r="W25" s="176">
        <v>42269</v>
      </c>
      <c r="X25" s="13">
        <v>10.29</v>
      </c>
      <c r="Y25" s="13">
        <v>10.46</v>
      </c>
      <c r="Z25" s="13">
        <v>9.9499999999999993</v>
      </c>
      <c r="AA25" s="13">
        <v>10.17</v>
      </c>
      <c r="AB25" s="126">
        <v>632700</v>
      </c>
      <c r="AC25" s="13">
        <v>10.17</v>
      </c>
      <c r="AD25" s="2">
        <f t="shared" si="0"/>
        <v>0.51000000000000156</v>
      </c>
      <c r="AE25" s="181">
        <f t="shared" si="1"/>
        <v>-3.2350142721217834E-2</v>
      </c>
    </row>
    <row r="26" spans="23:31" x14ac:dyDescent="0.25">
      <c r="W26" s="176">
        <v>42268</v>
      </c>
      <c r="X26" s="13">
        <v>11.46</v>
      </c>
      <c r="Y26" s="13">
        <v>11.46</v>
      </c>
      <c r="Z26" s="13">
        <v>10.23</v>
      </c>
      <c r="AA26" s="13">
        <v>10.51</v>
      </c>
      <c r="AB26" s="126">
        <v>625400</v>
      </c>
      <c r="AC26" s="13">
        <v>10.51</v>
      </c>
      <c r="AD26" s="2">
        <f t="shared" si="0"/>
        <v>1.2300000000000004</v>
      </c>
      <c r="AE26" s="181">
        <f t="shared" si="1"/>
        <v>-6.4946619217081891E-2</v>
      </c>
    </row>
    <row r="27" spans="23:31" x14ac:dyDescent="0.25">
      <c r="W27" s="176">
        <v>42265</v>
      </c>
      <c r="X27" s="13">
        <v>11.18</v>
      </c>
      <c r="Y27" s="13">
        <v>11.39</v>
      </c>
      <c r="Z27" s="13">
        <v>10.97</v>
      </c>
      <c r="AA27" s="13">
        <v>11.24</v>
      </c>
      <c r="AB27" s="126">
        <v>511300</v>
      </c>
      <c r="AC27" s="13">
        <v>11.24</v>
      </c>
      <c r="AD27" s="2">
        <f t="shared" si="0"/>
        <v>0.41999999999999993</v>
      </c>
      <c r="AE27" s="181">
        <f t="shared" si="1"/>
        <v>-7.0671378091873294E-3</v>
      </c>
    </row>
    <row r="28" spans="23:31" x14ac:dyDescent="0.25">
      <c r="W28" s="176">
        <v>42264</v>
      </c>
      <c r="X28" s="13">
        <v>10.98</v>
      </c>
      <c r="Y28" s="13">
        <v>11.5</v>
      </c>
      <c r="Z28" s="13">
        <v>10.89</v>
      </c>
      <c r="AA28" s="13">
        <v>11.32</v>
      </c>
      <c r="AB28" s="126">
        <v>666400</v>
      </c>
      <c r="AC28" s="13">
        <v>11.32</v>
      </c>
      <c r="AD28" s="2">
        <f t="shared" si="0"/>
        <v>0.60999999999999943</v>
      </c>
      <c r="AE28" s="181">
        <f t="shared" si="1"/>
        <v>2.722323049001818E-2</v>
      </c>
    </row>
    <row r="29" spans="23:31" x14ac:dyDescent="0.25">
      <c r="W29" s="176">
        <v>42263</v>
      </c>
      <c r="X29" s="13">
        <v>10.71</v>
      </c>
      <c r="Y29" s="13">
        <v>11.17</v>
      </c>
      <c r="Z29" s="13">
        <v>10.55</v>
      </c>
      <c r="AA29" s="13">
        <v>11.02</v>
      </c>
      <c r="AB29" s="126">
        <v>333300</v>
      </c>
      <c r="AC29" s="13">
        <v>11.02</v>
      </c>
      <c r="AD29" s="2">
        <f t="shared" si="0"/>
        <v>0.61999999999999922</v>
      </c>
      <c r="AE29" s="181">
        <f t="shared" si="1"/>
        <v>2.5116279069767433E-2</v>
      </c>
    </row>
    <row r="30" spans="23:31" x14ac:dyDescent="0.25">
      <c r="W30" s="176">
        <v>42262</v>
      </c>
      <c r="X30" s="13">
        <v>10.59</v>
      </c>
      <c r="Y30" s="13">
        <v>10.95</v>
      </c>
      <c r="Z30" s="13">
        <v>10.48</v>
      </c>
      <c r="AA30" s="13">
        <v>10.75</v>
      </c>
      <c r="AB30" s="126">
        <v>359100</v>
      </c>
      <c r="AC30" s="13">
        <v>10.75</v>
      </c>
      <c r="AD30" s="2">
        <f t="shared" si="0"/>
        <v>0.46999999999999886</v>
      </c>
      <c r="AE30" s="181">
        <f t="shared" si="1"/>
        <v>1.6068052930056753E-2</v>
      </c>
    </row>
    <row r="31" spans="23:31" x14ac:dyDescent="0.25">
      <c r="W31" s="176">
        <v>42261</v>
      </c>
      <c r="X31" s="13">
        <v>10.69</v>
      </c>
      <c r="Y31" s="13">
        <v>10.69</v>
      </c>
      <c r="Z31" s="13">
        <v>10.24</v>
      </c>
      <c r="AA31" s="13">
        <v>10.58</v>
      </c>
      <c r="AB31" s="126">
        <v>279800</v>
      </c>
      <c r="AC31" s="13">
        <v>10.58</v>
      </c>
      <c r="AD31" s="2">
        <f t="shared" si="0"/>
        <v>0.44999999999999929</v>
      </c>
      <c r="AE31" s="181">
        <f t="shared" si="1"/>
        <v>-5.6390977443609991E-3</v>
      </c>
    </row>
    <row r="32" spans="23:31" x14ac:dyDescent="0.25">
      <c r="W32" s="176">
        <v>42258</v>
      </c>
      <c r="X32" s="13">
        <v>10.97</v>
      </c>
      <c r="Y32" s="13">
        <v>10.97</v>
      </c>
      <c r="Z32" s="13">
        <v>10.55</v>
      </c>
      <c r="AA32" s="13">
        <v>10.64</v>
      </c>
      <c r="AB32" s="126">
        <v>201900</v>
      </c>
      <c r="AC32" s="13">
        <v>10.64</v>
      </c>
      <c r="AD32" s="2">
        <f t="shared" si="0"/>
        <v>0.41999999999999993</v>
      </c>
      <c r="AE32" s="181">
        <f t="shared" si="1"/>
        <v>-3.3605812897365972E-2</v>
      </c>
    </row>
    <row r="33" spans="15:31" x14ac:dyDescent="0.25">
      <c r="W33" s="176">
        <v>42257</v>
      </c>
      <c r="X33" s="13">
        <v>10.74</v>
      </c>
      <c r="Y33" s="13">
        <v>11.07</v>
      </c>
      <c r="Z33" s="13">
        <v>10.54</v>
      </c>
      <c r="AA33" s="13">
        <v>11.01</v>
      </c>
      <c r="AB33" s="126">
        <v>355600</v>
      </c>
      <c r="AC33" s="13">
        <v>11.01</v>
      </c>
      <c r="AD33" s="2">
        <f t="shared" si="0"/>
        <v>0.53000000000000114</v>
      </c>
      <c r="AE33" s="181">
        <f t="shared" si="1"/>
        <v>2.1335807050092859E-2</v>
      </c>
    </row>
    <row r="34" spans="15:31" x14ac:dyDescent="0.25">
      <c r="W34" s="176">
        <v>42256</v>
      </c>
      <c r="X34" s="13">
        <v>10.62</v>
      </c>
      <c r="Y34" s="13">
        <v>10.88</v>
      </c>
      <c r="Z34" s="13">
        <v>10.57</v>
      </c>
      <c r="AA34" s="13">
        <v>10.78</v>
      </c>
      <c r="AB34" s="126">
        <v>419500</v>
      </c>
      <c r="AC34" s="13">
        <v>10.78</v>
      </c>
      <c r="AD34" s="2">
        <f t="shared" si="0"/>
        <v>0.3100000000000005</v>
      </c>
      <c r="AE34" s="181">
        <f t="shared" si="1"/>
        <v>1.7941454202077489E-2</v>
      </c>
    </row>
    <row r="35" spans="15:31" x14ac:dyDescent="0.25">
      <c r="W35" s="176">
        <v>42255</v>
      </c>
      <c r="X35" s="13">
        <v>10.36</v>
      </c>
      <c r="Y35" s="13">
        <v>10.63</v>
      </c>
      <c r="Z35" s="13">
        <v>10.31</v>
      </c>
      <c r="AA35" s="13">
        <v>10.59</v>
      </c>
      <c r="AB35" s="126">
        <v>607300</v>
      </c>
      <c r="AC35" s="13">
        <v>10.59</v>
      </c>
      <c r="AD35" s="2">
        <f t="shared" si="0"/>
        <v>0.32000000000000028</v>
      </c>
      <c r="AE35" s="181">
        <f t="shared" si="1"/>
        <v>4.1297935103244754E-2</v>
      </c>
    </row>
    <row r="36" spans="15:31" x14ac:dyDescent="0.25">
      <c r="W36" s="176">
        <v>42251</v>
      </c>
      <c r="X36" s="13">
        <v>10.02</v>
      </c>
      <c r="Y36" s="13">
        <v>10.220000000000001</v>
      </c>
      <c r="Z36" s="13">
        <v>9.91</v>
      </c>
      <c r="AA36" s="13">
        <v>10.17</v>
      </c>
      <c r="AB36" s="126">
        <v>388500</v>
      </c>
      <c r="AC36" s="13">
        <v>10.17</v>
      </c>
      <c r="AD36" s="2">
        <f t="shared" si="0"/>
        <v>0.3100000000000005</v>
      </c>
      <c r="AE36" s="181">
        <f t="shared" si="1"/>
        <v>1.9704433497536034E-3</v>
      </c>
    </row>
    <row r="37" spans="15:31" x14ac:dyDescent="0.25">
      <c r="W37" s="176">
        <v>42250</v>
      </c>
      <c r="X37" s="13">
        <v>10.66</v>
      </c>
      <c r="Y37" s="13">
        <v>10.66</v>
      </c>
      <c r="Z37" s="13">
        <v>10.07</v>
      </c>
      <c r="AA37" s="13">
        <v>10.15</v>
      </c>
      <c r="AB37" s="126">
        <v>331500</v>
      </c>
      <c r="AC37" s="13">
        <v>10.15</v>
      </c>
      <c r="AD37" s="2">
        <f t="shared" si="0"/>
        <v>0.58999999999999986</v>
      </c>
      <c r="AE37" s="181">
        <f t="shared" si="1"/>
        <v>-4.6052631578947345E-2</v>
      </c>
    </row>
    <row r="38" spans="15:31" x14ac:dyDescent="0.25">
      <c r="W38" s="176">
        <v>42249</v>
      </c>
      <c r="X38" s="13">
        <v>10.36</v>
      </c>
      <c r="Y38" s="13">
        <v>10.66</v>
      </c>
      <c r="Z38" s="13">
        <v>10.1</v>
      </c>
      <c r="AA38" s="13">
        <v>10.64</v>
      </c>
      <c r="AB38" s="126">
        <v>330800</v>
      </c>
      <c r="AC38" s="13">
        <v>10.64</v>
      </c>
      <c r="AD38" s="2">
        <f t="shared" si="0"/>
        <v>0.5600000000000005</v>
      </c>
      <c r="AE38" s="181">
        <f t="shared" si="1"/>
        <v>3.90625E-2</v>
      </c>
    </row>
    <row r="39" spans="15:31" x14ac:dyDescent="0.25">
      <c r="W39" s="176">
        <v>42248</v>
      </c>
      <c r="X39" s="13">
        <v>10.210000000000001</v>
      </c>
      <c r="Y39" s="13">
        <v>10.56</v>
      </c>
      <c r="Z39" s="13">
        <v>10.119999999999999</v>
      </c>
      <c r="AA39" s="13">
        <v>10.24</v>
      </c>
      <c r="AB39" s="126">
        <v>356100</v>
      </c>
      <c r="AC39" s="13">
        <v>10.24</v>
      </c>
      <c r="AD39" s="2">
        <f t="shared" si="0"/>
        <v>0.44000000000000128</v>
      </c>
      <c r="AE39" s="181">
        <f t="shared" si="1"/>
        <v>-2.1032504780114758E-2</v>
      </c>
    </row>
    <row r="40" spans="15:31" ht="20.25" thickBot="1" x14ac:dyDescent="0.35">
      <c r="P40" s="222" t="s">
        <v>82</v>
      </c>
      <c r="Q40" s="222"/>
      <c r="T40" s="122" t="s">
        <v>139</v>
      </c>
      <c r="W40" s="176">
        <v>42247</v>
      </c>
      <c r="X40" s="13">
        <v>10.67</v>
      </c>
      <c r="Y40" s="13">
        <v>10.91</v>
      </c>
      <c r="Z40" s="13">
        <v>10.35</v>
      </c>
      <c r="AA40" s="13">
        <v>10.46</v>
      </c>
      <c r="AB40" s="126">
        <v>358300</v>
      </c>
      <c r="AC40" s="13">
        <v>10.46</v>
      </c>
      <c r="AD40" s="2">
        <f t="shared" si="0"/>
        <v>0.5600000000000005</v>
      </c>
      <c r="AE40" s="181">
        <f t="shared" si="1"/>
        <v>-2.9684601113172393E-2</v>
      </c>
    </row>
    <row r="41" spans="15:31" ht="15.75" thickTop="1" x14ac:dyDescent="0.25">
      <c r="P41" s="114">
        <v>1.1000000000000001</v>
      </c>
      <c r="Q41" s="114">
        <f>P41*$Q$4</f>
        <v>8.4260000000000002</v>
      </c>
      <c r="T41" s="171" t="s">
        <v>123</v>
      </c>
      <c r="U41" s="129">
        <v>7.64</v>
      </c>
      <c r="W41" s="176">
        <v>42244</v>
      </c>
      <c r="X41" s="13">
        <v>10.6</v>
      </c>
      <c r="Y41" s="13">
        <v>10.86</v>
      </c>
      <c r="Z41" s="13">
        <v>10.6</v>
      </c>
      <c r="AA41" s="13">
        <v>10.78</v>
      </c>
      <c r="AB41" s="126">
        <v>449900</v>
      </c>
      <c r="AC41" s="13">
        <v>10.78</v>
      </c>
      <c r="AD41" s="2">
        <f t="shared" si="0"/>
        <v>0.25999999999999979</v>
      </c>
      <c r="AE41" s="181">
        <f t="shared" si="1"/>
        <v>1.0309278350515427E-2</v>
      </c>
    </row>
    <row r="42" spans="15:31" x14ac:dyDescent="0.25">
      <c r="P42" s="114">
        <v>1.0900000000000001</v>
      </c>
      <c r="Q42" s="114">
        <f t="shared" ref="Q42:Q61" si="2">P42*$Q$4</f>
        <v>8.349400000000001</v>
      </c>
      <c r="T42" s="124" t="s">
        <v>124</v>
      </c>
      <c r="U42" s="119">
        <v>7.72</v>
      </c>
      <c r="W42" s="176">
        <v>42243</v>
      </c>
      <c r="X42" s="13">
        <v>10.5</v>
      </c>
      <c r="Y42" s="13">
        <v>10.87</v>
      </c>
      <c r="Z42" s="13">
        <v>10.46</v>
      </c>
      <c r="AA42" s="13">
        <v>10.67</v>
      </c>
      <c r="AB42" s="126">
        <v>449800</v>
      </c>
      <c r="AC42" s="13">
        <v>10.67</v>
      </c>
      <c r="AD42" s="2">
        <f t="shared" si="0"/>
        <v>0.40999999999999837</v>
      </c>
      <c r="AE42" s="181">
        <f t="shared" si="1"/>
        <v>1.5223596574690745E-2</v>
      </c>
    </row>
    <row r="43" spans="15:31" x14ac:dyDescent="0.25">
      <c r="P43" s="114">
        <v>1.08</v>
      </c>
      <c r="Q43" s="114">
        <f t="shared" si="2"/>
        <v>8.2728000000000002</v>
      </c>
      <c r="T43" s="124" t="s">
        <v>125</v>
      </c>
      <c r="U43" s="119" t="s">
        <v>376</v>
      </c>
      <c r="W43" s="176">
        <v>42242</v>
      </c>
      <c r="X43" s="13">
        <v>10.31</v>
      </c>
      <c r="Y43" s="13">
        <v>10.53</v>
      </c>
      <c r="Z43" s="13">
        <v>9.7899999999999991</v>
      </c>
      <c r="AA43" s="13">
        <v>10.51</v>
      </c>
      <c r="AB43" s="126">
        <v>426200</v>
      </c>
      <c r="AC43" s="13">
        <v>10.51</v>
      </c>
      <c r="AD43" s="2">
        <f t="shared" si="0"/>
        <v>0.74000000000000021</v>
      </c>
      <c r="AE43" s="181">
        <f t="shared" si="1"/>
        <v>4.2658730158730229E-2</v>
      </c>
    </row>
    <row r="44" spans="15:31" x14ac:dyDescent="0.25">
      <c r="P44" s="114">
        <v>1.07</v>
      </c>
      <c r="Q44" s="114">
        <f t="shared" si="2"/>
        <v>8.196200000000001</v>
      </c>
      <c r="T44" s="124" t="s">
        <v>126</v>
      </c>
      <c r="U44" s="119" t="s">
        <v>377</v>
      </c>
      <c r="W44" s="176">
        <v>42241</v>
      </c>
      <c r="X44" s="13">
        <v>10.5</v>
      </c>
      <c r="Y44" s="13">
        <v>10.5</v>
      </c>
      <c r="Z44" s="13">
        <v>9.9600000000000009</v>
      </c>
      <c r="AA44" s="13">
        <v>10.08</v>
      </c>
      <c r="AB44" s="126">
        <v>501400</v>
      </c>
      <c r="AC44" s="13">
        <v>10.08</v>
      </c>
      <c r="AD44" s="2">
        <f t="shared" si="0"/>
        <v>0.53999999999999915</v>
      </c>
      <c r="AE44" s="181">
        <f t="shared" si="1"/>
        <v>-5.9171597633136397E-3</v>
      </c>
    </row>
    <row r="45" spans="15:31" x14ac:dyDescent="0.25">
      <c r="O45" s="2"/>
      <c r="P45" s="114">
        <v>1.06</v>
      </c>
      <c r="Q45" s="114">
        <f t="shared" si="2"/>
        <v>8.1196000000000002</v>
      </c>
      <c r="T45" s="124" t="s">
        <v>127</v>
      </c>
      <c r="U45" s="119">
        <v>19.7</v>
      </c>
      <c r="W45" s="176">
        <v>42240</v>
      </c>
      <c r="X45" s="13">
        <v>10.199999999999999</v>
      </c>
      <c r="Y45" s="13">
        <v>10.89</v>
      </c>
      <c r="Z45" s="13">
        <v>9.94</v>
      </c>
      <c r="AA45" s="13">
        <v>10.14</v>
      </c>
      <c r="AB45" s="126">
        <v>822800</v>
      </c>
      <c r="AC45" s="13">
        <v>10.14</v>
      </c>
      <c r="AD45" s="2">
        <f t="shared" si="0"/>
        <v>0.95000000000000107</v>
      </c>
      <c r="AE45" s="181">
        <f t="shared" si="1"/>
        <v>-4.5197740112994267E-2</v>
      </c>
    </row>
    <row r="46" spans="15:31" x14ac:dyDescent="0.25">
      <c r="O46" s="2"/>
      <c r="P46" s="114">
        <v>1.05</v>
      </c>
      <c r="Q46" s="114">
        <f t="shared" si="2"/>
        <v>8.043000000000001</v>
      </c>
      <c r="T46" s="124" t="s">
        <v>128</v>
      </c>
      <c r="U46" s="119" t="s">
        <v>174</v>
      </c>
      <c r="W46" s="176">
        <v>42237</v>
      </c>
      <c r="X46" s="13">
        <v>9.9700000000000006</v>
      </c>
      <c r="Y46" s="13">
        <v>10.94</v>
      </c>
      <c r="Z46" s="13">
        <v>9.91</v>
      </c>
      <c r="AA46" s="13">
        <v>10.62</v>
      </c>
      <c r="AB46" s="126">
        <v>458800</v>
      </c>
      <c r="AC46" s="13">
        <v>10.62</v>
      </c>
      <c r="AD46" s="2">
        <f t="shared" si="0"/>
        <v>1.0299999999999994</v>
      </c>
      <c r="AE46" s="181">
        <f t="shared" si="1"/>
        <v>3.5087719298245501E-2</v>
      </c>
    </row>
    <row r="47" spans="15:31" x14ac:dyDescent="0.25">
      <c r="O47" s="2"/>
      <c r="P47" s="114">
        <v>1.04</v>
      </c>
      <c r="Q47" s="114">
        <f t="shared" si="2"/>
        <v>7.9664000000000001</v>
      </c>
      <c r="T47" s="124" t="s">
        <v>129</v>
      </c>
      <c r="U47" s="119" t="s">
        <v>174</v>
      </c>
      <c r="W47" s="176">
        <v>42236</v>
      </c>
      <c r="X47" s="13">
        <v>10.69</v>
      </c>
      <c r="Y47" s="13">
        <v>10.93</v>
      </c>
      <c r="Z47" s="13">
        <v>10.18</v>
      </c>
      <c r="AA47" s="13">
        <v>10.26</v>
      </c>
      <c r="AB47" s="126">
        <v>701200</v>
      </c>
      <c r="AC47" s="13">
        <v>10.26</v>
      </c>
      <c r="AD47" s="2">
        <f t="shared" si="0"/>
        <v>0.75</v>
      </c>
      <c r="AE47" s="181">
        <f t="shared" si="1"/>
        <v>-5.3505535055350606E-2</v>
      </c>
    </row>
    <row r="48" spans="15:31" x14ac:dyDescent="0.25">
      <c r="O48" s="2"/>
      <c r="P48" s="114">
        <v>1.03</v>
      </c>
      <c r="Q48" s="114">
        <f t="shared" si="2"/>
        <v>7.8898000000000001</v>
      </c>
      <c r="T48" s="124"/>
      <c r="U48" s="119"/>
      <c r="W48" s="176">
        <v>42235</v>
      </c>
      <c r="X48" s="13">
        <v>10.91</v>
      </c>
      <c r="Y48" s="13">
        <v>11.16</v>
      </c>
      <c r="Z48" s="13">
        <v>10.36</v>
      </c>
      <c r="AA48" s="13">
        <v>10.84</v>
      </c>
      <c r="AB48" s="126">
        <v>866400</v>
      </c>
      <c r="AC48" s="13">
        <v>10.84</v>
      </c>
      <c r="AD48" s="2">
        <f t="shared" si="0"/>
        <v>0.80000000000000071</v>
      </c>
      <c r="AE48" s="181">
        <f t="shared" si="1"/>
        <v>-1.9004524886877872E-2</v>
      </c>
    </row>
    <row r="49" spans="15:31" x14ac:dyDescent="0.25">
      <c r="O49" s="2"/>
      <c r="P49" s="114">
        <v>1.02</v>
      </c>
      <c r="Q49" s="114">
        <f t="shared" si="2"/>
        <v>7.8132000000000001</v>
      </c>
      <c r="T49" s="124" t="s">
        <v>130</v>
      </c>
      <c r="U49" s="119" t="s">
        <v>356</v>
      </c>
      <c r="W49" s="176">
        <v>42234</v>
      </c>
      <c r="X49" s="13">
        <v>10.8</v>
      </c>
      <c r="Y49" s="13">
        <v>11.51</v>
      </c>
      <c r="Z49" s="13">
        <v>10.8</v>
      </c>
      <c r="AA49" s="13">
        <v>11.05</v>
      </c>
      <c r="AB49" s="126">
        <v>729100</v>
      </c>
      <c r="AC49" s="13">
        <v>11.05</v>
      </c>
      <c r="AD49" s="2">
        <f t="shared" si="0"/>
        <v>0.70999999999999908</v>
      </c>
      <c r="AE49" s="181">
        <f t="shared" si="1"/>
        <v>5.4595086442219554E-3</v>
      </c>
    </row>
    <row r="50" spans="15:31" x14ac:dyDescent="0.25">
      <c r="O50" s="2"/>
      <c r="P50" s="114">
        <v>1.01</v>
      </c>
      <c r="Q50" s="114">
        <f t="shared" si="2"/>
        <v>7.7366000000000001</v>
      </c>
      <c r="T50" s="124" t="s">
        <v>131</v>
      </c>
      <c r="U50" s="119" t="s">
        <v>284</v>
      </c>
      <c r="W50" s="176">
        <v>42233</v>
      </c>
      <c r="X50" s="13">
        <v>10.5</v>
      </c>
      <c r="Y50" s="13">
        <v>11.4</v>
      </c>
      <c r="Z50" s="13">
        <v>10.11</v>
      </c>
      <c r="AA50" s="13">
        <v>10.99</v>
      </c>
      <c r="AB50" s="126">
        <v>2069000</v>
      </c>
      <c r="AC50" s="13">
        <v>10.99</v>
      </c>
      <c r="AD50" s="2">
        <f t="shared" si="0"/>
        <v>1.2900000000000009</v>
      </c>
      <c r="AE50" s="181">
        <f t="shared" si="1"/>
        <v>9.7902097902097918E-2</v>
      </c>
    </row>
    <row r="51" spans="15:31" x14ac:dyDescent="0.25">
      <c r="O51" s="2"/>
      <c r="P51" s="114">
        <v>1</v>
      </c>
      <c r="Q51" s="114">
        <f t="shared" si="2"/>
        <v>7.66</v>
      </c>
      <c r="T51" s="124" t="s">
        <v>132</v>
      </c>
      <c r="U51" s="121">
        <v>332380</v>
      </c>
      <c r="W51" s="176">
        <v>42230</v>
      </c>
      <c r="X51" s="13">
        <v>11.64</v>
      </c>
      <c r="Y51" s="13">
        <v>12.25</v>
      </c>
      <c r="Z51" s="13">
        <v>9.36</v>
      </c>
      <c r="AA51" s="13">
        <v>10.01</v>
      </c>
      <c r="AB51" s="126">
        <v>6515400</v>
      </c>
      <c r="AC51" s="13">
        <v>10.01</v>
      </c>
      <c r="AD51" s="2">
        <f t="shared" si="0"/>
        <v>2.8900000000000006</v>
      </c>
      <c r="AE51" s="181">
        <f t="shared" si="1"/>
        <v>-0.27621113521330443</v>
      </c>
    </row>
    <row r="52" spans="15:31" x14ac:dyDescent="0.25">
      <c r="O52" s="2"/>
      <c r="P52" s="114">
        <v>0.99</v>
      </c>
      <c r="Q52" s="114">
        <f t="shared" si="2"/>
        <v>7.5834000000000001</v>
      </c>
      <c r="T52" s="124" t="s">
        <v>136</v>
      </c>
      <c r="U52" s="121">
        <v>565425</v>
      </c>
      <c r="W52" s="176">
        <v>42229</v>
      </c>
      <c r="X52" s="13">
        <v>14.28</v>
      </c>
      <c r="Y52" s="13">
        <v>14.84</v>
      </c>
      <c r="Z52" s="13">
        <v>13.82</v>
      </c>
      <c r="AA52" s="13">
        <v>13.83</v>
      </c>
      <c r="AB52" s="126">
        <v>446200</v>
      </c>
      <c r="AC52" s="13">
        <v>13.83</v>
      </c>
      <c r="AD52" s="2">
        <f t="shared" si="0"/>
        <v>1.0199999999999996</v>
      </c>
      <c r="AE52" s="181">
        <f t="shared" si="1"/>
        <v>-3.48918353105373E-2</v>
      </c>
    </row>
    <row r="53" spans="15:31" x14ac:dyDescent="0.25">
      <c r="O53" s="2"/>
      <c r="P53" s="114">
        <v>0.98</v>
      </c>
      <c r="Q53" s="114">
        <f t="shared" si="2"/>
        <v>7.5068000000000001</v>
      </c>
      <c r="T53" s="124" t="s">
        <v>133</v>
      </c>
      <c r="U53" s="119" t="s">
        <v>357</v>
      </c>
      <c r="W53" s="176">
        <v>42228</v>
      </c>
      <c r="X53" s="13">
        <v>13.8</v>
      </c>
      <c r="Y53" s="13">
        <v>14.53</v>
      </c>
      <c r="Z53" s="13">
        <v>13.75</v>
      </c>
      <c r="AA53" s="13">
        <v>14.33</v>
      </c>
      <c r="AB53" s="126">
        <v>368600</v>
      </c>
      <c r="AC53" s="13">
        <v>14.33</v>
      </c>
      <c r="AD53" s="2">
        <f t="shared" si="0"/>
        <v>0.77999999999999936</v>
      </c>
      <c r="AE53" s="181">
        <f t="shared" si="1"/>
        <v>2.871500358937551E-2</v>
      </c>
    </row>
    <row r="54" spans="15:31" x14ac:dyDescent="0.25">
      <c r="O54" s="2"/>
      <c r="P54" s="114">
        <v>0.97</v>
      </c>
      <c r="Q54" s="114">
        <f t="shared" si="2"/>
        <v>7.4302000000000001</v>
      </c>
      <c r="T54" s="124" t="s">
        <v>137</v>
      </c>
      <c r="U54" s="119" t="s">
        <v>174</v>
      </c>
      <c r="W54" s="176">
        <v>42227</v>
      </c>
      <c r="X54" s="13">
        <v>14.42</v>
      </c>
      <c r="Y54" s="13">
        <v>14.85</v>
      </c>
      <c r="Z54" s="13">
        <v>13.85</v>
      </c>
      <c r="AA54" s="13">
        <v>13.93</v>
      </c>
      <c r="AB54" s="126">
        <v>317300</v>
      </c>
      <c r="AC54" s="13">
        <v>13.93</v>
      </c>
      <c r="AD54" s="2">
        <f t="shared" si="0"/>
        <v>1</v>
      </c>
      <c r="AE54" s="181">
        <f t="shared" si="1"/>
        <v>-4.0633608815426991E-2</v>
      </c>
    </row>
    <row r="55" spans="15:31" x14ac:dyDescent="0.25">
      <c r="O55" s="2"/>
      <c r="P55" s="114">
        <v>0.96</v>
      </c>
      <c r="Q55" s="114">
        <f t="shared" si="2"/>
        <v>7.3536000000000001</v>
      </c>
      <c r="T55" s="124" t="s">
        <v>138</v>
      </c>
      <c r="U55" s="119">
        <v>-1.69</v>
      </c>
      <c r="W55" s="176">
        <v>42226</v>
      </c>
      <c r="X55" s="13">
        <v>13.97</v>
      </c>
      <c r="Y55" s="13">
        <v>14.87</v>
      </c>
      <c r="Z55" s="13">
        <v>13.93</v>
      </c>
      <c r="AA55" s="13">
        <v>14.52</v>
      </c>
      <c r="AB55" s="126">
        <v>251700</v>
      </c>
      <c r="AC55" s="13">
        <v>14.52</v>
      </c>
      <c r="AD55" s="2">
        <f t="shared" si="0"/>
        <v>0.9399999999999995</v>
      </c>
      <c r="AE55" s="181">
        <f t="shared" si="1"/>
        <v>3.7142857142857144E-2</v>
      </c>
    </row>
    <row r="56" spans="15:31" x14ac:dyDescent="0.25">
      <c r="O56" s="2"/>
      <c r="P56" s="114">
        <v>0.95</v>
      </c>
      <c r="Q56" s="114">
        <f t="shared" si="2"/>
        <v>7.2770000000000001</v>
      </c>
      <c r="T56" s="124" t="s">
        <v>134</v>
      </c>
      <c r="U56" s="119" t="s">
        <v>152</v>
      </c>
      <c r="W56" s="176">
        <v>42223</v>
      </c>
      <c r="X56" s="13">
        <v>14.19</v>
      </c>
      <c r="Y56" s="13">
        <v>14.29</v>
      </c>
      <c r="Z56" s="13">
        <v>13.79</v>
      </c>
      <c r="AA56" s="13">
        <v>14</v>
      </c>
      <c r="AB56" s="126">
        <v>293400</v>
      </c>
      <c r="AC56" s="13">
        <v>14</v>
      </c>
      <c r="AD56" s="2">
        <f t="shared" si="0"/>
        <v>0.5</v>
      </c>
      <c r="AE56" s="181">
        <f t="shared" si="1"/>
        <v>-2.3028611304954594E-2</v>
      </c>
    </row>
    <row r="57" spans="15:31" x14ac:dyDescent="0.25">
      <c r="O57" s="2"/>
      <c r="P57" s="114">
        <v>0.94</v>
      </c>
      <c r="Q57" s="114">
        <f t="shared" si="2"/>
        <v>7.2004000000000001</v>
      </c>
      <c r="W57" s="176">
        <v>42222</v>
      </c>
      <c r="X57" s="13">
        <v>14.99</v>
      </c>
      <c r="Y57" s="13">
        <v>15.15</v>
      </c>
      <c r="Z57" s="13">
        <v>14.21</v>
      </c>
      <c r="AA57" s="13">
        <v>14.33</v>
      </c>
      <c r="AB57" s="126">
        <v>205300</v>
      </c>
      <c r="AC57" s="13">
        <v>14.33</v>
      </c>
      <c r="AD57" s="2">
        <f t="shared" si="0"/>
        <v>0.9399999999999995</v>
      </c>
      <c r="AE57" s="181">
        <f t="shared" si="1"/>
        <v>-4.4666666666666632E-2</v>
      </c>
    </row>
    <row r="58" spans="15:31" x14ac:dyDescent="0.25">
      <c r="P58" s="114">
        <v>0.93</v>
      </c>
      <c r="Q58" s="114">
        <f t="shared" si="2"/>
        <v>7.1238000000000001</v>
      </c>
      <c r="W58" s="176">
        <v>42221</v>
      </c>
      <c r="X58" s="13">
        <v>15.37</v>
      </c>
      <c r="Y58" s="13">
        <v>15.6</v>
      </c>
      <c r="Z58" s="13">
        <v>14.86</v>
      </c>
      <c r="AA58" s="13">
        <v>15</v>
      </c>
      <c r="AB58" s="126">
        <v>327000</v>
      </c>
      <c r="AC58" s="13">
        <v>15</v>
      </c>
      <c r="AD58" s="2">
        <f t="shared" si="0"/>
        <v>0.74000000000000021</v>
      </c>
      <c r="AE58" s="181">
        <f t="shared" si="1"/>
        <v>-8.5922009253139864E-3</v>
      </c>
    </row>
    <row r="59" spans="15:31" x14ac:dyDescent="0.25">
      <c r="P59" s="114">
        <v>0.92</v>
      </c>
      <c r="Q59" s="114">
        <f t="shared" si="2"/>
        <v>7.0472000000000001</v>
      </c>
      <c r="W59" s="176">
        <v>42220</v>
      </c>
      <c r="X59" s="13">
        <v>15.41</v>
      </c>
      <c r="Y59" s="13">
        <v>15.49</v>
      </c>
      <c r="Z59" s="13">
        <v>15</v>
      </c>
      <c r="AA59" s="13">
        <v>15.13</v>
      </c>
      <c r="AB59" s="126">
        <v>172400</v>
      </c>
      <c r="AC59" s="13">
        <v>15.13</v>
      </c>
      <c r="AD59" s="2">
        <f t="shared" si="0"/>
        <v>0.49000000000000021</v>
      </c>
      <c r="AE59" s="181">
        <f t="shared" si="1"/>
        <v>-1.6894087069525665E-2</v>
      </c>
    </row>
    <row r="60" spans="15:31" x14ac:dyDescent="0.25">
      <c r="P60" s="114">
        <v>0.91</v>
      </c>
      <c r="Q60" s="114">
        <f t="shared" si="2"/>
        <v>6.9706000000000001</v>
      </c>
      <c r="W60" s="176">
        <v>42219</v>
      </c>
      <c r="X60" s="13">
        <v>14.78</v>
      </c>
      <c r="Y60" s="13">
        <v>15.63</v>
      </c>
      <c r="Z60" s="13">
        <v>14.65</v>
      </c>
      <c r="AA60" s="13">
        <v>15.39</v>
      </c>
      <c r="AB60" s="126">
        <v>321700</v>
      </c>
      <c r="AC60" s="13">
        <v>15.39</v>
      </c>
      <c r="AD60" s="2">
        <f t="shared" si="0"/>
        <v>0.98000000000000043</v>
      </c>
      <c r="AE60" s="181">
        <f t="shared" si="1"/>
        <v>4.5516304347826164E-2</v>
      </c>
    </row>
    <row r="61" spans="15:31" x14ac:dyDescent="0.25">
      <c r="P61" s="114">
        <v>0.9</v>
      </c>
      <c r="Q61" s="114">
        <f t="shared" si="2"/>
        <v>6.8940000000000001</v>
      </c>
      <c r="W61" s="176">
        <v>42216</v>
      </c>
      <c r="X61" s="13">
        <v>14.37</v>
      </c>
      <c r="Y61" s="13">
        <v>15.28</v>
      </c>
      <c r="Z61" s="13">
        <v>14.21</v>
      </c>
      <c r="AA61" s="13">
        <v>14.72</v>
      </c>
      <c r="AB61" s="126">
        <v>301000</v>
      </c>
      <c r="AC61" s="13">
        <v>14.72</v>
      </c>
      <c r="AD61" s="2">
        <f t="shared" si="0"/>
        <v>1.0699999999999985</v>
      </c>
      <c r="AE61" s="181">
        <f t="shared" si="1"/>
        <v>3.0812324929972101E-2</v>
      </c>
    </row>
    <row r="62" spans="15:31" x14ac:dyDescent="0.25">
      <c r="W62" s="176">
        <v>42215</v>
      </c>
      <c r="X62" s="13">
        <v>14.15</v>
      </c>
      <c r="Y62" s="13">
        <v>14.58</v>
      </c>
      <c r="Z62" s="13">
        <v>14.01</v>
      </c>
      <c r="AA62" s="13">
        <v>14.28</v>
      </c>
      <c r="AB62" s="126">
        <v>264600</v>
      </c>
      <c r="AC62" s="13">
        <v>14.28</v>
      </c>
      <c r="AD62" s="2">
        <f t="shared" si="0"/>
        <v>0.57000000000000028</v>
      </c>
      <c r="AE62" s="181">
        <f t="shared" si="1"/>
        <v>-6.9979006298104274E-4</v>
      </c>
    </row>
    <row r="63" spans="15:31" x14ac:dyDescent="0.25">
      <c r="W63" s="176">
        <v>42214</v>
      </c>
      <c r="X63" s="13">
        <v>14.25</v>
      </c>
      <c r="Y63" s="13">
        <v>14.67</v>
      </c>
      <c r="Z63" s="13">
        <v>14.07</v>
      </c>
      <c r="AA63" s="13">
        <v>14.29</v>
      </c>
      <c r="AB63" s="126">
        <v>451800</v>
      </c>
      <c r="AC63" s="13">
        <v>14.29</v>
      </c>
      <c r="AD63" s="2">
        <f t="shared" si="0"/>
        <v>0.59999999999999964</v>
      </c>
      <c r="AE63" s="181">
        <f t="shared" si="1"/>
        <v>-6.9930069930079775E-4</v>
      </c>
    </row>
    <row r="64" spans="15:31" x14ac:dyDescent="0.25">
      <c r="W64" s="176">
        <v>42213</v>
      </c>
      <c r="X64" s="13">
        <v>14.32</v>
      </c>
      <c r="Y64" s="13">
        <v>14.71</v>
      </c>
      <c r="Z64" s="13">
        <v>14.08</v>
      </c>
      <c r="AA64" s="13">
        <v>14.3</v>
      </c>
      <c r="AB64" s="126">
        <v>512300</v>
      </c>
      <c r="AC64" s="13">
        <v>14.3</v>
      </c>
      <c r="AD64" s="2">
        <f t="shared" si="0"/>
        <v>0.63000000000000078</v>
      </c>
      <c r="AE64" s="181">
        <f t="shared" si="1"/>
        <v>6.9979006298126478E-4</v>
      </c>
    </row>
    <row r="65" spans="23:31" x14ac:dyDescent="0.25">
      <c r="W65" s="176">
        <v>42212</v>
      </c>
      <c r="X65" s="13">
        <v>14.75</v>
      </c>
      <c r="Y65" s="13">
        <v>14.75</v>
      </c>
      <c r="Z65" s="13">
        <v>14.03</v>
      </c>
      <c r="AA65" s="13">
        <v>14.29</v>
      </c>
      <c r="AB65" s="126">
        <v>559200</v>
      </c>
      <c r="AC65" s="13">
        <v>14.29</v>
      </c>
      <c r="AD65" s="2">
        <f t="shared" si="0"/>
        <v>0.72000000000000064</v>
      </c>
      <c r="AE65" s="181">
        <f t="shared" si="1"/>
        <v>-2.9871011541072745E-2</v>
      </c>
    </row>
    <row r="66" spans="23:31" x14ac:dyDescent="0.25">
      <c r="W66" s="176">
        <v>42209</v>
      </c>
      <c r="X66" s="13">
        <v>15.37</v>
      </c>
      <c r="Y66" s="13">
        <v>15.52</v>
      </c>
      <c r="Z66" s="13">
        <v>14.55</v>
      </c>
      <c r="AA66" s="13">
        <v>14.73</v>
      </c>
      <c r="AB66" s="126">
        <v>819800</v>
      </c>
      <c r="AC66" s="13">
        <v>14.73</v>
      </c>
      <c r="AD66" s="2">
        <f t="shared" si="0"/>
        <v>0.96999999999999886</v>
      </c>
      <c r="AE66" s="181">
        <f t="shared" si="1"/>
        <v>-8.8490099009901013E-2</v>
      </c>
    </row>
    <row r="67" spans="23:31" x14ac:dyDescent="0.25">
      <c r="W67" s="176">
        <v>42208</v>
      </c>
      <c r="X67" s="13">
        <v>16.52</v>
      </c>
      <c r="Y67" s="13">
        <v>16.73</v>
      </c>
      <c r="Z67" s="13">
        <v>16.16</v>
      </c>
      <c r="AA67" s="13">
        <v>16.16</v>
      </c>
      <c r="AB67" s="126">
        <v>193300</v>
      </c>
      <c r="AC67" s="13">
        <v>16.16</v>
      </c>
      <c r="AD67" s="2">
        <f t="shared" ref="AD67:AD68" si="3">Y67-Z67</f>
        <v>0.57000000000000028</v>
      </c>
      <c r="AE67" s="181" t="e">
        <f t="shared" ref="AE67:AE68" si="4">AC67/AC68-1</f>
        <v>#DIV/0!</v>
      </c>
    </row>
    <row r="68" spans="23:31" x14ac:dyDescent="0.25">
      <c r="W68" s="13" t="s">
        <v>148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1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8" customWidth="1"/>
    <col min="20" max="20" width="18.5703125" bestFit="1" customWidth="1"/>
    <col min="21" max="21" width="35.28515625" style="48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81</v>
      </c>
      <c r="M1" s="14" t="s">
        <v>38</v>
      </c>
      <c r="R1" s="47"/>
      <c r="T1" s="14" t="s">
        <v>110</v>
      </c>
      <c r="U1" s="47"/>
      <c r="W1" s="139" t="s">
        <v>140</v>
      </c>
      <c r="X1" s="139" t="s">
        <v>141</v>
      </c>
      <c r="Y1" s="139" t="s">
        <v>142</v>
      </c>
      <c r="Z1" s="139" t="s">
        <v>143</v>
      </c>
      <c r="AA1" s="139" t="s">
        <v>144</v>
      </c>
      <c r="AB1" s="139" t="s">
        <v>145</v>
      </c>
      <c r="AC1" s="139" t="s">
        <v>146</v>
      </c>
      <c r="AD1" s="14" t="s">
        <v>171</v>
      </c>
      <c r="AE1" s="14" t="s">
        <v>173</v>
      </c>
    </row>
    <row r="2" spans="1:31" x14ac:dyDescent="0.25">
      <c r="A2" s="6" t="s">
        <v>11</v>
      </c>
      <c r="B2" s="1">
        <v>42150</v>
      </c>
      <c r="C2" s="7">
        <v>5</v>
      </c>
      <c r="D2" s="58">
        <v>169</v>
      </c>
      <c r="E2" s="58"/>
      <c r="F2" s="58">
        <f t="shared" ref="F2:F16" si="0">C2*D2</f>
        <v>845</v>
      </c>
      <c r="G2" s="1">
        <v>42186</v>
      </c>
      <c r="H2" s="7">
        <v>100</v>
      </c>
      <c r="I2" s="58">
        <v>167</v>
      </c>
      <c r="J2" s="58">
        <v>0.31</v>
      </c>
      <c r="K2" s="58">
        <f t="shared" ref="K2:K8" si="1">H2*I2-J2</f>
        <v>16699.689999999999</v>
      </c>
      <c r="L2" t="s">
        <v>85</v>
      </c>
      <c r="O2" s="14" t="s">
        <v>57</v>
      </c>
      <c r="Q2">
        <f>C18-H18</f>
        <v>200</v>
      </c>
      <c r="W2" s="141">
        <v>42300</v>
      </c>
      <c r="X2" s="12">
        <v>77.52</v>
      </c>
      <c r="Y2" s="12">
        <v>83.59</v>
      </c>
      <c r="Z2" s="12">
        <v>77.52</v>
      </c>
      <c r="AA2" s="12">
        <v>83.1</v>
      </c>
      <c r="AB2" s="135">
        <v>1637500</v>
      </c>
      <c r="AC2" s="12">
        <v>83.1</v>
      </c>
      <c r="AD2">
        <f>Y2-Z2</f>
        <v>6.0700000000000074</v>
      </c>
      <c r="AE2" s="181">
        <f>AC2/AC3-1</f>
        <v>8.8123608746889959E-2</v>
      </c>
    </row>
    <row r="3" spans="1:31" x14ac:dyDescent="0.25">
      <c r="A3" s="27" t="s">
        <v>75</v>
      </c>
      <c r="B3" s="1">
        <v>42150</v>
      </c>
      <c r="C3" s="7">
        <v>10</v>
      </c>
      <c r="D3" s="58">
        <v>166.5</v>
      </c>
      <c r="E3" s="58"/>
      <c r="F3" s="58">
        <f t="shared" si="0"/>
        <v>1665</v>
      </c>
      <c r="G3" s="1">
        <v>42186</v>
      </c>
      <c r="H3" s="7">
        <v>100</v>
      </c>
      <c r="I3" s="58">
        <v>167</v>
      </c>
      <c r="J3" s="58">
        <v>0.31</v>
      </c>
      <c r="K3" s="58">
        <f t="shared" si="1"/>
        <v>16699.689999999999</v>
      </c>
      <c r="O3" s="14" t="s">
        <v>58</v>
      </c>
      <c r="Q3" s="2">
        <f>(F18-K18)/Q2</f>
        <v>107.65854999999996</v>
      </c>
      <c r="T3" s="1">
        <v>42265</v>
      </c>
      <c r="U3" s="48" t="s">
        <v>159</v>
      </c>
      <c r="W3" s="141">
        <v>42299</v>
      </c>
      <c r="X3" s="12">
        <v>80.5</v>
      </c>
      <c r="Y3" s="12">
        <v>83</v>
      </c>
      <c r="Z3" s="12">
        <v>75.75</v>
      </c>
      <c r="AA3" s="12">
        <v>76.37</v>
      </c>
      <c r="AB3" s="135">
        <v>1277700</v>
      </c>
      <c r="AC3" s="12">
        <v>76.37</v>
      </c>
      <c r="AD3">
        <f t="shared" ref="AD3:AD66" si="2">Y3-Z3</f>
        <v>7.25</v>
      </c>
      <c r="AE3" s="181">
        <f t="shared" ref="AE3:AE66" si="3">AC3/AC4-1</f>
        <v>-5.4592720970537245E-2</v>
      </c>
    </row>
    <row r="4" spans="1:31" x14ac:dyDescent="0.25">
      <c r="B4" s="1">
        <v>42150</v>
      </c>
      <c r="C4" s="7">
        <v>30</v>
      </c>
      <c r="D4" s="58">
        <v>165.4</v>
      </c>
      <c r="E4" s="58"/>
      <c r="F4" s="58">
        <f t="shared" si="0"/>
        <v>4962</v>
      </c>
      <c r="G4" s="1">
        <v>42186</v>
      </c>
      <c r="H4" s="7">
        <v>50</v>
      </c>
      <c r="I4" s="58">
        <v>168.5</v>
      </c>
      <c r="J4" s="58">
        <v>0.16</v>
      </c>
      <c r="K4" s="58">
        <f t="shared" si="1"/>
        <v>8424.84</v>
      </c>
      <c r="O4" s="14" t="s">
        <v>66</v>
      </c>
      <c r="Q4" s="72">
        <v>83.1</v>
      </c>
      <c r="T4" s="1">
        <v>42278</v>
      </c>
      <c r="U4" s="48" t="s">
        <v>120</v>
      </c>
      <c r="W4" s="141">
        <v>42298</v>
      </c>
      <c r="X4" s="12">
        <v>81.709999999999994</v>
      </c>
      <c r="Y4" s="12">
        <v>82.94</v>
      </c>
      <c r="Z4" s="12">
        <v>77</v>
      </c>
      <c r="AA4" s="12">
        <v>80.78</v>
      </c>
      <c r="AB4" s="135">
        <v>1414000</v>
      </c>
      <c r="AC4" s="12">
        <v>80.78</v>
      </c>
      <c r="AD4">
        <f t="shared" si="2"/>
        <v>5.9399999999999977</v>
      </c>
      <c r="AE4" s="181">
        <f t="shared" si="3"/>
        <v>1.8603497457523321E-3</v>
      </c>
    </row>
    <row r="5" spans="1:31" x14ac:dyDescent="0.25">
      <c r="B5" s="1">
        <v>42150</v>
      </c>
      <c r="C5" s="7">
        <v>10</v>
      </c>
      <c r="D5" s="58">
        <v>164.85</v>
      </c>
      <c r="E5" s="58"/>
      <c r="F5" s="58">
        <f t="shared" si="0"/>
        <v>1648.5</v>
      </c>
      <c r="G5" s="1">
        <v>42236</v>
      </c>
      <c r="H5" s="7">
        <v>10</v>
      </c>
      <c r="I5" s="58">
        <v>133.19999999999999</v>
      </c>
      <c r="J5" s="58">
        <v>0.02</v>
      </c>
      <c r="K5" s="58">
        <f t="shared" si="1"/>
        <v>1331.98</v>
      </c>
      <c r="O5" s="14" t="s">
        <v>67</v>
      </c>
      <c r="Q5" s="3">
        <f>Q4*Q2</f>
        <v>16620</v>
      </c>
      <c r="W5" s="141">
        <v>42297</v>
      </c>
      <c r="X5" s="12">
        <v>83.59</v>
      </c>
      <c r="Y5" s="12">
        <v>86.83</v>
      </c>
      <c r="Z5" s="12">
        <v>80.22</v>
      </c>
      <c r="AA5" s="12">
        <v>80.63</v>
      </c>
      <c r="AB5" s="135">
        <v>1327700</v>
      </c>
      <c r="AC5" s="12">
        <v>80.63</v>
      </c>
      <c r="AD5">
        <f t="shared" si="2"/>
        <v>6.6099999999999994</v>
      </c>
      <c r="AE5" s="181">
        <f t="shared" si="3"/>
        <v>-1.4664548454112247E-2</v>
      </c>
    </row>
    <row r="6" spans="1:31" x14ac:dyDescent="0.25">
      <c r="B6" s="1">
        <v>42186</v>
      </c>
      <c r="C6" s="7">
        <v>145</v>
      </c>
      <c r="D6" s="58">
        <v>166</v>
      </c>
      <c r="E6" s="58"/>
      <c r="F6" s="58">
        <f t="shared" si="0"/>
        <v>24070</v>
      </c>
      <c r="G6" s="1">
        <v>42240</v>
      </c>
      <c r="H6" s="7">
        <v>20</v>
      </c>
      <c r="I6" s="58">
        <v>130</v>
      </c>
      <c r="J6" s="58">
        <v>0.05</v>
      </c>
      <c r="K6" s="58">
        <f t="shared" si="1"/>
        <v>2599.9499999999998</v>
      </c>
      <c r="O6" s="14" t="s">
        <v>64</v>
      </c>
      <c r="Q6" s="2">
        <f>Q3*Q2</f>
        <v>21531.709999999992</v>
      </c>
      <c r="T6" s="225">
        <v>42315</v>
      </c>
      <c r="U6" s="117" t="s">
        <v>257</v>
      </c>
      <c r="W6" s="141">
        <v>42296</v>
      </c>
      <c r="X6" s="12">
        <v>85.24</v>
      </c>
      <c r="Y6" s="12">
        <v>91.91</v>
      </c>
      <c r="Z6" s="12">
        <v>70.569999999999993</v>
      </c>
      <c r="AA6" s="12">
        <v>81.83</v>
      </c>
      <c r="AB6" s="135">
        <v>6697200</v>
      </c>
      <c r="AC6" s="12">
        <v>81.83</v>
      </c>
      <c r="AD6">
        <f t="shared" si="2"/>
        <v>21.340000000000003</v>
      </c>
      <c r="AE6" s="181">
        <f t="shared" si="3"/>
        <v>-4.3706906626153952E-2</v>
      </c>
    </row>
    <row r="7" spans="1:31" ht="15.75" x14ac:dyDescent="0.25">
      <c r="B7" s="1">
        <v>42186</v>
      </c>
      <c r="C7" s="7">
        <v>100</v>
      </c>
      <c r="D7" s="58">
        <v>164</v>
      </c>
      <c r="E7" s="58"/>
      <c r="F7" s="58">
        <f t="shared" si="0"/>
        <v>16400</v>
      </c>
      <c r="G7" s="1">
        <v>42270</v>
      </c>
      <c r="H7" s="7">
        <v>50</v>
      </c>
      <c r="I7" s="58">
        <v>141.19999999999999</v>
      </c>
      <c r="J7" s="58">
        <v>0.13</v>
      </c>
      <c r="K7" s="58">
        <f t="shared" si="1"/>
        <v>7059.869999999999</v>
      </c>
      <c r="O7" s="14" t="s">
        <v>65</v>
      </c>
      <c r="Q7" s="2">
        <f>IF(Q2=0, K18-F18, Q5-Q6)</f>
        <v>-4911.7099999999919</v>
      </c>
      <c r="R7" s="285"/>
      <c r="T7" s="1">
        <v>42320</v>
      </c>
      <c r="U7" s="48" t="s">
        <v>121</v>
      </c>
      <c r="W7" s="141">
        <v>42293</v>
      </c>
      <c r="X7" s="12">
        <v>85.61</v>
      </c>
      <c r="Y7" s="12">
        <v>89.98</v>
      </c>
      <c r="Z7" s="12">
        <v>83.26</v>
      </c>
      <c r="AA7" s="12">
        <v>85.57</v>
      </c>
      <c r="AB7" s="135">
        <v>1362200</v>
      </c>
      <c r="AC7" s="12">
        <v>85.57</v>
      </c>
      <c r="AD7">
        <f t="shared" si="2"/>
        <v>6.7199999999999989</v>
      </c>
      <c r="AE7" s="181">
        <f t="shared" si="3"/>
        <v>-3.0292438541302813E-3</v>
      </c>
    </row>
    <row r="8" spans="1:31" x14ac:dyDescent="0.25">
      <c r="B8" s="1">
        <v>42235</v>
      </c>
      <c r="C8" s="7">
        <v>10</v>
      </c>
      <c r="D8" s="58">
        <v>124</v>
      </c>
      <c r="E8" s="58"/>
      <c r="F8" s="58">
        <f t="shared" si="0"/>
        <v>1240</v>
      </c>
      <c r="G8" s="1">
        <v>42305</v>
      </c>
      <c r="H8" s="7">
        <v>150</v>
      </c>
      <c r="I8" s="58">
        <v>82</v>
      </c>
      <c r="J8" s="58">
        <v>0.23</v>
      </c>
      <c r="K8" s="58">
        <f t="shared" si="1"/>
        <v>12299.77</v>
      </c>
      <c r="W8" s="141">
        <v>42292</v>
      </c>
      <c r="X8" s="12">
        <v>80.06</v>
      </c>
      <c r="Y8" s="12">
        <v>86.5</v>
      </c>
      <c r="Z8" s="12">
        <v>78.510000000000005</v>
      </c>
      <c r="AA8" s="12">
        <v>85.83</v>
      </c>
      <c r="AB8" s="135">
        <v>1699300</v>
      </c>
      <c r="AC8" s="12">
        <v>85.83</v>
      </c>
      <c r="AD8">
        <f t="shared" si="2"/>
        <v>7.9899999999999949</v>
      </c>
      <c r="AE8" s="181">
        <f t="shared" si="3"/>
        <v>6.015316205533594E-2</v>
      </c>
    </row>
    <row r="9" spans="1:31" x14ac:dyDescent="0.25">
      <c r="B9" s="1">
        <v>42240</v>
      </c>
      <c r="C9" s="4">
        <v>20</v>
      </c>
      <c r="D9" s="3">
        <v>123</v>
      </c>
      <c r="E9" s="3"/>
      <c r="F9" s="3">
        <f t="shared" si="0"/>
        <v>2460</v>
      </c>
      <c r="W9" s="141">
        <v>42291</v>
      </c>
      <c r="X9" s="12">
        <v>83</v>
      </c>
      <c r="Y9" s="12">
        <v>84.98</v>
      </c>
      <c r="Z9" s="12">
        <v>78.92</v>
      </c>
      <c r="AA9" s="12">
        <v>80.959999999999994</v>
      </c>
      <c r="AB9" s="135">
        <v>1330900</v>
      </c>
      <c r="AC9" s="12">
        <v>80.959999999999994</v>
      </c>
      <c r="AD9">
        <f t="shared" si="2"/>
        <v>6.0600000000000023</v>
      </c>
      <c r="AE9" s="181">
        <f t="shared" si="3"/>
        <v>-1.4800197335964604E-3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41">
        <v>42290</v>
      </c>
      <c r="X10" s="12">
        <v>86.68</v>
      </c>
      <c r="Y10" s="12">
        <v>88.56</v>
      </c>
      <c r="Z10" s="12">
        <v>80.959999999999994</v>
      </c>
      <c r="AA10" s="12">
        <v>81.08</v>
      </c>
      <c r="AB10" s="135">
        <v>1191500</v>
      </c>
      <c r="AC10" s="12">
        <v>81.08</v>
      </c>
      <c r="AD10">
        <f t="shared" si="2"/>
        <v>7.6000000000000085</v>
      </c>
      <c r="AE10" s="181">
        <f t="shared" si="3"/>
        <v>-6.9543263713564452E-2</v>
      </c>
    </row>
    <row r="11" spans="1:31" x14ac:dyDescent="0.25">
      <c r="B11" s="1">
        <v>42271</v>
      </c>
      <c r="C11" s="4">
        <v>50</v>
      </c>
      <c r="D11" s="3">
        <v>138.5</v>
      </c>
      <c r="E11" s="3"/>
      <c r="F11" s="3">
        <f t="shared" si="0"/>
        <v>6925</v>
      </c>
      <c r="G11" s="2"/>
      <c r="W11" s="141">
        <v>42289</v>
      </c>
      <c r="X11" s="12">
        <v>89.66</v>
      </c>
      <c r="Y11" s="12">
        <v>90.44</v>
      </c>
      <c r="Z11" s="12">
        <v>86.02</v>
      </c>
      <c r="AA11" s="12">
        <v>87.14</v>
      </c>
      <c r="AB11" s="135">
        <v>796600</v>
      </c>
      <c r="AC11" s="12">
        <v>87.14</v>
      </c>
      <c r="AD11">
        <f t="shared" si="2"/>
        <v>4.4200000000000017</v>
      </c>
      <c r="AE11" s="181">
        <f t="shared" si="3"/>
        <v>-1.8693693693693669E-2</v>
      </c>
    </row>
    <row r="12" spans="1:31" x14ac:dyDescent="0.25">
      <c r="B12" s="1">
        <v>42277</v>
      </c>
      <c r="C12" s="7">
        <v>10</v>
      </c>
      <c r="D12" s="58">
        <v>101.5</v>
      </c>
      <c r="E12" s="58"/>
      <c r="F12" s="58">
        <f t="shared" si="0"/>
        <v>1015</v>
      </c>
      <c r="W12" s="141">
        <v>42286</v>
      </c>
      <c r="X12" s="12">
        <v>88.57</v>
      </c>
      <c r="Y12" s="12">
        <v>90.5</v>
      </c>
      <c r="Z12" s="12">
        <v>85.55</v>
      </c>
      <c r="AA12" s="12">
        <v>88.8</v>
      </c>
      <c r="AB12" s="135">
        <v>1058800</v>
      </c>
      <c r="AC12" s="12">
        <v>88.8</v>
      </c>
      <c r="AD12">
        <f t="shared" si="2"/>
        <v>4.9500000000000028</v>
      </c>
      <c r="AE12" s="181">
        <f t="shared" si="3"/>
        <v>3.3898305084745228E-3</v>
      </c>
    </row>
    <row r="13" spans="1:31" x14ac:dyDescent="0.25">
      <c r="B13" s="1">
        <v>42278</v>
      </c>
      <c r="C13" s="7">
        <v>10</v>
      </c>
      <c r="D13" s="58">
        <v>93.95</v>
      </c>
      <c r="E13" s="58"/>
      <c r="F13" s="58">
        <f t="shared" si="0"/>
        <v>939.5</v>
      </c>
      <c r="W13" s="141">
        <v>42285</v>
      </c>
      <c r="X13" s="12">
        <v>93.67</v>
      </c>
      <c r="Y13" s="12">
        <v>94.2</v>
      </c>
      <c r="Z13" s="12">
        <v>86.62</v>
      </c>
      <c r="AA13" s="12">
        <v>88.5</v>
      </c>
      <c r="AB13" s="135">
        <v>1269600</v>
      </c>
      <c r="AC13" s="12">
        <v>88.5</v>
      </c>
      <c r="AD13">
        <f t="shared" si="2"/>
        <v>7.5799999999999983</v>
      </c>
      <c r="AE13" s="181">
        <f t="shared" si="3"/>
        <v>-6.1505832449628817E-2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41">
        <v>42284</v>
      </c>
      <c r="X14" s="12">
        <v>94.33</v>
      </c>
      <c r="Y14" s="12">
        <v>96.65</v>
      </c>
      <c r="Z14" s="12">
        <v>90.26</v>
      </c>
      <c r="AA14" s="12">
        <v>94.3</v>
      </c>
      <c r="AB14" s="135">
        <v>1129400</v>
      </c>
      <c r="AC14" s="12">
        <v>94.3</v>
      </c>
      <c r="AD14">
        <f t="shared" si="2"/>
        <v>6.3900000000000006</v>
      </c>
      <c r="AE14" s="181">
        <f t="shared" si="3"/>
        <v>-5.2742616033755185E-3</v>
      </c>
    </row>
    <row r="15" spans="1:31" x14ac:dyDescent="0.25">
      <c r="B15" s="1">
        <v>42299</v>
      </c>
      <c r="C15">
        <v>50</v>
      </c>
      <c r="D15" s="2">
        <v>74.3</v>
      </c>
      <c r="F15" s="2">
        <f t="shared" si="0"/>
        <v>3715</v>
      </c>
      <c r="W15" s="141">
        <v>42283</v>
      </c>
      <c r="X15" s="12">
        <v>97.65</v>
      </c>
      <c r="Y15" s="12">
        <v>98.44</v>
      </c>
      <c r="Z15" s="12">
        <v>88.07</v>
      </c>
      <c r="AA15" s="12">
        <v>94.8</v>
      </c>
      <c r="AB15" s="135">
        <v>1192400</v>
      </c>
      <c r="AC15" s="12">
        <v>94.8</v>
      </c>
      <c r="AD15">
        <f t="shared" si="2"/>
        <v>10.370000000000005</v>
      </c>
      <c r="AE15" s="181">
        <f t="shared" si="3"/>
        <v>-3.7954130302415345E-2</v>
      </c>
    </row>
    <row r="16" spans="1:31" x14ac:dyDescent="0.25">
      <c r="B16" s="1">
        <v>42305</v>
      </c>
      <c r="C16" s="7">
        <v>150</v>
      </c>
      <c r="D16" s="58">
        <v>79.5</v>
      </c>
      <c r="E16" s="58"/>
      <c r="F16" s="58">
        <f t="shared" si="0"/>
        <v>11925</v>
      </c>
      <c r="M16" s="2"/>
      <c r="W16" s="141">
        <v>42282</v>
      </c>
      <c r="X16" s="12">
        <v>100.9</v>
      </c>
      <c r="Y16" s="12">
        <v>106.95</v>
      </c>
      <c r="Z16" s="12">
        <v>95.58</v>
      </c>
      <c r="AA16" s="12">
        <v>98.54</v>
      </c>
      <c r="AB16" s="135">
        <v>2228600</v>
      </c>
      <c r="AC16" s="12">
        <v>98.54</v>
      </c>
      <c r="AD16">
        <f t="shared" si="2"/>
        <v>11.370000000000005</v>
      </c>
      <c r="AE16" s="181">
        <f t="shared" si="3"/>
        <v>4.7517805889231601E-2</v>
      </c>
    </row>
    <row r="17" spans="1:31" x14ac:dyDescent="0.25">
      <c r="W17" s="141">
        <v>42279</v>
      </c>
      <c r="X17" s="12">
        <v>86.1</v>
      </c>
      <c r="Y17" s="12">
        <v>95.31</v>
      </c>
      <c r="Z17" s="12">
        <v>85.45</v>
      </c>
      <c r="AA17" s="12">
        <v>94.07</v>
      </c>
      <c r="AB17" s="135">
        <v>1544500</v>
      </c>
      <c r="AC17" s="12">
        <v>94.07</v>
      </c>
      <c r="AD17">
        <f t="shared" si="2"/>
        <v>9.86</v>
      </c>
      <c r="AE17" s="181">
        <f t="shared" si="3"/>
        <v>4.9536985384357912E-2</v>
      </c>
    </row>
    <row r="18" spans="1:31" x14ac:dyDescent="0.25">
      <c r="A18" s="184" t="s">
        <v>86</v>
      </c>
      <c r="B18" s="185"/>
      <c r="C18" s="185">
        <f>SUM(C2:C16)</f>
        <v>680</v>
      </c>
      <c r="D18" s="186"/>
      <c r="E18" s="186"/>
      <c r="F18" s="186">
        <f>SUM(F2:F16)</f>
        <v>86647.5</v>
      </c>
      <c r="G18" s="185"/>
      <c r="H18" s="185">
        <f>SUM(H2:H8)</f>
        <v>480</v>
      </c>
      <c r="I18" s="186"/>
      <c r="J18" s="186"/>
      <c r="K18" s="186">
        <f>SUM(K2:K9)</f>
        <v>65115.790000000008</v>
      </c>
      <c r="L18" s="185"/>
      <c r="M18" s="185"/>
      <c r="W18" s="141">
        <v>42278</v>
      </c>
      <c r="X18" s="12">
        <v>85.55</v>
      </c>
      <c r="Y18" s="12">
        <v>89.93</v>
      </c>
      <c r="Z18" s="12">
        <v>83</v>
      </c>
      <c r="AA18" s="12">
        <v>89.63</v>
      </c>
      <c r="AB18" s="135">
        <v>1763600</v>
      </c>
      <c r="AC18" s="12">
        <v>89.63</v>
      </c>
      <c r="AD18">
        <f t="shared" si="2"/>
        <v>6.9300000000000068</v>
      </c>
      <c r="AE18" s="181">
        <f t="shared" si="3"/>
        <v>4.7691408533021562E-2</v>
      </c>
    </row>
    <row r="19" spans="1:31" x14ac:dyDescent="0.25">
      <c r="W19" s="141">
        <v>42277</v>
      </c>
      <c r="X19" s="12">
        <v>89.45</v>
      </c>
      <c r="Y19" s="12">
        <v>92.45</v>
      </c>
      <c r="Z19" s="12">
        <v>82.05</v>
      </c>
      <c r="AA19" s="12">
        <v>85.55</v>
      </c>
      <c r="AB19" s="135">
        <v>1840700</v>
      </c>
      <c r="AC19" s="12">
        <v>85.55</v>
      </c>
      <c r="AD19">
        <f t="shared" si="2"/>
        <v>10.400000000000006</v>
      </c>
      <c r="AE19" s="181">
        <f t="shared" si="3"/>
        <v>-1.598803772716817E-2</v>
      </c>
    </row>
    <row r="20" spans="1:31" x14ac:dyDescent="0.25">
      <c r="W20" s="141">
        <v>42276</v>
      </c>
      <c r="X20" s="12">
        <v>87.44</v>
      </c>
      <c r="Y20" s="12">
        <v>94.74</v>
      </c>
      <c r="Z20" s="12">
        <v>84</v>
      </c>
      <c r="AA20" s="12">
        <v>86.94</v>
      </c>
      <c r="AB20" s="135">
        <v>1682900</v>
      </c>
      <c r="AC20" s="12">
        <v>86.94</v>
      </c>
      <c r="AD20">
        <f t="shared" si="2"/>
        <v>10.739999999999995</v>
      </c>
      <c r="AE20" s="181">
        <f t="shared" si="3"/>
        <v>1.1503508570109844E-4</v>
      </c>
    </row>
    <row r="21" spans="1:31" x14ac:dyDescent="0.25">
      <c r="W21" s="141">
        <v>42275</v>
      </c>
      <c r="X21" s="12">
        <v>99.97</v>
      </c>
      <c r="Y21" s="12">
        <v>101.82</v>
      </c>
      <c r="Z21" s="12">
        <v>85.27</v>
      </c>
      <c r="AA21" s="12">
        <v>86.93</v>
      </c>
      <c r="AB21" s="135">
        <v>2588400</v>
      </c>
      <c r="AC21" s="12">
        <v>86.93</v>
      </c>
      <c r="AD21">
        <f t="shared" si="2"/>
        <v>16.549999999999997</v>
      </c>
      <c r="AE21" s="181">
        <f t="shared" si="3"/>
        <v>-0.13252170442071642</v>
      </c>
    </row>
    <row r="22" spans="1:31" x14ac:dyDescent="0.25">
      <c r="W22" s="141">
        <v>42272</v>
      </c>
      <c r="X22" s="12">
        <v>112.28</v>
      </c>
      <c r="Y22" s="12">
        <v>113.26</v>
      </c>
      <c r="Z22" s="12">
        <v>96.28</v>
      </c>
      <c r="AA22" s="12">
        <v>100.21</v>
      </c>
      <c r="AB22" s="135">
        <v>1829100</v>
      </c>
      <c r="AC22" s="12">
        <v>100.21</v>
      </c>
      <c r="AD22">
        <f t="shared" si="2"/>
        <v>16.980000000000004</v>
      </c>
      <c r="AE22" s="181">
        <f t="shared" si="3"/>
        <v>-9.7369843271482681E-2</v>
      </c>
    </row>
    <row r="23" spans="1:31" x14ac:dyDescent="0.25">
      <c r="H23" s="2"/>
      <c r="W23" s="141">
        <v>42271</v>
      </c>
      <c r="X23" s="12">
        <v>112.99</v>
      </c>
      <c r="Y23" s="12">
        <v>112.99</v>
      </c>
      <c r="Z23" s="12">
        <v>104.48</v>
      </c>
      <c r="AA23" s="12">
        <v>111.02</v>
      </c>
      <c r="AB23" s="135">
        <v>1081200</v>
      </c>
      <c r="AC23" s="12">
        <v>111.02</v>
      </c>
      <c r="AD23">
        <f t="shared" si="2"/>
        <v>8.5099999999999909</v>
      </c>
      <c r="AE23" s="181">
        <f t="shared" si="3"/>
        <v>-2.0728587809826338E-2</v>
      </c>
    </row>
    <row r="24" spans="1:31" x14ac:dyDescent="0.25">
      <c r="W24" s="141">
        <v>42270</v>
      </c>
      <c r="X24" s="12">
        <v>120.3</v>
      </c>
      <c r="Y24" s="12">
        <v>120.5</v>
      </c>
      <c r="Z24" s="12">
        <v>112</v>
      </c>
      <c r="AA24" s="12">
        <v>113.37</v>
      </c>
      <c r="AB24" s="135">
        <v>1169800</v>
      </c>
      <c r="AC24" s="12">
        <v>113.37</v>
      </c>
      <c r="AD24">
        <f t="shared" si="2"/>
        <v>8.5</v>
      </c>
      <c r="AE24" s="181">
        <f t="shared" si="3"/>
        <v>-5.3988651535380461E-2</v>
      </c>
    </row>
    <row r="25" spans="1:31" x14ac:dyDescent="0.25">
      <c r="W25" s="141">
        <v>42269</v>
      </c>
      <c r="X25" s="12">
        <v>125.17</v>
      </c>
      <c r="Y25" s="12">
        <v>127.03</v>
      </c>
      <c r="Z25" s="12">
        <v>117.51</v>
      </c>
      <c r="AA25" s="12">
        <v>119.84</v>
      </c>
      <c r="AB25" s="135">
        <v>1038100</v>
      </c>
      <c r="AC25" s="12">
        <v>119.84</v>
      </c>
      <c r="AD25">
        <f t="shared" si="2"/>
        <v>9.519999999999996</v>
      </c>
      <c r="AE25" s="181">
        <f t="shared" si="3"/>
        <v>-5.9635907093534168E-2</v>
      </c>
    </row>
    <row r="26" spans="1:31" x14ac:dyDescent="0.25">
      <c r="W26" s="141">
        <v>42268</v>
      </c>
      <c r="X26" s="12">
        <v>142.5</v>
      </c>
      <c r="Y26" s="12">
        <v>143.08000000000001</v>
      </c>
      <c r="Z26" s="12">
        <v>123</v>
      </c>
      <c r="AA26" s="12">
        <v>127.44</v>
      </c>
      <c r="AB26" s="135">
        <v>1597000</v>
      </c>
      <c r="AC26" s="12">
        <v>127.44</v>
      </c>
      <c r="AD26">
        <f t="shared" si="2"/>
        <v>20.080000000000013</v>
      </c>
      <c r="AE26" s="181">
        <f t="shared" si="3"/>
        <v>-9.7066742241745718E-2</v>
      </c>
    </row>
    <row r="27" spans="1:31" x14ac:dyDescent="0.25">
      <c r="W27" s="141">
        <v>42265</v>
      </c>
      <c r="X27" s="12">
        <v>136.94999999999999</v>
      </c>
      <c r="Y27" s="12">
        <v>142</v>
      </c>
      <c r="Z27" s="12">
        <v>136.16999999999999</v>
      </c>
      <c r="AA27" s="12">
        <v>141.13999999999999</v>
      </c>
      <c r="AB27" s="135">
        <v>1033700</v>
      </c>
      <c r="AC27" s="12">
        <v>141.13999999999999</v>
      </c>
      <c r="AD27">
        <f t="shared" si="2"/>
        <v>5.8300000000000125</v>
      </c>
      <c r="AE27" s="181">
        <f t="shared" si="3"/>
        <v>2.2161066048667299E-2</v>
      </c>
    </row>
    <row r="28" spans="1:31" x14ac:dyDescent="0.25">
      <c r="W28" s="141">
        <v>42264</v>
      </c>
      <c r="X28" s="12">
        <v>131.69999999999999</v>
      </c>
      <c r="Y28" s="12">
        <v>140.68</v>
      </c>
      <c r="Z28" s="12">
        <v>130.61000000000001</v>
      </c>
      <c r="AA28" s="12">
        <v>138.08000000000001</v>
      </c>
      <c r="AB28" s="135">
        <v>555100</v>
      </c>
      <c r="AC28" s="12">
        <v>138.08000000000001</v>
      </c>
      <c r="AD28">
        <f t="shared" si="2"/>
        <v>10.069999999999993</v>
      </c>
      <c r="AE28" s="181">
        <f t="shared" si="3"/>
        <v>4.0307390944021915E-2</v>
      </c>
    </row>
    <row r="29" spans="1:31" x14ac:dyDescent="0.25">
      <c r="W29" s="141">
        <v>42263</v>
      </c>
      <c r="X29" s="12">
        <v>132.15</v>
      </c>
      <c r="Y29" s="12">
        <v>133.94999999999999</v>
      </c>
      <c r="Z29" s="12">
        <v>129.06</v>
      </c>
      <c r="AA29" s="12">
        <v>132.72999999999999</v>
      </c>
      <c r="AB29" s="135">
        <v>389900</v>
      </c>
      <c r="AC29" s="12">
        <v>132.72999999999999</v>
      </c>
      <c r="AD29">
        <f t="shared" si="2"/>
        <v>4.8899999999999864</v>
      </c>
      <c r="AE29" s="181">
        <f t="shared" si="3"/>
        <v>1.6602520564485967E-3</v>
      </c>
    </row>
    <row r="30" spans="1:31" x14ac:dyDescent="0.25">
      <c r="W30" s="141">
        <v>42262</v>
      </c>
      <c r="X30" s="12">
        <v>130.66999999999999</v>
      </c>
      <c r="Y30" s="12">
        <v>134.65</v>
      </c>
      <c r="Z30" s="12">
        <v>128.69999999999999</v>
      </c>
      <c r="AA30" s="12">
        <v>132.51</v>
      </c>
      <c r="AB30" s="135">
        <v>397900</v>
      </c>
      <c r="AC30" s="12">
        <v>132.51</v>
      </c>
      <c r="AD30">
        <f t="shared" si="2"/>
        <v>5.9500000000000171</v>
      </c>
      <c r="AE30" s="181">
        <f t="shared" si="3"/>
        <v>1.8445930366612684E-2</v>
      </c>
    </row>
    <row r="31" spans="1:31" x14ac:dyDescent="0.25">
      <c r="W31" s="141">
        <v>42261</v>
      </c>
      <c r="X31" s="12">
        <v>133.35</v>
      </c>
      <c r="Y31" s="12">
        <v>133.77000000000001</v>
      </c>
      <c r="Z31" s="12">
        <v>129.82</v>
      </c>
      <c r="AA31" s="12">
        <v>130.11000000000001</v>
      </c>
      <c r="AB31" s="135">
        <v>333800</v>
      </c>
      <c r="AC31" s="12">
        <v>130.11000000000001</v>
      </c>
      <c r="AD31">
        <f t="shared" si="2"/>
        <v>3.9500000000000171</v>
      </c>
      <c r="AE31" s="181">
        <f t="shared" si="3"/>
        <v>-2.018224263875279E-2</v>
      </c>
    </row>
    <row r="32" spans="1:31" x14ac:dyDescent="0.25">
      <c r="W32" s="141">
        <v>42258</v>
      </c>
      <c r="X32" s="12">
        <v>129.54</v>
      </c>
      <c r="Y32" s="12">
        <v>133.44999999999999</v>
      </c>
      <c r="Z32" s="12">
        <v>127.55</v>
      </c>
      <c r="AA32" s="12">
        <v>132.79</v>
      </c>
      <c r="AB32" s="135">
        <v>426500</v>
      </c>
      <c r="AC32" s="12">
        <v>132.79</v>
      </c>
      <c r="AD32">
        <f t="shared" si="2"/>
        <v>5.8999999999999915</v>
      </c>
      <c r="AE32" s="181">
        <f t="shared" si="3"/>
        <v>1.4361011381865296E-2</v>
      </c>
    </row>
    <row r="33" spans="15:31" x14ac:dyDescent="0.25">
      <c r="W33" s="141">
        <v>42257</v>
      </c>
      <c r="X33" s="12">
        <v>130.33000000000001</v>
      </c>
      <c r="Y33" s="12">
        <v>133.36000000000001</v>
      </c>
      <c r="Z33" s="12">
        <v>127.72</v>
      </c>
      <c r="AA33" s="12">
        <v>130.91</v>
      </c>
      <c r="AB33" s="135">
        <v>467200</v>
      </c>
      <c r="AC33" s="12">
        <v>130.91</v>
      </c>
      <c r="AD33">
        <f t="shared" si="2"/>
        <v>5.6400000000000148</v>
      </c>
      <c r="AE33" s="181">
        <f t="shared" si="3"/>
        <v>4.6044048806690441E-3</v>
      </c>
    </row>
    <row r="34" spans="15:31" x14ac:dyDescent="0.25">
      <c r="W34" s="141">
        <v>42256</v>
      </c>
      <c r="X34" s="12">
        <v>138.74</v>
      </c>
      <c r="Y34" s="12">
        <v>138.97999999999999</v>
      </c>
      <c r="Z34" s="12">
        <v>130.01</v>
      </c>
      <c r="AA34" s="12">
        <v>130.31</v>
      </c>
      <c r="AB34" s="135">
        <v>605700</v>
      </c>
      <c r="AC34" s="12">
        <v>130.31</v>
      </c>
      <c r="AD34">
        <f t="shared" si="2"/>
        <v>8.9699999999999989</v>
      </c>
      <c r="AE34" s="181">
        <f t="shared" si="3"/>
        <v>-5.6408399710354717E-2</v>
      </c>
    </row>
    <row r="35" spans="15:31" x14ac:dyDescent="0.25">
      <c r="W35" s="141">
        <v>42255</v>
      </c>
      <c r="X35" s="12">
        <v>132.54</v>
      </c>
      <c r="Y35" s="12">
        <v>138.83000000000001</v>
      </c>
      <c r="Z35" s="12">
        <v>130.01</v>
      </c>
      <c r="AA35" s="12">
        <v>138.1</v>
      </c>
      <c r="AB35" s="135">
        <v>1323500</v>
      </c>
      <c r="AC35" s="12">
        <v>138.1</v>
      </c>
      <c r="AD35">
        <f t="shared" si="2"/>
        <v>8.8200000000000216</v>
      </c>
      <c r="AE35" s="181">
        <f t="shared" si="3"/>
        <v>6.7893597278069873E-2</v>
      </c>
    </row>
    <row r="36" spans="15:31" x14ac:dyDescent="0.25">
      <c r="W36" s="141">
        <v>42251</v>
      </c>
      <c r="X36" s="12">
        <v>126.35</v>
      </c>
      <c r="Y36" s="12">
        <v>133.87</v>
      </c>
      <c r="Z36" s="12">
        <v>125.72</v>
      </c>
      <c r="AA36" s="12">
        <v>129.32</v>
      </c>
      <c r="AB36" s="135">
        <v>416600</v>
      </c>
      <c r="AC36" s="12">
        <v>129.32</v>
      </c>
      <c r="AD36">
        <f t="shared" si="2"/>
        <v>8.1500000000000057</v>
      </c>
      <c r="AE36" s="181">
        <f t="shared" si="3"/>
        <v>9.6814490943160081E-3</v>
      </c>
    </row>
    <row r="37" spans="15:31" x14ac:dyDescent="0.25">
      <c r="W37" s="141">
        <v>42250</v>
      </c>
      <c r="X37" s="12">
        <v>132.63999999999999</v>
      </c>
      <c r="Y37" s="12">
        <v>135.9</v>
      </c>
      <c r="Z37" s="12">
        <v>126.73</v>
      </c>
      <c r="AA37" s="12">
        <v>128.08000000000001</v>
      </c>
      <c r="AB37" s="135">
        <v>487400</v>
      </c>
      <c r="AC37" s="12">
        <v>128.08000000000001</v>
      </c>
      <c r="AD37">
        <f t="shared" si="2"/>
        <v>9.1700000000000017</v>
      </c>
      <c r="AE37" s="181">
        <f t="shared" si="3"/>
        <v>-2.8224582701062206E-2</v>
      </c>
    </row>
    <row r="38" spans="15:31" x14ac:dyDescent="0.25">
      <c r="W38" s="141">
        <v>42249</v>
      </c>
      <c r="X38" s="12">
        <v>130.61000000000001</v>
      </c>
      <c r="Y38" s="12">
        <v>132.94</v>
      </c>
      <c r="Z38" s="12">
        <v>127.51</v>
      </c>
      <c r="AA38" s="12">
        <v>131.80000000000001</v>
      </c>
      <c r="AB38" s="135">
        <v>470300</v>
      </c>
      <c r="AC38" s="12">
        <v>131.80000000000001</v>
      </c>
      <c r="AD38">
        <f t="shared" si="2"/>
        <v>5.4299999999999926</v>
      </c>
      <c r="AE38" s="181">
        <f t="shared" si="3"/>
        <v>2.281545863728085E-2</v>
      </c>
    </row>
    <row r="39" spans="15:31" x14ac:dyDescent="0.25">
      <c r="W39" s="141">
        <v>42248</v>
      </c>
      <c r="X39" s="12">
        <v>127.95</v>
      </c>
      <c r="Y39" s="12">
        <v>133.63</v>
      </c>
      <c r="Z39" s="12">
        <v>125</v>
      </c>
      <c r="AA39" s="12">
        <v>128.86000000000001</v>
      </c>
      <c r="AB39" s="135">
        <v>599400</v>
      </c>
      <c r="AC39" s="12">
        <v>128.86000000000001</v>
      </c>
      <c r="AD39">
        <f t="shared" si="2"/>
        <v>8.6299999999999955</v>
      </c>
      <c r="AE39" s="181">
        <f t="shared" si="3"/>
        <v>-3.1637484030961005E-2</v>
      </c>
    </row>
    <row r="40" spans="15:31" x14ac:dyDescent="0.25">
      <c r="W40" s="141">
        <v>42247</v>
      </c>
      <c r="X40" s="12">
        <v>136.16999999999999</v>
      </c>
      <c r="Y40" s="12">
        <v>138.94</v>
      </c>
      <c r="Z40" s="12">
        <v>132.07</v>
      </c>
      <c r="AA40" s="12">
        <v>133.07</v>
      </c>
      <c r="AB40" s="135">
        <v>756700</v>
      </c>
      <c r="AC40" s="12">
        <v>133.07</v>
      </c>
      <c r="AD40">
        <f t="shared" si="2"/>
        <v>6.8700000000000045</v>
      </c>
      <c r="AE40" s="181">
        <f t="shared" si="3"/>
        <v>-3.2006983341820061E-2</v>
      </c>
    </row>
    <row r="41" spans="15:31" x14ac:dyDescent="0.25">
      <c r="W41" s="141">
        <v>42244</v>
      </c>
      <c r="X41" s="12">
        <v>133.26</v>
      </c>
      <c r="Y41" s="12">
        <v>138.66999999999999</v>
      </c>
      <c r="Z41" s="12">
        <v>131.63999999999999</v>
      </c>
      <c r="AA41" s="12">
        <v>137.47</v>
      </c>
      <c r="AB41" s="135">
        <v>584700</v>
      </c>
      <c r="AC41" s="12">
        <v>137.47</v>
      </c>
      <c r="AD41">
        <f t="shared" si="2"/>
        <v>7.0300000000000011</v>
      </c>
      <c r="AE41" s="181">
        <f t="shared" si="3"/>
        <v>3.0818836232753277E-2</v>
      </c>
    </row>
    <row r="42" spans="15:31" ht="20.25" thickBot="1" x14ac:dyDescent="0.35">
      <c r="O42" s="303" t="s">
        <v>82</v>
      </c>
      <c r="P42" s="303"/>
      <c r="T42" s="136" t="s">
        <v>108</v>
      </c>
      <c r="W42" s="141">
        <v>42243</v>
      </c>
      <c r="X42" s="12">
        <v>130.83000000000001</v>
      </c>
      <c r="Y42" s="12">
        <v>134.97999999999999</v>
      </c>
      <c r="Z42" s="12">
        <v>129.51</v>
      </c>
      <c r="AA42" s="12">
        <v>133.36000000000001</v>
      </c>
      <c r="AB42" s="135">
        <v>722600</v>
      </c>
      <c r="AC42" s="12">
        <v>133.36000000000001</v>
      </c>
      <c r="AD42">
        <f t="shared" si="2"/>
        <v>5.4699999999999989</v>
      </c>
      <c r="AE42" s="181">
        <f t="shared" si="3"/>
        <v>2.8456852008946099E-2</v>
      </c>
    </row>
    <row r="43" spans="15:31" ht="15.75" thickTop="1" x14ac:dyDescent="0.25">
      <c r="O43" s="114">
        <v>1.1000000000000001</v>
      </c>
      <c r="P43" s="114">
        <f>O43*$Q$4</f>
        <v>91.41</v>
      </c>
      <c r="Q43" s="2"/>
      <c r="T43" s="182" t="s">
        <v>123</v>
      </c>
      <c r="U43" s="183">
        <v>76.37</v>
      </c>
      <c r="W43" s="141">
        <v>42242</v>
      </c>
      <c r="X43" s="12">
        <v>129.9</v>
      </c>
      <c r="Y43" s="12">
        <v>130</v>
      </c>
      <c r="Z43" s="12">
        <v>121.81</v>
      </c>
      <c r="AA43" s="12">
        <v>129.66999999999999</v>
      </c>
      <c r="AB43" s="135">
        <v>828300</v>
      </c>
      <c r="AC43" s="12">
        <v>129.66999999999999</v>
      </c>
      <c r="AD43">
        <f t="shared" si="2"/>
        <v>8.1899999999999977</v>
      </c>
      <c r="AE43" s="181">
        <f t="shared" si="3"/>
        <v>3.6779403534020982E-2</v>
      </c>
    </row>
    <row r="44" spans="15:31" x14ac:dyDescent="0.25">
      <c r="O44" s="114">
        <v>1.0900000000000001</v>
      </c>
      <c r="P44" s="114">
        <f t="shared" ref="P44:P63" si="4">O44*$Q$4</f>
        <v>90.578999999999994</v>
      </c>
      <c r="Q44" s="2"/>
      <c r="T44" s="139" t="s">
        <v>124</v>
      </c>
      <c r="U44" s="137">
        <v>77.52</v>
      </c>
      <c r="W44" s="141">
        <v>42241</v>
      </c>
      <c r="X44" s="12">
        <v>125.73</v>
      </c>
      <c r="Y44" s="12">
        <v>127.98</v>
      </c>
      <c r="Z44" s="12">
        <v>122.36</v>
      </c>
      <c r="AA44" s="12">
        <v>125.07</v>
      </c>
      <c r="AB44" s="135">
        <v>864800</v>
      </c>
      <c r="AC44" s="12">
        <v>125.07</v>
      </c>
      <c r="AD44">
        <f t="shared" si="2"/>
        <v>5.6200000000000045</v>
      </c>
      <c r="AE44" s="181">
        <f t="shared" si="3"/>
        <v>4.2163153070577275E-2</v>
      </c>
    </row>
    <row r="45" spans="15:31" x14ac:dyDescent="0.25">
      <c r="O45" s="114">
        <v>1.08</v>
      </c>
      <c r="P45" s="114">
        <f t="shared" si="4"/>
        <v>89.748000000000005</v>
      </c>
      <c r="Q45" s="2"/>
      <c r="T45" s="139" t="s">
        <v>125</v>
      </c>
      <c r="U45" s="137" t="s">
        <v>378</v>
      </c>
      <c r="W45" s="141">
        <v>42240</v>
      </c>
      <c r="X45" s="12">
        <v>115.96</v>
      </c>
      <c r="Y45" s="12">
        <v>120.01</v>
      </c>
      <c r="Z45" s="12">
        <v>113.5</v>
      </c>
      <c r="AA45" s="12">
        <v>120.01</v>
      </c>
      <c r="AB45" s="135">
        <v>1180800</v>
      </c>
      <c r="AC45" s="12">
        <v>120.01</v>
      </c>
      <c r="AD45">
        <f t="shared" si="2"/>
        <v>6.5100000000000051</v>
      </c>
      <c r="AE45" s="181">
        <f t="shared" si="3"/>
        <v>-3.0535584457549114E-2</v>
      </c>
    </row>
    <row r="46" spans="15:31" x14ac:dyDescent="0.25">
      <c r="O46" s="114">
        <v>1.07</v>
      </c>
      <c r="P46" s="114">
        <f t="shared" si="4"/>
        <v>88.917000000000002</v>
      </c>
      <c r="Q46" s="2"/>
      <c r="T46" s="139" t="s">
        <v>126</v>
      </c>
      <c r="U46" s="137" t="s">
        <v>379</v>
      </c>
      <c r="W46" s="141">
        <v>42237</v>
      </c>
      <c r="X46" s="12">
        <v>118.85</v>
      </c>
      <c r="Y46" s="12">
        <v>128.71</v>
      </c>
      <c r="Z46" s="12">
        <v>117.56</v>
      </c>
      <c r="AA46" s="12">
        <v>123.79</v>
      </c>
      <c r="AB46" s="135">
        <v>985100</v>
      </c>
      <c r="AC46" s="12">
        <v>123.79</v>
      </c>
      <c r="AD46">
        <f t="shared" si="2"/>
        <v>11.150000000000006</v>
      </c>
      <c r="AE46" s="181">
        <f t="shared" si="3"/>
        <v>2.0948453608247375E-2</v>
      </c>
    </row>
    <row r="47" spans="15:31" x14ac:dyDescent="0.25">
      <c r="O47" s="114">
        <v>1.06</v>
      </c>
      <c r="P47" s="114">
        <f t="shared" si="4"/>
        <v>88.085999999999999</v>
      </c>
      <c r="Q47" s="2"/>
      <c r="T47" s="139" t="s">
        <v>127</v>
      </c>
      <c r="U47" s="137">
        <v>189</v>
      </c>
      <c r="W47" s="141">
        <v>42236</v>
      </c>
      <c r="X47" s="12">
        <v>126.35</v>
      </c>
      <c r="Y47" s="12">
        <v>131.47</v>
      </c>
      <c r="Z47" s="12">
        <v>121.11</v>
      </c>
      <c r="AA47" s="12">
        <v>121.25</v>
      </c>
      <c r="AB47" s="135">
        <v>916100</v>
      </c>
      <c r="AC47" s="12">
        <v>121.25</v>
      </c>
      <c r="AD47">
        <f t="shared" si="2"/>
        <v>10.36</v>
      </c>
      <c r="AE47" s="181">
        <f t="shared" si="3"/>
        <v>-4.5350759782694317E-2</v>
      </c>
    </row>
    <row r="48" spans="15:31" x14ac:dyDescent="0.25">
      <c r="O48" s="114">
        <v>1.05</v>
      </c>
      <c r="P48" s="114">
        <f t="shared" si="4"/>
        <v>87.254999999999995</v>
      </c>
      <c r="Q48" s="2"/>
      <c r="T48" s="139" t="s">
        <v>128</v>
      </c>
      <c r="U48" s="137">
        <v>0.78248700000000004</v>
      </c>
      <c r="W48" s="141">
        <v>42235</v>
      </c>
      <c r="X48" s="12">
        <v>128.41</v>
      </c>
      <c r="Y48" s="12">
        <v>130.5</v>
      </c>
      <c r="Z48" s="12">
        <v>122.51</v>
      </c>
      <c r="AA48" s="12">
        <v>127.01</v>
      </c>
      <c r="AB48" s="135">
        <v>738600</v>
      </c>
      <c r="AC48" s="12">
        <v>127.01</v>
      </c>
      <c r="AD48">
        <f t="shared" si="2"/>
        <v>7.9899999999999949</v>
      </c>
      <c r="AE48" s="181">
        <f t="shared" si="3"/>
        <v>-2.006018054162495E-2</v>
      </c>
    </row>
    <row r="49" spans="15:31" x14ac:dyDescent="0.25">
      <c r="O49" s="114">
        <v>1.04</v>
      </c>
      <c r="P49" s="114">
        <f t="shared" si="4"/>
        <v>86.423999999999992</v>
      </c>
      <c r="Q49" s="2"/>
      <c r="T49" s="139" t="s">
        <v>129</v>
      </c>
      <c r="U49" s="137" t="s">
        <v>174</v>
      </c>
      <c r="W49" s="141">
        <v>42234</v>
      </c>
      <c r="X49" s="12">
        <v>130.01</v>
      </c>
      <c r="Y49" s="12">
        <v>134</v>
      </c>
      <c r="Z49" s="12">
        <v>128.81</v>
      </c>
      <c r="AA49" s="12">
        <v>129.61000000000001</v>
      </c>
      <c r="AB49" s="135">
        <v>481300</v>
      </c>
      <c r="AC49" s="12">
        <v>129.61000000000001</v>
      </c>
      <c r="AD49">
        <f t="shared" si="2"/>
        <v>5.1899999999999977</v>
      </c>
      <c r="AE49" s="181">
        <f t="shared" si="3"/>
        <v>-1.5794669299111441E-2</v>
      </c>
    </row>
    <row r="50" spans="15:31" x14ac:dyDescent="0.25">
      <c r="O50" s="114">
        <v>1.03</v>
      </c>
      <c r="P50" s="114">
        <f t="shared" si="4"/>
        <v>85.592999999999989</v>
      </c>
      <c r="Q50" s="2"/>
      <c r="T50" s="139"/>
      <c r="U50" s="137"/>
      <c r="W50" s="141">
        <v>42233</v>
      </c>
      <c r="X50" s="12">
        <v>127.48</v>
      </c>
      <c r="Y50" s="12">
        <v>133.37</v>
      </c>
      <c r="Z50" s="12">
        <v>124.51</v>
      </c>
      <c r="AA50" s="12">
        <v>131.69</v>
      </c>
      <c r="AB50" s="135">
        <v>728300</v>
      </c>
      <c r="AC50" s="12">
        <v>131.69</v>
      </c>
      <c r="AD50">
        <f t="shared" si="2"/>
        <v>8.86</v>
      </c>
      <c r="AE50" s="181">
        <f t="shared" si="3"/>
        <v>3.027695196369895E-2</v>
      </c>
    </row>
    <row r="51" spans="15:31" x14ac:dyDescent="0.25">
      <c r="O51" s="114">
        <v>1.02</v>
      </c>
      <c r="P51" s="114">
        <f t="shared" si="4"/>
        <v>84.762</v>
      </c>
      <c r="Q51" s="2"/>
      <c r="T51" s="139" t="s">
        <v>130</v>
      </c>
      <c r="U51" s="137" t="s">
        <v>358</v>
      </c>
      <c r="W51" s="141">
        <v>42230</v>
      </c>
      <c r="X51" s="12">
        <v>131.9</v>
      </c>
      <c r="Y51" s="12">
        <v>132.99</v>
      </c>
      <c r="Z51" s="12">
        <v>123.1</v>
      </c>
      <c r="AA51" s="12">
        <v>127.82</v>
      </c>
      <c r="AB51" s="135">
        <v>828100</v>
      </c>
      <c r="AC51" s="12">
        <v>127.82</v>
      </c>
      <c r="AD51">
        <f t="shared" si="2"/>
        <v>9.8900000000000148</v>
      </c>
      <c r="AE51" s="181">
        <f t="shared" si="3"/>
        <v>-3.1005988931847472E-2</v>
      </c>
    </row>
    <row r="52" spans="15:31" x14ac:dyDescent="0.25">
      <c r="O52" s="114">
        <v>1.01</v>
      </c>
      <c r="P52" s="114">
        <f t="shared" si="4"/>
        <v>83.930999999999997</v>
      </c>
      <c r="Q52" s="2"/>
      <c r="T52" s="139" t="s">
        <v>131</v>
      </c>
      <c r="U52" s="137" t="s">
        <v>249</v>
      </c>
      <c r="W52" s="141">
        <v>42229</v>
      </c>
      <c r="X52" s="12">
        <v>135.36000000000001</v>
      </c>
      <c r="Y52" s="12">
        <v>139.13</v>
      </c>
      <c r="Z52" s="12">
        <v>130.77000000000001</v>
      </c>
      <c r="AA52" s="12">
        <v>131.91</v>
      </c>
      <c r="AB52" s="135">
        <v>447200</v>
      </c>
      <c r="AC52" s="12">
        <v>131.91</v>
      </c>
      <c r="AD52">
        <f t="shared" si="2"/>
        <v>8.3599999999999852</v>
      </c>
      <c r="AE52" s="181">
        <f t="shared" si="3"/>
        <v>-2.1874536556429014E-2</v>
      </c>
    </row>
    <row r="53" spans="15:31" x14ac:dyDescent="0.25">
      <c r="O53" s="114">
        <v>1</v>
      </c>
      <c r="P53" s="114">
        <f t="shared" si="4"/>
        <v>83.1</v>
      </c>
      <c r="Q53" s="2"/>
      <c r="T53" s="139" t="s">
        <v>132</v>
      </c>
      <c r="U53" s="138">
        <v>1647568</v>
      </c>
      <c r="W53" s="141">
        <v>42228</v>
      </c>
      <c r="X53" s="12">
        <v>133.03</v>
      </c>
      <c r="Y53" s="12">
        <v>140</v>
      </c>
      <c r="Z53" s="12">
        <v>124.73</v>
      </c>
      <c r="AA53" s="12">
        <v>134.86000000000001</v>
      </c>
      <c r="AB53" s="135">
        <v>1701600</v>
      </c>
      <c r="AC53" s="12">
        <v>134.86000000000001</v>
      </c>
      <c r="AD53">
        <f t="shared" si="2"/>
        <v>15.269999999999996</v>
      </c>
      <c r="AE53" s="181">
        <f t="shared" si="3"/>
        <v>-7.5796600191329055E-3</v>
      </c>
    </row>
    <row r="54" spans="15:31" x14ac:dyDescent="0.25">
      <c r="O54" s="114">
        <v>0.99</v>
      </c>
      <c r="P54" s="114">
        <f t="shared" si="4"/>
        <v>82.268999999999991</v>
      </c>
      <c r="Q54" s="2"/>
      <c r="T54" s="139" t="s">
        <v>136</v>
      </c>
      <c r="U54" s="138">
        <v>1125740</v>
      </c>
      <c r="W54" s="141">
        <v>42227</v>
      </c>
      <c r="X54" s="12">
        <v>136.02000000000001</v>
      </c>
      <c r="Y54" s="12">
        <v>143.30000000000001</v>
      </c>
      <c r="Z54" s="12">
        <v>132.01</v>
      </c>
      <c r="AA54" s="12">
        <v>135.88999999999999</v>
      </c>
      <c r="AB54" s="135">
        <v>978000</v>
      </c>
      <c r="AC54" s="12">
        <v>135.88999999999999</v>
      </c>
      <c r="AD54">
        <f t="shared" si="2"/>
        <v>11.29000000000002</v>
      </c>
      <c r="AE54" s="181">
        <f t="shared" si="3"/>
        <v>-2.398908281261225E-2</v>
      </c>
    </row>
    <row r="55" spans="15:31" x14ac:dyDescent="0.25">
      <c r="O55" s="114">
        <v>0.98</v>
      </c>
      <c r="P55" s="114">
        <f t="shared" si="4"/>
        <v>81.437999999999988</v>
      </c>
      <c r="Q55" s="2"/>
      <c r="T55" s="139" t="s">
        <v>133</v>
      </c>
      <c r="U55" s="137" t="s">
        <v>359</v>
      </c>
      <c r="W55" s="141">
        <v>42226</v>
      </c>
      <c r="X55" s="12">
        <v>153.4</v>
      </c>
      <c r="Y55" s="12">
        <v>153.99</v>
      </c>
      <c r="Z55" s="12">
        <v>136.01</v>
      </c>
      <c r="AA55" s="12">
        <v>139.22999999999999</v>
      </c>
      <c r="AB55" s="135">
        <v>2165900</v>
      </c>
      <c r="AC55" s="12">
        <v>139.22999999999999</v>
      </c>
      <c r="AD55">
        <f t="shared" si="2"/>
        <v>17.980000000000018</v>
      </c>
      <c r="AE55" s="181">
        <f t="shared" si="3"/>
        <v>-0.10081374321880665</v>
      </c>
    </row>
    <row r="56" spans="15:31" x14ac:dyDescent="0.25">
      <c r="O56" s="114">
        <v>0.97</v>
      </c>
      <c r="P56" s="114">
        <f t="shared" si="4"/>
        <v>80.606999999999999</v>
      </c>
      <c r="T56" s="139" t="s">
        <v>137</v>
      </c>
      <c r="U56" s="137" t="s">
        <v>174</v>
      </c>
      <c r="W56" s="141">
        <v>42223</v>
      </c>
      <c r="X56" s="12">
        <v>154.75</v>
      </c>
      <c r="Y56" s="12">
        <v>157.5</v>
      </c>
      <c r="Z56" s="12">
        <v>129.01</v>
      </c>
      <c r="AA56" s="12">
        <v>154.84</v>
      </c>
      <c r="AB56" s="135">
        <v>3877000</v>
      </c>
      <c r="AC56" s="12">
        <v>154.84</v>
      </c>
      <c r="AD56">
        <f t="shared" si="2"/>
        <v>28.490000000000009</v>
      </c>
      <c r="AE56" s="181">
        <f t="shared" si="3"/>
        <v>-1.2688898807626137E-2</v>
      </c>
    </row>
    <row r="57" spans="15:31" x14ac:dyDescent="0.25">
      <c r="O57" s="114">
        <v>0.96</v>
      </c>
      <c r="P57" s="114">
        <f t="shared" si="4"/>
        <v>79.775999999999996</v>
      </c>
      <c r="T57" s="139" t="s">
        <v>138</v>
      </c>
      <c r="U57" s="137">
        <v>-3.68</v>
      </c>
      <c r="W57" s="141">
        <v>42222</v>
      </c>
      <c r="X57" s="12">
        <v>167</v>
      </c>
      <c r="Y57" s="12">
        <v>168.03</v>
      </c>
      <c r="Z57" s="12">
        <v>154.75</v>
      </c>
      <c r="AA57" s="12">
        <v>156.83000000000001</v>
      </c>
      <c r="AB57" s="135">
        <v>573300</v>
      </c>
      <c r="AC57" s="12">
        <v>156.83000000000001</v>
      </c>
      <c r="AD57">
        <f t="shared" si="2"/>
        <v>13.280000000000001</v>
      </c>
      <c r="AE57" s="181">
        <f t="shared" si="3"/>
        <v>-5.8134646567773562E-2</v>
      </c>
    </row>
    <row r="58" spans="15:31" x14ac:dyDescent="0.25">
      <c r="O58" s="114">
        <v>0.95</v>
      </c>
      <c r="P58" s="114">
        <f t="shared" si="4"/>
        <v>78.944999999999993</v>
      </c>
      <c r="T58" s="139" t="s">
        <v>134</v>
      </c>
      <c r="U58" s="137" t="s">
        <v>152</v>
      </c>
      <c r="W58" s="141">
        <v>42221</v>
      </c>
      <c r="X58" s="12">
        <v>164.4</v>
      </c>
      <c r="Y58" s="12">
        <v>169.16</v>
      </c>
      <c r="Z58" s="12">
        <v>162.78</v>
      </c>
      <c r="AA58" s="12">
        <v>166.51</v>
      </c>
      <c r="AB58" s="135">
        <v>470000</v>
      </c>
      <c r="AC58" s="12">
        <v>166.51</v>
      </c>
      <c r="AD58">
        <f t="shared" si="2"/>
        <v>6.3799999999999955</v>
      </c>
      <c r="AE58" s="181">
        <f t="shared" si="3"/>
        <v>1.2403477837903631E-2</v>
      </c>
    </row>
    <row r="59" spans="15:31" x14ac:dyDescent="0.25">
      <c r="O59" s="114">
        <v>0.94</v>
      </c>
      <c r="P59" s="114">
        <f t="shared" si="4"/>
        <v>78.11399999999999</v>
      </c>
      <c r="W59" s="141">
        <v>42220</v>
      </c>
      <c r="X59" s="12">
        <v>165.65</v>
      </c>
      <c r="Y59" s="12">
        <v>166.42</v>
      </c>
      <c r="Z59" s="12">
        <v>162.21</v>
      </c>
      <c r="AA59" s="12">
        <v>164.47</v>
      </c>
      <c r="AB59" s="135">
        <v>324700</v>
      </c>
      <c r="AC59" s="12">
        <v>164.47</v>
      </c>
      <c r="AD59">
        <f t="shared" si="2"/>
        <v>4.2099999999999795</v>
      </c>
      <c r="AE59" s="181">
        <f t="shared" si="3"/>
        <v>-7.897934386390526E-4</v>
      </c>
    </row>
    <row r="60" spans="15:31" x14ac:dyDescent="0.25">
      <c r="O60" s="114">
        <v>0.93</v>
      </c>
      <c r="P60" s="114">
        <f t="shared" si="4"/>
        <v>77.283000000000001</v>
      </c>
      <c r="W60" s="141">
        <v>42219</v>
      </c>
      <c r="X60" s="12">
        <v>165.71</v>
      </c>
      <c r="Y60" s="12">
        <v>167.49</v>
      </c>
      <c r="Z60" s="12">
        <v>162.32</v>
      </c>
      <c r="AA60" s="12">
        <v>164.6</v>
      </c>
      <c r="AB60" s="135">
        <v>479900</v>
      </c>
      <c r="AC60" s="12">
        <v>164.6</v>
      </c>
      <c r="AD60">
        <f t="shared" si="2"/>
        <v>5.1700000000000159</v>
      </c>
      <c r="AE60" s="181">
        <f t="shared" si="3"/>
        <v>-7.4172345172768273E-3</v>
      </c>
    </row>
    <row r="61" spans="15:31" x14ac:dyDescent="0.25">
      <c r="O61" s="114">
        <v>0.92</v>
      </c>
      <c r="P61" s="114">
        <f t="shared" si="4"/>
        <v>76.451999999999998</v>
      </c>
      <c r="W61" s="141">
        <v>42216</v>
      </c>
      <c r="X61" s="12">
        <v>159.58000000000001</v>
      </c>
      <c r="Y61" s="12">
        <v>168.2</v>
      </c>
      <c r="Z61" s="12">
        <v>156.03</v>
      </c>
      <c r="AA61" s="12">
        <v>165.83</v>
      </c>
      <c r="AB61" s="135">
        <v>677000</v>
      </c>
      <c r="AC61" s="12">
        <v>165.83</v>
      </c>
      <c r="AD61">
        <f t="shared" si="2"/>
        <v>12.169999999999987</v>
      </c>
      <c r="AE61" s="181">
        <f t="shared" si="3"/>
        <v>4.1842055663755984E-2</v>
      </c>
    </row>
    <row r="62" spans="15:31" x14ac:dyDescent="0.25">
      <c r="O62" s="114">
        <v>0.91</v>
      </c>
      <c r="P62" s="114">
        <f t="shared" si="4"/>
        <v>75.620999999999995</v>
      </c>
      <c r="W62" s="141">
        <v>42215</v>
      </c>
      <c r="X62" s="12">
        <v>159</v>
      </c>
      <c r="Y62" s="12">
        <v>160</v>
      </c>
      <c r="Z62" s="12">
        <v>153.63</v>
      </c>
      <c r="AA62" s="12">
        <v>159.16999999999999</v>
      </c>
      <c r="AB62" s="135">
        <v>384300</v>
      </c>
      <c r="AC62" s="12">
        <v>159.16999999999999</v>
      </c>
      <c r="AD62">
        <f t="shared" si="2"/>
        <v>6.3700000000000045</v>
      </c>
      <c r="AE62" s="181">
        <f t="shared" si="3"/>
        <v>9.4327757514767185E-4</v>
      </c>
    </row>
    <row r="63" spans="15:31" x14ac:dyDescent="0.25">
      <c r="O63" s="114">
        <v>0.9</v>
      </c>
      <c r="P63" s="114">
        <f t="shared" si="4"/>
        <v>74.789999999999992</v>
      </c>
      <c r="W63" s="141">
        <v>42214</v>
      </c>
      <c r="X63" s="12">
        <v>160.63999999999999</v>
      </c>
      <c r="Y63" s="12">
        <v>160.66999999999999</v>
      </c>
      <c r="Z63" s="12">
        <v>155.31</v>
      </c>
      <c r="AA63" s="12">
        <v>159.02000000000001</v>
      </c>
      <c r="AB63" s="135">
        <v>445100</v>
      </c>
      <c r="AC63" s="12">
        <v>159.02000000000001</v>
      </c>
      <c r="AD63">
        <f t="shared" si="2"/>
        <v>5.3599999999999852</v>
      </c>
      <c r="AE63" s="181">
        <f t="shared" si="3"/>
        <v>-8.1087824351295801E-3</v>
      </c>
    </row>
    <row r="64" spans="15:31" x14ac:dyDescent="0.25">
      <c r="W64" s="141">
        <v>42213</v>
      </c>
      <c r="X64" s="12">
        <v>159.75</v>
      </c>
      <c r="Y64" s="12">
        <v>161.13</v>
      </c>
      <c r="Z64" s="12">
        <v>154.38999999999999</v>
      </c>
      <c r="AA64" s="12">
        <v>160.32</v>
      </c>
      <c r="AB64" s="135">
        <v>665400</v>
      </c>
      <c r="AC64" s="12">
        <v>160.32</v>
      </c>
      <c r="AD64">
        <f t="shared" si="2"/>
        <v>6.7400000000000091</v>
      </c>
      <c r="AE64" s="181">
        <f t="shared" si="3"/>
        <v>5.2040880305974646E-3</v>
      </c>
    </row>
    <row r="65" spans="23:31" x14ac:dyDescent="0.25">
      <c r="W65" s="141">
        <v>42212</v>
      </c>
      <c r="X65" s="12">
        <v>157.79</v>
      </c>
      <c r="Y65" s="12">
        <v>160.99</v>
      </c>
      <c r="Z65" s="12">
        <v>154.12</v>
      </c>
      <c r="AA65" s="12">
        <v>159.49</v>
      </c>
      <c r="AB65" s="135">
        <v>423500</v>
      </c>
      <c r="AC65" s="12">
        <v>159.49</v>
      </c>
      <c r="AD65">
        <f t="shared" si="2"/>
        <v>6.8700000000000045</v>
      </c>
      <c r="AE65" s="181">
        <f t="shared" si="3"/>
        <v>3.6498647032912057E-3</v>
      </c>
    </row>
    <row r="66" spans="23:31" x14ac:dyDescent="0.25">
      <c r="W66" s="141">
        <v>42209</v>
      </c>
      <c r="X66" s="12">
        <v>162.01</v>
      </c>
      <c r="Y66" s="12">
        <v>165</v>
      </c>
      <c r="Z66" s="12">
        <v>158.69999999999999</v>
      </c>
      <c r="AA66" s="12">
        <v>158.91</v>
      </c>
      <c r="AB66" s="135">
        <v>556600</v>
      </c>
      <c r="AC66" s="12">
        <v>158.91</v>
      </c>
      <c r="AD66">
        <f t="shared" si="2"/>
        <v>6.3000000000000114</v>
      </c>
      <c r="AE66" s="181">
        <f t="shared" si="3"/>
        <v>-2.8311116546410608E-2</v>
      </c>
    </row>
    <row r="67" spans="23:31" x14ac:dyDescent="0.25">
      <c r="W67" s="141">
        <v>42208</v>
      </c>
      <c r="X67" s="12">
        <v>162.11000000000001</v>
      </c>
      <c r="Y67" s="12">
        <v>165.67</v>
      </c>
      <c r="Z67" s="12">
        <v>161.32</v>
      </c>
      <c r="AA67" s="12">
        <v>163.54</v>
      </c>
      <c r="AB67" s="135">
        <v>541800</v>
      </c>
      <c r="AC67" s="12">
        <v>163.54</v>
      </c>
      <c r="AD67">
        <f>Y67-Z67</f>
        <v>4.3499999999999943</v>
      </c>
      <c r="AE67" s="181" t="e">
        <f>AC67/AC68-1</f>
        <v>#DIV/0!</v>
      </c>
    </row>
    <row r="68" spans="23:31" x14ac:dyDescent="0.25">
      <c r="W68" s="12" t="s">
        <v>148</v>
      </c>
      <c r="X68" s="12"/>
      <c r="Y68" s="12"/>
      <c r="Z68" s="12"/>
      <c r="AA68" s="12"/>
      <c r="AB68" s="12"/>
      <c r="AC68" s="12"/>
      <c r="AD68">
        <f>Y68-Z68</f>
        <v>0</v>
      </c>
      <c r="AE68" s="181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2015-10-25T16:46:06Z</dcterms:modified>
</cp:coreProperties>
</file>