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state="hidden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r:id="rId74"/>
    <sheet name="AA" sheetId="3" state="hidden" r:id="rId75"/>
    <sheet name="CF" sheetId="61" state="hidden" r:id="rId76"/>
    <sheet name="TGT" sheetId="75" state="hidden" r:id="rId77"/>
    <sheet name="NWL" sheetId="46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97" l="1"/>
  <c r="H38" i="97"/>
  <c r="G38" i="97"/>
  <c r="F141" i="58"/>
  <c r="K141" i="58"/>
  <c r="H141" i="58"/>
  <c r="G141" i="58"/>
  <c r="Q13" i="108"/>
  <c r="F35" i="108"/>
  <c r="H35" i="108"/>
  <c r="G35" i="108"/>
  <c r="R11" i="108"/>
  <c r="A769" i="38"/>
  <c r="D769" i="38"/>
  <c r="E769" i="38"/>
  <c r="X769" i="38" s="1"/>
  <c r="G769" i="38"/>
  <c r="H769" i="38"/>
  <c r="K769" i="38"/>
  <c r="L769" i="38"/>
  <c r="P769" i="38" s="1"/>
  <c r="Q769" i="38" s="1"/>
  <c r="M769" i="38"/>
  <c r="N769" i="38" s="1"/>
  <c r="S769" i="38"/>
  <c r="V769" i="38"/>
  <c r="K180" i="51"/>
  <c r="F180" i="51"/>
  <c r="G180" i="51"/>
  <c r="H180" i="51"/>
  <c r="K40" i="51"/>
  <c r="W769" i="38" l="1"/>
  <c r="O769" i="38"/>
  <c r="Z769" i="38"/>
  <c r="U769" i="38"/>
  <c r="Q13" i="58"/>
  <c r="Y769" i="38" l="1"/>
  <c r="H18" i="99"/>
  <c r="G78" i="88"/>
  <c r="F78" i="88"/>
  <c r="H78" i="88"/>
  <c r="F55" i="96"/>
  <c r="G55" i="96"/>
  <c r="H55" i="96"/>
  <c r="F140" i="58"/>
  <c r="H140" i="58"/>
  <c r="G140" i="58"/>
  <c r="K29" i="58"/>
  <c r="F107" i="46"/>
  <c r="H107" i="46"/>
  <c r="G107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6" i="46"/>
  <c r="H106" i="46"/>
  <c r="G106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0" i="101"/>
  <c r="H50" i="101"/>
  <c r="G50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K85" i="112"/>
  <c r="M85" i="113"/>
  <c r="C85" i="112"/>
  <c r="C85" i="113"/>
  <c r="K19" i="112"/>
  <c r="C19" i="113"/>
  <c r="M85" i="112"/>
  <c r="M19" i="113"/>
  <c r="C19" i="112"/>
  <c r="H19" i="112"/>
  <c r="F19" i="112"/>
  <c r="F85" i="112"/>
  <c r="K19" i="113"/>
  <c r="F19" i="113"/>
  <c r="K85" i="113"/>
  <c r="M19" i="112"/>
  <c r="H85" i="113"/>
  <c r="H85" i="112"/>
  <c r="H19" i="113"/>
  <c r="F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85" i="111"/>
  <c r="H19" i="110"/>
  <c r="C19" i="111"/>
  <c r="C85" i="110"/>
  <c r="F85" i="111"/>
  <c r="F19" i="110"/>
  <c r="K19" i="111"/>
  <c r="M85" i="111"/>
  <c r="F85" i="110"/>
  <c r="H85" i="110"/>
  <c r="K85" i="110"/>
  <c r="M19" i="111"/>
  <c r="K85" i="111"/>
  <c r="M19" i="110"/>
  <c r="M85" i="110"/>
  <c r="C19" i="110"/>
  <c r="K19" i="110"/>
  <c r="H19" i="111"/>
  <c r="F19" i="111"/>
  <c r="C85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F19" i="109"/>
  <c r="F85" i="109"/>
  <c r="M85" i="109"/>
  <c r="M19" i="109"/>
  <c r="K85" i="109"/>
  <c r="H19" i="109"/>
  <c r="H85" i="109"/>
  <c r="K19" i="109"/>
  <c r="C19" i="109"/>
  <c r="C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19" i="108"/>
  <c r="H19" i="108"/>
  <c r="C19" i="108"/>
  <c r="H85" i="108"/>
  <c r="M85" i="108"/>
  <c r="F19" i="108"/>
  <c r="C85" i="108"/>
  <c r="F85" i="108"/>
  <c r="K85" i="108"/>
  <c r="M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19" i="107"/>
  <c r="F85" i="107"/>
  <c r="H85" i="107"/>
  <c r="K85" i="107"/>
  <c r="H19" i="107"/>
  <c r="M19" i="107"/>
  <c r="C85" i="107"/>
  <c r="F19" i="107"/>
  <c r="K19" i="107"/>
  <c r="M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H85" i="106"/>
  <c r="M19" i="106"/>
  <c r="F85" i="106"/>
  <c r="C85" i="106"/>
  <c r="H19" i="106"/>
  <c r="M85" i="106"/>
  <c r="F19" i="106"/>
  <c r="K19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19" i="47"/>
  <c r="C19" i="47"/>
  <c r="H37" i="46"/>
  <c r="C37" i="46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M19" i="105"/>
  <c r="F19" i="105"/>
  <c r="M85" i="105"/>
  <c r="K85" i="105"/>
  <c r="C19" i="105"/>
  <c r="F85" i="105"/>
  <c r="H85" i="105"/>
  <c r="C85" i="105"/>
  <c r="K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C19" i="104"/>
  <c r="H85" i="104"/>
  <c r="F19" i="104"/>
  <c r="K19" i="104"/>
  <c r="M19" i="104"/>
  <c r="C85" i="104"/>
  <c r="F85" i="104"/>
  <c r="M85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K19" i="89"/>
  <c r="C19" i="103"/>
  <c r="M19" i="103"/>
  <c r="K19" i="103"/>
  <c r="K85" i="103"/>
  <c r="H19" i="103"/>
  <c r="H85" i="103"/>
  <c r="F19" i="103"/>
  <c r="C85" i="103"/>
  <c r="M85" i="103"/>
  <c r="F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C19" i="102"/>
  <c r="H85" i="102"/>
  <c r="C85" i="102"/>
  <c r="K19" i="102"/>
  <c r="M85" i="102"/>
  <c r="H19" i="102"/>
  <c r="K85" i="102"/>
  <c r="F85" i="102"/>
  <c r="M19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5" i="58"/>
  <c r="H95" i="58"/>
  <c r="G95" i="58"/>
  <c r="F19" i="58"/>
  <c r="F43" i="88"/>
  <c r="H43" i="88"/>
  <c r="G43" i="88"/>
  <c r="F10" i="88"/>
  <c r="AA10" i="88" s="1"/>
  <c r="AB10" i="88" s="1"/>
  <c r="F85" i="99"/>
  <c r="C19" i="99"/>
  <c r="M19" i="100"/>
  <c r="M19" i="99"/>
  <c r="M85" i="100"/>
  <c r="C85" i="99"/>
  <c r="M19" i="101"/>
  <c r="K19" i="99"/>
  <c r="F19" i="100"/>
  <c r="K85" i="100"/>
  <c r="F85" i="100"/>
  <c r="K19" i="101"/>
  <c r="H19" i="101"/>
  <c r="H19" i="99"/>
  <c r="F19" i="101"/>
  <c r="K19" i="100"/>
  <c r="K85" i="101"/>
  <c r="H19" i="100"/>
  <c r="H85" i="100"/>
  <c r="C19" i="101"/>
  <c r="C85" i="100"/>
  <c r="K85" i="99"/>
  <c r="C19" i="100"/>
  <c r="H85" i="101"/>
  <c r="C85" i="101"/>
  <c r="H85" i="99"/>
  <c r="M85" i="101"/>
  <c r="F19" i="99"/>
  <c r="M85" i="99"/>
  <c r="F85" i="101"/>
  <c r="Q2" i="99" l="1"/>
  <c r="Q3" i="99" s="1"/>
  <c r="Q6" i="99" s="1"/>
  <c r="M66" i="101"/>
  <c r="Q10" i="101" s="1"/>
  <c r="J5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M85" i="97"/>
  <c r="H85" i="97"/>
  <c r="H19" i="97"/>
  <c r="H85" i="98"/>
  <c r="F19" i="98"/>
  <c r="C19" i="98"/>
  <c r="M19" i="97"/>
  <c r="F19" i="97"/>
  <c r="F85" i="98"/>
  <c r="K19" i="98"/>
  <c r="C85" i="97"/>
  <c r="C85" i="98"/>
  <c r="K85" i="98"/>
  <c r="K25" i="88"/>
  <c r="M85" i="98"/>
  <c r="C19" i="97"/>
  <c r="H19" i="98"/>
  <c r="F85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H84" i="96"/>
  <c r="M19" i="96"/>
  <c r="F84" i="96"/>
  <c r="C84" i="96"/>
  <c r="K19" i="96"/>
  <c r="H19" i="96"/>
  <c r="M84" i="96"/>
  <c r="C19" i="96"/>
  <c r="F19" i="96"/>
  <c r="K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C85" i="95"/>
  <c r="K19" i="95"/>
  <c r="F19" i="95"/>
  <c r="H19" i="95"/>
  <c r="C19" i="95"/>
  <c r="H85" i="95"/>
  <c r="K85" i="95"/>
  <c r="M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85" i="94"/>
  <c r="M85" i="94"/>
  <c r="H19" i="94"/>
  <c r="H85" i="94"/>
  <c r="K85" i="94"/>
  <c r="M19" i="94"/>
  <c r="K19" i="94"/>
  <c r="F85" i="94"/>
  <c r="C19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M19" i="93"/>
  <c r="K88" i="93"/>
  <c r="M88" i="93"/>
  <c r="C88" i="93"/>
  <c r="H19" i="93"/>
  <c r="F88" i="93"/>
  <c r="H88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K85" i="91"/>
  <c r="F19" i="91"/>
  <c r="H85" i="91"/>
  <c r="M85" i="91"/>
  <c r="F85" i="91"/>
  <c r="C19" i="91"/>
  <c r="F26" i="92"/>
  <c r="M98" i="92"/>
  <c r="F19" i="47"/>
  <c r="H98" i="92"/>
  <c r="K19" i="91"/>
  <c r="H19" i="91"/>
  <c r="F98" i="92"/>
  <c r="K98" i="92"/>
  <c r="C26" i="92"/>
  <c r="K26" i="92"/>
  <c r="M26" i="92"/>
  <c r="M19" i="91"/>
  <c r="C85" i="91"/>
  <c r="C98" i="92"/>
  <c r="H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19" i="90"/>
  <c r="M85" i="90"/>
  <c r="C19" i="90"/>
  <c r="C85" i="90"/>
  <c r="F85" i="90"/>
  <c r="H85" i="90"/>
  <c r="K85" i="90"/>
  <c r="K19" i="90"/>
  <c r="H19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19" i="89"/>
  <c r="H60" i="51"/>
  <c r="H85" i="89"/>
  <c r="M19" i="89"/>
  <c r="M85" i="89"/>
  <c r="K85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85" i="87"/>
  <c r="H85" i="87"/>
  <c r="M19" i="87"/>
  <c r="K101" i="88"/>
  <c r="F25" i="88"/>
  <c r="M101" i="88"/>
  <c r="C101" i="88"/>
  <c r="K19" i="87"/>
  <c r="C19" i="87"/>
  <c r="H19" i="87"/>
  <c r="F101" i="88"/>
  <c r="C85" i="87"/>
  <c r="K85" i="87"/>
  <c r="M25" i="88"/>
  <c r="F85" i="87"/>
  <c r="H101" i="88"/>
  <c r="F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M19" i="86"/>
  <c r="K85" i="86"/>
  <c r="C19" i="86"/>
  <c r="C85" i="86"/>
  <c r="H19" i="86"/>
  <c r="F19" i="86"/>
  <c r="H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M85" i="85"/>
  <c r="C85" i="85"/>
  <c r="C19" i="85"/>
  <c r="F85" i="85"/>
  <c r="K85" i="85"/>
  <c r="K19" i="85"/>
  <c r="H85" i="85"/>
  <c r="H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85" i="83"/>
  <c r="C25" i="84"/>
  <c r="F85" i="83"/>
  <c r="M110" i="84"/>
  <c r="M85" i="83"/>
  <c r="M25" i="84"/>
  <c r="C19" i="83"/>
  <c r="F19" i="83"/>
  <c r="M19" i="83"/>
  <c r="F110" i="84"/>
  <c r="H110" i="84"/>
  <c r="K110" i="84"/>
  <c r="F25" i="84"/>
  <c r="H25" i="84"/>
  <c r="K19" i="83"/>
  <c r="H85" i="83"/>
  <c r="H19" i="83"/>
  <c r="K85" i="83"/>
  <c r="C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19" i="82"/>
  <c r="F19" i="82"/>
  <c r="C19" i="82"/>
  <c r="M60" i="82"/>
  <c r="H19" i="82"/>
  <c r="F60" i="82"/>
  <c r="C60" i="82"/>
  <c r="H18" i="74"/>
  <c r="M18" i="74"/>
  <c r="C18" i="74"/>
  <c r="K60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K78" i="75"/>
  <c r="H96" i="31"/>
  <c r="F78" i="75"/>
  <c r="M78" i="75"/>
  <c r="C78" i="75"/>
  <c r="K96" i="31"/>
  <c r="C96" i="31"/>
  <c r="H78" i="75"/>
  <c r="M96" i="31"/>
  <c r="F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K19" i="64"/>
  <c r="M85" i="64"/>
  <c r="K85" i="64"/>
  <c r="H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30" i="81"/>
  <c r="M110" i="81"/>
  <c r="H110" i="81"/>
  <c r="F110" i="81"/>
  <c r="K110" i="81"/>
  <c r="F30" i="81"/>
  <c r="C11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85" i="80"/>
  <c r="M85" i="80"/>
  <c r="C19" i="80"/>
  <c r="M19" i="80"/>
  <c r="F85" i="80"/>
  <c r="K85" i="80"/>
  <c r="K19" i="80"/>
  <c r="H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M65" i="79"/>
  <c r="H65" i="79"/>
  <c r="C19" i="79"/>
  <c r="M19" i="79"/>
  <c r="H19" i="79"/>
  <c r="C65" i="79"/>
  <c r="K19" i="79"/>
  <c r="F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M19" i="78"/>
  <c r="F19" i="78"/>
  <c r="H85" i="78"/>
  <c r="H19" i="78"/>
  <c r="C85" i="78"/>
  <c r="K19" i="78"/>
  <c r="F85" i="78"/>
  <c r="C19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F89" i="77"/>
  <c r="H19" i="77"/>
  <c r="F19" i="77"/>
  <c r="K89" i="77"/>
  <c r="M19" i="77"/>
  <c r="C89" i="77"/>
  <c r="H89" i="77"/>
  <c r="M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F77" i="69"/>
  <c r="K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42" i="69" s="1"/>
  <c r="P406" i="38"/>
  <c r="K40" i="69" l="1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H19" i="76"/>
  <c r="C19" i="76"/>
  <c r="K19" i="76"/>
  <c r="F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M93" i="68"/>
  <c r="H93" i="68"/>
  <c r="K93" i="68"/>
  <c r="F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41" i="25"/>
  <c r="K841" i="25"/>
  <c r="M841" i="25"/>
  <c r="H841" i="25"/>
  <c r="C841" i="25"/>
  <c r="O364" i="38" l="1"/>
  <c r="Z364" i="38"/>
  <c r="N363" i="38"/>
  <c r="F840" i="25"/>
  <c r="K840" i="25"/>
  <c r="P363" i="38"/>
  <c r="O363" i="38" l="1"/>
  <c r="Z363" i="38"/>
  <c r="M577" i="25"/>
  <c r="Q10" i="25" s="1"/>
  <c r="E362" i="38"/>
  <c r="H362" i="38"/>
  <c r="K362" i="38"/>
  <c r="M362" i="38"/>
  <c r="U362" i="38" s="1"/>
  <c r="S362" i="38"/>
  <c r="K311" i="25" l="1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9" i="58"/>
  <c r="H209" i="58"/>
  <c r="C209" i="58"/>
  <c r="K200" i="58"/>
  <c r="F200" i="58"/>
  <c r="K199" i="58"/>
  <c r="F199" i="58"/>
  <c r="K193" i="58"/>
  <c r="F193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P39" i="58"/>
  <c r="H168" i="58"/>
  <c r="G168" i="58"/>
  <c r="F168" i="58"/>
  <c r="P38" i="58"/>
  <c r="H167" i="58"/>
  <c r="G167" i="58"/>
  <c r="F167" i="58"/>
  <c r="P37" i="58"/>
  <c r="H166" i="58"/>
  <c r="G166" i="58"/>
  <c r="F166" i="58"/>
  <c r="P36" i="58"/>
  <c r="H165" i="58"/>
  <c r="G165" i="58"/>
  <c r="F165" i="58"/>
  <c r="P35" i="58"/>
  <c r="P34" i="58"/>
  <c r="P33" i="58"/>
  <c r="P32" i="58"/>
  <c r="H161" i="58"/>
  <c r="G161" i="58"/>
  <c r="F161" i="58"/>
  <c r="P31" i="58"/>
  <c r="H160" i="58"/>
  <c r="G160" i="58"/>
  <c r="F160" i="58"/>
  <c r="P30" i="58"/>
  <c r="H159" i="58"/>
  <c r="G159" i="58"/>
  <c r="F159" i="58"/>
  <c r="P29" i="58"/>
  <c r="H158" i="58"/>
  <c r="G158" i="58"/>
  <c r="F158" i="58"/>
  <c r="P28" i="58"/>
  <c r="H157" i="58"/>
  <c r="G157" i="58"/>
  <c r="F157" i="58"/>
  <c r="P27" i="58"/>
  <c r="H156" i="58"/>
  <c r="G156" i="58"/>
  <c r="F156" i="58"/>
  <c r="P26" i="58"/>
  <c r="H155" i="58"/>
  <c r="G155" i="58"/>
  <c r="F155" i="58"/>
  <c r="P25" i="58"/>
  <c r="H154" i="58"/>
  <c r="G154" i="58"/>
  <c r="F154" i="58"/>
  <c r="P24" i="58"/>
  <c r="H153" i="58"/>
  <c r="G153" i="58"/>
  <c r="F153" i="58"/>
  <c r="P23" i="58"/>
  <c r="H152" i="58"/>
  <c r="G152" i="58"/>
  <c r="F152" i="58"/>
  <c r="P22" i="58"/>
  <c r="H151" i="58"/>
  <c r="G151" i="58"/>
  <c r="F151" i="58"/>
  <c r="P21" i="58"/>
  <c r="H150" i="58"/>
  <c r="G150" i="58"/>
  <c r="F150" i="58"/>
  <c r="P20" i="58"/>
  <c r="H149" i="58"/>
  <c r="G149" i="58"/>
  <c r="F149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4" i="52"/>
  <c r="F63" i="66"/>
  <c r="C119" i="7"/>
  <c r="F19" i="3"/>
  <c r="F94" i="52"/>
  <c r="F30" i="49"/>
  <c r="H75" i="41"/>
  <c r="C213" i="57"/>
  <c r="F19" i="70"/>
  <c r="M67" i="60"/>
  <c r="C19" i="41"/>
  <c r="F19" i="61"/>
  <c r="C19" i="59"/>
  <c r="M19" i="66"/>
  <c r="K119" i="7"/>
  <c r="M30" i="40"/>
  <c r="C23" i="57"/>
  <c r="H19" i="54"/>
  <c r="M19" i="75"/>
  <c r="M19" i="72"/>
  <c r="F19" i="54"/>
  <c r="K19" i="69"/>
  <c r="M213" i="57"/>
  <c r="C67" i="60"/>
  <c r="H19" i="69"/>
  <c r="M19" i="54"/>
  <c r="H19" i="61"/>
  <c r="K108" i="45"/>
  <c r="H94" i="52"/>
  <c r="H113" i="25"/>
  <c r="F23" i="57"/>
  <c r="F23" i="17"/>
  <c r="K30" i="40"/>
  <c r="H119" i="7"/>
  <c r="H19" i="68"/>
  <c r="K94" i="52"/>
  <c r="H19" i="3"/>
  <c r="K75" i="41"/>
  <c r="H63" i="66"/>
  <c r="K19" i="72"/>
  <c r="C19" i="3"/>
  <c r="K43" i="58"/>
  <c r="F19" i="71"/>
  <c r="C19" i="61"/>
  <c r="M108" i="45"/>
  <c r="F19" i="50"/>
  <c r="C81" i="61"/>
  <c r="H19" i="66"/>
  <c r="M19" i="3"/>
  <c r="K19" i="75"/>
  <c r="F210" i="58"/>
  <c r="M19" i="55"/>
  <c r="K19" i="62"/>
  <c r="C75" i="41"/>
  <c r="M19" i="53"/>
  <c r="C65" i="71"/>
  <c r="H77" i="70"/>
  <c r="F51" i="54"/>
  <c r="C19" i="75"/>
  <c r="H19" i="53"/>
  <c r="H19" i="55"/>
  <c r="M72" i="59"/>
  <c r="H19" i="60"/>
  <c r="K19" i="68"/>
  <c r="M60" i="51"/>
  <c r="M23" i="17"/>
  <c r="C19" i="68"/>
  <c r="C19" i="50"/>
  <c r="C19" i="63"/>
  <c r="K451" i="17"/>
  <c r="M75" i="41"/>
  <c r="H19" i="70"/>
  <c r="C19" i="72"/>
  <c r="H81" i="61"/>
  <c r="H19" i="71"/>
  <c r="F19" i="62"/>
  <c r="M94" i="52"/>
  <c r="K19" i="66"/>
  <c r="H86" i="53"/>
  <c r="M210" i="58"/>
  <c r="M19" i="62"/>
  <c r="K19" i="59"/>
  <c r="H19" i="34"/>
  <c r="M19" i="50"/>
  <c r="F75" i="41"/>
  <c r="C19" i="71"/>
  <c r="F19" i="59"/>
  <c r="M23" i="57"/>
  <c r="M19" i="41"/>
  <c r="F19" i="60"/>
  <c r="F213" i="57"/>
  <c r="H19" i="63"/>
  <c r="F19" i="68"/>
  <c r="M51" i="54"/>
  <c r="F19" i="52"/>
  <c r="K19" i="61"/>
  <c r="M156" i="49"/>
  <c r="M30" i="49"/>
  <c r="K19" i="63"/>
  <c r="F19" i="45"/>
  <c r="K90" i="72"/>
  <c r="C19" i="34"/>
  <c r="K60" i="51"/>
  <c r="C19" i="70"/>
  <c r="C156" i="49"/>
  <c r="M19" i="61"/>
  <c r="M451" i="17"/>
  <c r="F67" i="60"/>
  <c r="F451" i="17"/>
  <c r="H65" i="63"/>
  <c r="M19" i="34"/>
  <c r="K19" i="52"/>
  <c r="F25" i="31"/>
  <c r="H19" i="50"/>
  <c r="C43" i="58"/>
  <c r="H19" i="73"/>
  <c r="C210" i="58"/>
  <c r="K63" i="66"/>
  <c r="C63" i="66"/>
  <c r="M19" i="60"/>
  <c r="C86" i="53"/>
  <c r="F113" i="25"/>
  <c r="M86" i="53"/>
  <c r="K213" i="57"/>
  <c r="F60" i="51"/>
  <c r="M65" i="71"/>
  <c r="H19" i="72"/>
  <c r="K23" i="17"/>
  <c r="F65" i="71"/>
  <c r="C30" i="49"/>
  <c r="F19" i="63"/>
  <c r="C55" i="50"/>
  <c r="K19" i="54"/>
  <c r="H156" i="49"/>
  <c r="F108" i="45"/>
  <c r="C451" i="17"/>
  <c r="C19" i="64"/>
  <c r="F19" i="34"/>
  <c r="C100" i="34"/>
  <c r="K18" i="74"/>
  <c r="C19" i="60"/>
  <c r="H451" i="17"/>
  <c r="F19" i="66"/>
  <c r="K65" i="63"/>
  <c r="K19" i="70"/>
  <c r="F85" i="64"/>
  <c r="C25" i="31"/>
  <c r="F19" i="73"/>
  <c r="K81" i="61"/>
  <c r="M19" i="63"/>
  <c r="K100" i="34"/>
  <c r="F156" i="49"/>
  <c r="H43" i="58"/>
  <c r="F19" i="69"/>
  <c r="M19" i="68"/>
  <c r="F19" i="55"/>
  <c r="K65" i="71"/>
  <c r="H108" i="45"/>
  <c r="K19" i="3"/>
  <c r="C113" i="25"/>
  <c r="H72" i="59"/>
  <c r="M81" i="61"/>
  <c r="K51" i="54"/>
  <c r="F81" i="61"/>
  <c r="F119" i="7"/>
  <c r="C19" i="62"/>
  <c r="C19" i="69"/>
  <c r="H19" i="75"/>
  <c r="F19" i="72"/>
  <c r="H19" i="62"/>
  <c r="H19" i="41"/>
  <c r="C85" i="64"/>
  <c r="H90" i="72"/>
  <c r="M43" i="58"/>
  <c r="F18" i="74"/>
  <c r="F65" i="63"/>
  <c r="C19" i="45"/>
  <c r="C77" i="70"/>
  <c r="H213" i="57"/>
  <c r="F19" i="53"/>
  <c r="K19" i="60"/>
  <c r="M19" i="70"/>
  <c r="K19" i="34"/>
  <c r="M90" i="72"/>
  <c r="C19" i="73"/>
  <c r="K67" i="60"/>
  <c r="K19" i="50"/>
  <c r="M100" i="34"/>
  <c r="M63" i="66"/>
  <c r="F19" i="41"/>
  <c r="F90" i="72"/>
  <c r="H67" i="60"/>
  <c r="K55" i="50"/>
  <c r="M55" i="50"/>
  <c r="F55" i="50"/>
  <c r="K86" i="53"/>
  <c r="F19" i="75"/>
  <c r="M19" i="52"/>
  <c r="F86" i="53"/>
  <c r="H25" i="31"/>
  <c r="M19" i="59"/>
  <c r="C65" i="63"/>
  <c r="F28" i="43"/>
  <c r="C19" i="53"/>
  <c r="F30" i="40"/>
  <c r="C19" i="54"/>
  <c r="K156" i="49"/>
  <c r="H30" i="40"/>
  <c r="M65" i="63"/>
  <c r="M19" i="71"/>
  <c r="C30" i="40"/>
  <c r="C72" i="59"/>
  <c r="H23" i="17"/>
  <c r="H55" i="50"/>
  <c r="M77" i="70"/>
  <c r="K19" i="41"/>
  <c r="C23" i="17"/>
  <c r="F72" i="59"/>
  <c r="H51" i="54"/>
  <c r="K72" i="59"/>
  <c r="F19" i="64"/>
  <c r="K19" i="53"/>
  <c r="K23" i="57"/>
  <c r="M19" i="73"/>
  <c r="C19" i="52"/>
  <c r="K19" i="73"/>
  <c r="F100" i="34"/>
  <c r="H210" i="58"/>
  <c r="F43" i="58"/>
  <c r="M25" i="31"/>
  <c r="M119" i="7"/>
  <c r="H19" i="52"/>
  <c r="K25" i="31"/>
  <c r="M19" i="45"/>
  <c r="K210" i="58"/>
  <c r="K77" i="70"/>
  <c r="C90" i="72"/>
  <c r="C51" i="54"/>
  <c r="F77" i="70"/>
  <c r="K19" i="55"/>
  <c r="C19" i="66"/>
  <c r="K19" i="71"/>
  <c r="H65" i="71"/>
  <c r="M19" i="69"/>
  <c r="H19" i="59"/>
  <c r="C108" i="45"/>
  <c r="C19" i="55"/>
  <c r="H100" i="34"/>
  <c r="V768" i="38" l="1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7" i="74" s="1"/>
  <c r="K99" i="34"/>
  <c r="Q2" i="49"/>
  <c r="F155" i="49"/>
  <c r="Q2" i="41"/>
  <c r="Q8" i="41" s="1"/>
  <c r="F209" i="58"/>
  <c r="K209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68" i="38" l="1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1" i="58"/>
  <c r="Q10" i="58" s="1"/>
  <c r="K14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7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6" i="38" l="1"/>
  <c r="Q768" i="38"/>
  <c r="K105" i="46"/>
  <c r="K106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3" i="46"/>
  <c r="K94" i="46"/>
  <c r="K128" i="58"/>
  <c r="K129" i="58"/>
  <c r="Q726" i="38"/>
  <c r="Q725" i="38"/>
  <c r="K126" i="58"/>
  <c r="K127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<sst xmlns="http://schemas.openxmlformats.org/spreadsheetml/2006/main" count="8385" uniqueCount="1320">
  <si>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</si>
  <si>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</si>
  <si>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</si>
  <si>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</si>
  <si>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</si>
  <si>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</si>
  <si>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</si>
  <si>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</si>
  <si>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</si>
  <si>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</si>
  <si>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</si>
  <si>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</si>
  <si>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</si>
  <si>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</si>
  <si>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</si>
  <si>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</si>
  <si>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</si>
  <si>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</si>
  <si>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</si>
  <si>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</si>
  <si>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</si>
  <si>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</si>
  <si>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</si>
  <si>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</si>
  <si>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</si>
  <si>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</si>
  <si>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</si>
  <si>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</si>
  <si>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</si>
  <si>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</si>
  <si>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</si>
  <si>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</si>
  <si>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</si>
  <si>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</si>
  <si>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</si>
  <si>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</si>
  <si>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</si>
  <si>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</si>
  <si>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</si>
  <si>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</si>
  <si>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</si>
  <si>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</si>
  <si>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</si>
  <si>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</si>
  <si>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</si>
  <si>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</si>
  <si>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</si>
  <si>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</si>
  <si>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</si>
  <si>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</si>
  <si>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</si>
  <si>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</si>
  <si>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</si>
  <si>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</si>
  <si>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</si>
  <si>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</si>
  <si>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</si>
  <si>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</si>
  <si>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</si>
  <si>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</si>
  <si>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</si>
  <si>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</si>
  <si>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</si>
  <si>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</si>
  <si>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</si>
  <si>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</si>
  <si>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</si>
  <si>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</si>
  <si>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</si>
  <si>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</si>
  <si>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</si>
  <si>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</si>
  <si>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</si>
  <si>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</si>
  <si>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</si>
  <si>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</si>
  <si>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</si>
  <si>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</si>
  <si>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</si>
  <si>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</si>
  <si>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</si>
  <si>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</si>
  <si>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</si>
  <si>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</si>
  <si>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</si>
  <si>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</si>
  <si>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</si>
  <si>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</si>
  <si>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</si>
  <si>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</si>
  <si>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</si>
  <si>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</si>
  <si>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</si>
  <si>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</si>
  <si>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</si>
  <si>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</si>
  <si>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</si>
  <si>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</si>
  <si>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</si>
  <si>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</si>
  <si>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</si>
  <si>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</si>
  <si>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</si>
  <si>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</si>
  <si>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</si>
  <si>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</si>
  <si>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</si>
  <si>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</si>
  <si>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</si>
  <si>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</si>
  <si>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</si>
  <si>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</si>
  <si>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</si>
  <si>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</si>
  <si>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</si>
  <si>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</si>
  <si>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</si>
  <si>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</si>
  <si>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</si>
  <si>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</si>
  <si>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</si>
  <si>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</si>
  <si>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</si>
  <si>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</si>
  <si>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</si>
  <si>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</si>
  <si>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</si>
  <si>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</si>
  <si>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</si>
  <si>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</si>
  <si>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</si>
  <si>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</si>
  <si>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</si>
  <si>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</si>
  <si>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</si>
  <si>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</si>
  <si>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</si>
  <si>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</si>
  <si>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</si>
  <si>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</si>
  <si>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</si>
  <si>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</si>
  <si>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</si>
  <si>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</si>
  <si>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</si>
  <si>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</si>
  <si>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</si>
  <si>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</si>
  <si>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</si>
  <si>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</si>
  <si>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</si>
  <si>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</si>
  <si>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</si>
  <si>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</si>
  <si>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</si>
  <si>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</si>
  <si>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</si>
  <si>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</si>
  <si>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</si>
  <si>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</si>
  <si>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</si>
  <si>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</si>
  <si>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</si>
  <si>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</si>
  <si>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</si>
  <si>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</si>
  <si>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</si>
  <si>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</si>
  <si>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</si>
  <si>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</si>
  <si>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</si>
  <si>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</si>
  <si>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</si>
  <si>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</si>
  <si>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</si>
  <si>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</si>
  <si>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</si>
  <si>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</si>
  <si>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</si>
  <si>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</si>
  <si>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</si>
  <si>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</si>
  <si>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</si>
  <si>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</si>
  <si>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</si>
  <si>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</si>
  <si>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</si>
  <si>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</si>
  <si>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</si>
  <si>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</si>
  <si>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</si>
  <si>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</si>
  <si>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</si>
  <si>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</si>
  <si>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</si>
  <si>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</si>
  <si>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</si>
  <si>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</si>
  <si>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</si>
  <si>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</si>
  <si>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</si>
  <si>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</si>
  <si>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</si>
  <si>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</si>
  <si>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</si>
  <si>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</si>
  <si>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</si>
  <si>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</si>
  <si>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</si>
  <si>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</si>
  <si>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</si>
  <si>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</si>
  <si>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</si>
  <si>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</si>
  <si>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</si>
  <si>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</si>
  <si>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</si>
  <si>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</si>
  <si>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</si>
  <si>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</si>
  <si>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</si>
  <si>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</si>
  <si>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</si>
  <si>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</si>
  <si>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</si>
  <si>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</si>
  <si>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</si>
  <si>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</si>
  <si>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</si>
  <si>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</si>
  <si>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</si>
  <si>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</si>
  <si>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</si>
  <si>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</si>
  <si>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</si>
  <si>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</si>
  <si>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</si>
  <si>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</si>
  <si>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</si>
  <si>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</si>
  <si>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</si>
  <si>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</si>
  <si>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</si>
  <si>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</si>
  <si>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</si>
  <si>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</si>
  <si>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</si>
  <si>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</si>
  <si>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</si>
  <si>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</si>
  <si>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</si>
  <si>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</si>
  <si>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</si>
  <si>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</si>
  <si>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</si>
  <si>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</si>
  <si>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</si>
  <si>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</si>
  <si>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</si>
  <si>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</si>
  <si>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</si>
  <si>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</si>
  <si>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</si>
  <si>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</si>
  <si>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</si>
  <si>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</si>
  <si>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</si>
  <si>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</si>
  <si>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</si>
  <si>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</si>
  <si>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</si>
  <si>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</si>
  <si>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</si>
  <si>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</si>
  <si>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</si>
  <si>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</si>
  <si>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</si>
  <si>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</si>
  <si>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</si>
  <si>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</si>
  <si>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</si>
  <si>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</si>
  <si>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</si>
  <si>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</si>
  <si>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</si>
  <si>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</si>
  <si>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</si>
  <si>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</si>
  <si>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</si>
  <si>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</si>
  <si>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</si>
  <si>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</si>
  <si>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</si>
  <si>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</si>
  <si>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</si>
  <si>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</si>
  <si>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</si>
  <si>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</si>
  <si>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</si>
  <si>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</si>
  <si>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</si>
  <si>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</si>
  <si>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</si>
  <si>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</si>
  <si>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</si>
  <si>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</si>
  <si>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</si>
  <si>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</si>
  <si>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</si>
  <si>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</si>
  <si>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</si>
  <si>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</si>
  <si>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</si>
  <si>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</si>
  <si>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</si>
  <si>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</si>
  <si>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</si>
  <si>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</si>
  <si>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</si>
  <si>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</si>
  <si>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</si>
  <si>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</si>
  <si>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</si>
  <si>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</si>
  <si>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</si>
  <si>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</si>
  <si>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</si>
  <si>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</si>
  <si>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</si>
  <si>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</si>
  <si>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</si>
  <si>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</si>
  <si>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</si>
  <si>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</si>
  <si>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</si>
  <si>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</si>
  <si>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</si>
  <si>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</si>
  <si>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</si>
  <si>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</si>
  <si>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</si>
  <si>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</si>
  <si>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</si>
  <si>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</si>
  <si>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</si>
  <si>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</si>
  <si>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</si>
  <si>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</si>
  <si>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</si>
  <si>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</si>
  <si>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</si>
  <si>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</si>
  <si>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</si>
  <si>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</si>
  <si>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</si>
  <si>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</si>
  <si>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</si>
  <si>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</si>
  <si>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</si>
  <si>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</si>
  <si>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</si>
  <si>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</si>
  <si>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</si>
  <si>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</si>
  <si>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</si>
  <si>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</si>
  <si>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</si>
  <si>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</si>
  <si>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</si>
  <si>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</si>
  <si>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</si>
  <si>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</si>
  <si>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</si>
  <si>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</si>
  <si>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</si>
  <si>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</si>
  <si>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</si>
  <si>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</si>
  <si>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</si>
  <si>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</si>
  <si>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</si>
  <si>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</si>
  <si>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</si>
  <si>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</si>
  <si>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</si>
  <si>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</si>
  <si>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</si>
  <si>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</si>
  <si>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</si>
  <si>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</si>
  <si>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</si>
  <si>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</si>
  <si>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</si>
  <si>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</si>
  <si>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</si>
  <si>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</si>
  <si>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</si>
  <si>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</si>
  <si>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</si>
  <si>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</si>
  <si>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</si>
  <si>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</si>
  <si>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</si>
  <si>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</si>
  <si>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</si>
  <si>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</si>
  <si>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</si>
  <si>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</si>
  <si>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</si>
  <si>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</si>
  <si>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</si>
  <si>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</si>
  <si>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</si>
  <si>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</si>
  <si>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</si>
  <si>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</si>
  <si>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</si>
  <si>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</si>
  <si>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</si>
  <si>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</si>
  <si>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</si>
  <si>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</si>
  <si>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</si>
  <si>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</si>
  <si>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</si>
  <si>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</si>
  <si>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</si>
  <si>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</si>
  <si>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</si>
  <si>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</si>
  <si>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</si>
  <si>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</si>
  <si>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</si>
  <si>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</si>
  <si>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</si>
  <si>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</si>
  <si>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</si>
  <si>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</si>
  <si>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</si>
  <si>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</si>
  <si>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</si>
  <si>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</si>
  <si>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</si>
  <si>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</si>
  <si>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</si>
  <si>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</si>
  <si>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</si>
  <si>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</si>
  <si>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</si>
  <si>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</si>
  <si>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</si>
  <si>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</si>
  <si>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</si>
  <si>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</si>
  <si>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</si>
  <si>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</si>
  <si>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</si>
  <si>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</si>
  <si>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</si>
  <si>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</si>
  <si>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</si>
  <si>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</si>
  <si>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</si>
  <si>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</si>
  <si>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</si>
  <si>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</si>
  <si>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</si>
  <si>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</si>
  <si>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</si>
  <si>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</si>
  <si>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</si>
  <si>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</si>
  <si>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</si>
  <si>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</si>
  <si>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</si>
  <si>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</si>
  <si>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</si>
  <si>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</si>
  <si>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</si>
  <si>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</si>
  <si>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</si>
  <si>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</si>
  <si>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</si>
  <si>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</si>
  <si>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</si>
  <si>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</si>
  <si>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</si>
  <si>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</si>
  <si>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</si>
  <si>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</si>
  <si>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</si>
  <si>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</si>
  <si>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</si>
  <si>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</si>
  <si>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</si>
  <si>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</si>
  <si>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</si>
  <si>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</si>
  <si>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</si>
  <si>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</si>
  <si>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</si>
  <si>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</si>
  <si>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</si>
  <si>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</si>
  <si>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</si>
  <si>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</si>
  <si>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</si>
  <si>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</si>
  <si>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</si>
  <si>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</si>
  <si>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</si>
  <si>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</si>
  <si>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</si>
  <si>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</si>
  <si>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</si>
  <si>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</si>
  <si>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</si>
  <si>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</si>
  <si>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</si>
  <si>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</si>
  <si>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</si>
  <si>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</si>
  <si>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</si>
  <si>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</si>
  <si>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</si>
  <si>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</si>
  <si>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</si>
  <si>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</si>
  <si>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</si>
  <si>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</si>
  <si>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</si>
  <si>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</si>
  <si>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</si>
  <si>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</si>
  <si>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</si>
  <si>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</si>
  <si>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</si>
  <si>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</si>
  <si>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</si>
  <si>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</si>
  <si>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</si>
  <si>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</si>
  <si>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</si>
  <si>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</si>
  <si>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</si>
  <si>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</si>
  <si>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</si>
  <si>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</si>
  <si>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</si>
  <si>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</si>
  <si>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</si>
  <si>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</si>
  <si>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</si>
  <si>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</si>
  <si>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</si>
  <si>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</si>
  <si>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</si>
  <si>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</si>
  <si>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</si>
  <si>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</si>
  <si>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</si>
  <si>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</si>
  <si>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</si>
  <si>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</si>
  <si>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</si>
  <si>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</si>
  <si>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</si>
  <si>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</si>
  <si>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</si>
  <si>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</si>
  <si>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</si>
  <si>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</si>
  <si>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</si>
  <si>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</si>
  <si>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</si>
  <si>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</si>
  <si>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</si>
  <si>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</si>
  <si>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</si>
  <si>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</si>
  <si>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</si>
  <si>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</si>
  <si>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</si>
  <si>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</si>
  <si>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</si>
  <si>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</si>
  <si>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</si>
  <si>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</si>
  <si>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</si>
  <si>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</si>
  <si>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</si>
  <si>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</si>
  <si>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</si>
  <si>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</si>
  <si>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</si>
  <si>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</si>
  <si>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</si>
  <si>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</si>
  <si>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</si>
  <si>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</si>
  <si>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</si>
  <si>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</si>
  <si>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</si>
  <si>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</si>
  <si>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</si>
  <si>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</si>
  <si>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</si>
  <si>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</si>
  <si>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</si>
  <si>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</si>
  <si>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</si>
  <si>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</si>
  <si>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</si>
  <si>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</si>
  <si>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</si>
  <si>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</si>
  <si>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</si>
  <si>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</si>
  <si>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</si>
  <si>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</si>
  <si>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</si>
  <si>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</si>
  <si>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</si>
  <si>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</si>
  <si>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</si>
  <si>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</si>
  <si>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</si>
  <si>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</si>
  <si>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</si>
  <si>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</si>
  <si>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</si>
  <si>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</si>
  <si>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</si>
  <si>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</si>
  <si>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</si>
  <si>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</si>
  <si>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</si>
  <si>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</si>
  <si>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</si>
  <si>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</si>
  <si>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</si>
  <si>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</si>
  <si>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</si>
  <si>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</si>
  <si>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</si>
  <si>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</si>
  <si>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</si>
  <si>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</si>
  <si>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</si>
  <si>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</si>
  <si>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</si>
  <si>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</si>
  <si>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</si>
  <si>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</si>
  <si>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</si>
  <si>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</si>
  <si>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</si>
  <si>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</si>
  <si>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</si>
  <si>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</si>
  <si>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</si>
  <si>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</si>
  <si>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</si>
  <si>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</si>
  <si>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</si>
  <si>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</si>
  <si>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</si>
  <si>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</si>
  <si>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</si>
  <si>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</si>
  <si>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</si>
  <si>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</si>
  <si>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</si>
  <si>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</si>
  <si>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</si>
  <si>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</si>
  <si>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</si>
  <si>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</si>
  <si>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</si>
  <si>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</si>
  <si>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</si>
  <si>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</si>
  <si>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</si>
  <si>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</si>
  <si>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</si>
  <si>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</si>
  <si>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</si>
  <si>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</si>
  <si>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</si>
  <si>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</si>
  <si>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</si>
  <si>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</si>
  <si>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</si>
  <si>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</si>
  <si>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</si>
  <si>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</si>
  <si>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</si>
  <si>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</si>
  <si>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</si>
  <si>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</si>
  <si>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</si>
  <si>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</si>
  <si>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</si>
  <si>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</si>
  <si>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</si>
  <si>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</si>
  <si>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</si>
  <si>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</si>
  <si>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</si>
  <si>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</si>
  <si>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</si>
  <si>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</si>
  <si>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</si>
  <si>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</si>
  <si>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</si>
  <si>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</si>
  <si>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</si>
  <si>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</si>
  <si>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</si>
  <si>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</si>
  <si>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</si>
  <si>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</si>
  <si>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</si>
  <si>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</si>
  <si>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</si>
  <si>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</si>
  <si>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</si>
  <si>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</si>
  <si>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</si>
  <si>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</si>
  <si>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</si>
  <si>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</si>
  <si>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</si>
  <si>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</si>
  <si>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</si>
  <si>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</si>
  <si>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</si>
  <si>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</si>
  <si>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</si>
  <si>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</si>
  <si>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</si>
  <si>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</si>
  <si>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</si>
  <si>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</si>
  <si>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</si>
  <si>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</si>
  <si>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</si>
  <si>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</si>
  <si>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</si>
  <si>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</si>
  <si>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</si>
  <si>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</si>
  <si>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</si>
  <si>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</si>
  <si>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</si>
  <si>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</si>
  <si>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</si>
  <si>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</si>
  <si>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</si>
  <si>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</si>
  <si>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</si>
  <si>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</si>
  <si>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</si>
  <si>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</si>
  <si>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</si>
  <si>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</si>
  <si>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</si>
  <si>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</si>
  <si>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</si>
  <si>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</si>
  <si>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</si>
  <si>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</si>
  <si>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</si>
  <si>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</si>
  <si>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</si>
  <si>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</si>
  <si>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</si>
  <si>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</si>
  <si>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</si>
  <si>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</si>
  <si>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</si>
  <si>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</si>
  <si>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</si>
  <si>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</si>
  <si>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</si>
  <si>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</si>
  <si>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</si>
  <si>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</si>
  <si>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</si>
  <si>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</si>
  <si>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</si>
  <si>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</si>
  <si>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</si>
  <si>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</si>
  <si>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</si>
  <si>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</si>
  <si>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</si>
  <si>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</si>
  <si>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</si>
  <si>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</si>
  <si>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</si>
  <si>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</si>
  <si>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</si>
  <si>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</si>
  <si>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</si>
  <si>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</si>
  <si>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</si>
  <si>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</si>
  <si>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</si>
  <si>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</si>
  <si>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</si>
  <si>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</si>
  <si>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</si>
  <si>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</si>
  <si>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</si>
  <si>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</si>
  <si>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</si>
  <si>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</si>
  <si>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</si>
  <si>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</si>
  <si>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</si>
  <si>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</si>
  <si>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</si>
  <si>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</si>
  <si>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</si>
  <si>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</si>
  <si>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</si>
  <si>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</si>
  <si>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</si>
  <si>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</si>
  <si>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</si>
  <si>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</si>
  <si>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</si>
  <si>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</si>
  <si>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</si>
  <si>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</si>
  <si>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</si>
  <si>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</si>
  <si>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</si>
  <si>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</si>
  <si>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</si>
  <si>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</si>
  <si>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</si>
  <si>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</si>
  <si>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</si>
  <si>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</si>
  <si>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</si>
  <si>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</si>
  <si>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</si>
  <si>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</si>
  <si>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</si>
  <si>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</si>
  <si>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</si>
  <si>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</si>
  <si>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</si>
  <si>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</si>
  <si>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</si>
  <si>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</si>
  <si>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</si>
  <si>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</si>
  <si>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</si>
  <si>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</si>
  <si>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</si>
  <si>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</si>
  <si>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</si>
  <si>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</si>
  <si>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</si>
  <si>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</si>
  <si>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</si>
  <si>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</si>
  <si>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</si>
  <si>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</si>
  <si>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</si>
  <si>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</si>
  <si>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</si>
  <si>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</si>
  <si>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</si>
  <si>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</si>
  <si>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</si>
  <si>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</si>
  <si>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</si>
  <si>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</si>
  <si>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</si>
  <si>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</si>
  <si>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</si>
  <si>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</si>
  <si>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</si>
  <si>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</si>
  <si>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</si>
  <si>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</si>
  <si>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</si>
  <si>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</si>
  <si>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</si>
  <si>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</si>
  <si>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</si>
  <si>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</si>
  <si>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</si>
  <si>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</si>
  <si>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</si>
  <si>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</si>
  <si>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</si>
  <si>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</si>
  <si>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</si>
  <si>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</si>
  <si>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</si>
  <si>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</si>
  <si>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</si>
  <si>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</si>
  <si>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</si>
  <si>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</si>
  <si>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</si>
  <si>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</si>
  <si>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</si>
  <si>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</si>
  <si>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</si>
  <si>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</si>
  <si>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</si>
  <si>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</si>
  <si>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</si>
  <si>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</si>
  <si>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</si>
  <si>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</si>
  <si>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</si>
  <si>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</si>
  <si>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</si>
  <si>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</si>
  <si>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</si>
  <si>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</si>
  <si>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</si>
  <si>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</si>
  <si>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</si>
  <si>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</si>
  <si>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</si>
  <si>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</si>
  <si>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</si>
  <si>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</si>
  <si>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</si>
  <si>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</si>
  <si>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</si>
  <si>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</si>
  <si>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</si>
  <si>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</si>
  <si>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</si>
  <si>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</si>
  <si>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</si>
  <si>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</si>
  <si>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</si>
  <si>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</si>
  <si>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</si>
  <si>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</si>
  <si>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</si>
  <si>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</si>
  <si>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</si>
  <si>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</si>
  <si>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</si>
  <si>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</si>
  <si>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</si>
  <si>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</si>
  <si>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</si>
  <si>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</si>
  <si>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</si>
  <si>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</si>
  <si>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</si>
  <si>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</si>
  <si>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</si>
  <si>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</si>
  <si>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</si>
  <si>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</si>
  <si>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</si>
  <si>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</si>
  <si>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</si>
  <si>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</si>
  <si>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</si>
  <si>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</si>
  <si>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</si>
  <si>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</si>
  <si>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</si>
  <si>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</si>
  <si>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</si>
  <si>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</si>
  <si>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</si>
  <si>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</si>
  <si>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</si>
  <si>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</si>
  <si>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</si>
  <si>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</si>
  <si>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</si>
  <si>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</si>
  <si>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</si>
  <si>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</si>
  <si>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</si>
  <si>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</si>
  <si>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</si>
  <si>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</si>
  <si>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</si>
  <si>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</si>
  <si>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</si>
  <si>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</si>
  <si>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</si>
  <si>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</si>
  <si>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</si>
  <si>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</si>
  <si>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</si>
  <si>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</si>
  <si>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</si>
  <si>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</si>
  <si>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</si>
  <si>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</si>
  <si>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</si>
  <si>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</si>
  <si>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</si>
  <si>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</si>
  <si>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</si>
  <si>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</si>
  <si>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</si>
  <si>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</si>
  <si>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</si>
  <si>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</si>
  <si>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</si>
  <si>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</si>
  <si>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</si>
  <si>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</si>
  <si>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</si>
  <si>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</si>
  <si>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</si>
  <si>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</si>
  <si>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</si>
  <si>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</si>
  <si>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</si>
  <si>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</si>
  <si>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</si>
  <si>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</si>
  <si>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</si>
  <si>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</si>
  <si>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</si>
  <si>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</si>
  <si>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</si>
  <si>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</si>
  <si>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</si>
  <si>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</si>
  <si>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</si>
  <si>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</si>
  <si>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</si>
  <si>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</si>
  <si>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</si>
  <si>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</si>
  <si>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</si>
  <si>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</si>
  <si>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</si>
  <si>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</si>
  <si>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</si>
  <si>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</si>
  <si>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</si>
  <si>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</si>
  <si>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</si>
  <si>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</si>
  <si>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</si>
  <si>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</si>
  <si>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</si>
  <si>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</si>
  <si>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</si>
  <si>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</si>
  <si>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</si>
  <si>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</si>
  <si>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</si>
  <si>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</si>
  <si>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</si>
  <si>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</si>
  <si>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</si>
  <si>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</si>
  <si>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</si>
  <si>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</si>
  <si>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</si>
  <si>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</si>
  <si>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</si>
  <si>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</si>
  <si>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</si>
  <si>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</si>
  <si>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</si>
  <si>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</si>
  <si>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</si>
  <si>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</si>
  <si>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</si>
  <si>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</si>
  <si>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</si>
  <si>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</si>
  <si>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</si>
  <si>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</si>
  <si>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</si>
  <si>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</si>
  <si>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</si>
  <si>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</si>
  <si>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</si>
  <si>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</si>
  <si>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</si>
  <si>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</si>
  <si>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</si>
  <si>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</si>
  <si>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</si>
  <si>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</si>
  <si>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</si>
  <si>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</si>
  <si>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</si>
  <si>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</si>
  <si>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</si>
  <si>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</si>
  <si>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</si>
  <si>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</si>
  <si>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</si>
  <si>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</si>
  <si>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</si>
  <si>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</si>
  <si>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</si>
  <si>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</si>
  <si>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</si>
  <si>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</si>
  <si>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</si>
  <si>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</si>
  <si>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</si>
  <si>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</si>
  <si>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</si>
  <si>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</si>
  <si>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</si>
  <si>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</si>
  <si>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</si>
  <si>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</si>
  <si>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</si>
  <si>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</si>
  <si>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</si>
  <si>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</si>
  <si>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</si>
  <si>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</si>
  <si>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</si>
  <si>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</si>
  <si>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</si>
  <si>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</si>
  <si>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</si>
  <si>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</si>
  <si>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</si>
  <si>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</si>
  <si>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</si>
  <si>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</si>
  <si>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</si>
  <si>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</si>
  <si>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</si>
  <si>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</si>
  <si>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</si>
  <si>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</si>
  <si>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</si>
  <si>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</si>
  <si>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</si>
  <si>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</si>
  <si>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</si>
  <si>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</si>
  <si>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</si>
  <si>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</si>
  <si>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</si>
  <si>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</si>
  <si>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</si>
  <si>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</si>
  <si>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</si>
  <si>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</si>
  <si>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</si>
  <si>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</si>
  <si>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</si>
  <si>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</si>
  <si>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</si>
  <si>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</si>
  <si>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</si>
  <si>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</si>
  <si>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</si>
  <si>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</si>
  <si>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</si>
  <si>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</si>
  <si>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</si>
  <si>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</si>
  <si>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</si>
  <si>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</si>
  <si>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</si>
  <si>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</si>
  <si>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</si>
  <si>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</si>
  <si>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</si>
  <si>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</si>
  <si>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</si>
  <si>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</si>
  <si>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</si>
  <si>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</si>
  <si>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</si>
  <si>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</si>
  <si>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</si>
  <si>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</si>
  <si>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</si>
  <si>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</si>
  <si>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</si>
  <si>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</si>
  <si>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</si>
  <si>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</si>
  <si>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</si>
  <si>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</si>
  <si>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</si>
  <si>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</si>
  <si>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</si>
  <si>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</si>
  <si>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</si>
  <si>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</si>
  <si>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</si>
  <si>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</si>
  <si>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</si>
  <si>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</si>
  <si>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</si>
  <si>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</si>
  <si>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</si>
  <si>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</si>
  <si>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</si>
  <si>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</si>
  <si>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</si>
  <si>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</si>
  <si>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</si>
  <si>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</si>
  <si>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</si>
  <si>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</si>
  <si>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</si>
  <si>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</si>
  <si>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</si>
  <si>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</si>
  <si>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</si>
  <si>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</si>
  <si>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</si>
  <si>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</si>
  <si>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</si>
  <si>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</si>
  <si>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</si>
  <si>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</si>
  <si>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</si>
  <si>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</si>
  <si>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</si>
  <si>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</si>
  <si>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</si>
  <si>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</si>
  <si>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</si>
  <si>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</si>
  <si>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</si>
  <si>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</si>
  <si>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</si>
  <si>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</si>
  <si>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</si>
  <si>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</si>
  <si>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</si>
  <si>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</si>
  <si>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</si>
  <si>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</si>
  <si>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</si>
  <si>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</si>
  <si>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</si>
  <si>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</si>
  <si>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</si>
  <si>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</si>
  <si>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</si>
  <si>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</si>
  <si>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</si>
  <si>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</si>
  <si>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</si>
  <si>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</si>
  <si>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</si>
  <si>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</si>
  <si>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</si>
  <si>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</si>
  <si>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</si>
  <si>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</si>
  <si>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</si>
  <si>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</si>
  <si>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</si>
  <si>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</si>
  <si>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</si>
  <si>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</si>
  <si>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</si>
  <si>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</si>
  <si>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</si>
  <si>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</si>
  <si>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</si>
  <si>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</si>
  <si>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</si>
  <si>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</si>
  <si>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</si>
  <si>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</si>
  <si>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</si>
  <si>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</si>
  <si>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11/7/2018 AH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</si>
  <si>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</si>
  <si>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</si>
  <si>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</si>
  <si>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</si>
  <si>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</si>
  <si>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</si>
  <si>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</si>
  <si>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</si>
  <si>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</si>
  <si>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</si>
  <si>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</si>
  <si>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</si>
  <si>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</si>
  <si>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</si>
  <si>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</si>
  <si>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</si>
  <si>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</si>
  <si>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</si>
  <si>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</si>
  <si>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</si>
  <si>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</si>
  <si>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</si>
  <si>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</si>
  <si>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</si>
  <si>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</si>
  <si>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</si>
  <si>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</si>
  <si>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</si>
  <si>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</si>
  <si>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</si>
  <si>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11/8/2018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</si>
</sst>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3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29"/>
      <tableStyleElement type="headerRow" dxfId="3228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33920"/>
        <c:axId val="373435488"/>
      </c:scatterChart>
      <c:valAx>
        <c:axId val="373433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35488"/>
        <c:crosses val="autoZero"/>
        <c:crossBetween val="midCat"/>
      </c:valAx>
      <c:valAx>
        <c:axId val="3734354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33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37448"/>
        <c:axId val="373437840"/>
      </c:scatterChart>
      <c:valAx>
        <c:axId val="373437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37840"/>
        <c:crosses val="autoZero"/>
        <c:crossBetween val="midCat"/>
      </c:valAx>
      <c:valAx>
        <c:axId val="37343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3744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39016"/>
        <c:axId val="195311480"/>
      </c:scatterChart>
      <c:valAx>
        <c:axId val="373439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311480"/>
        <c:crosses val="autoZero"/>
        <c:crossBetween val="midCat"/>
      </c:valAx>
      <c:valAx>
        <c:axId val="1953114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43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48248"/>
        <c:axId val="476050992"/>
      </c:scatterChart>
      <c:valAx>
        <c:axId val="476048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50992"/>
        <c:crosses val="autoZero"/>
        <c:crossBetween val="midCat"/>
      </c:valAx>
      <c:valAx>
        <c:axId val="47605099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8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46680"/>
        <c:axId val="476051384"/>
      </c:scatterChart>
      <c:valAx>
        <c:axId val="47604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51384"/>
        <c:crosses val="autoZero"/>
        <c:crossBetween val="midCat"/>
      </c:valAx>
      <c:valAx>
        <c:axId val="47605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45504"/>
        <c:axId val="476048640"/>
      </c:scatterChart>
      <c:valAx>
        <c:axId val="47604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8640"/>
        <c:crosses val="autoZero"/>
        <c:crossBetween val="midCat"/>
      </c:valAx>
      <c:valAx>
        <c:axId val="47604864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47072"/>
        <c:axId val="476047464"/>
      </c:scatterChart>
      <c:valAx>
        <c:axId val="476047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7464"/>
        <c:crosses val="autoZero"/>
        <c:crossBetween val="midCat"/>
      </c:valAx>
      <c:valAx>
        <c:axId val="476047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70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047856"/>
        <c:axId val="476049424"/>
      </c:scatterChart>
      <c:valAx>
        <c:axId val="47604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9424"/>
        <c:crosses val="autoZero"/>
        <c:crossBetween val="midCat"/>
      </c:valAx>
      <c:valAx>
        <c:axId val="4760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77752"/>
        <c:axId val="477473440"/>
      </c:lineChart>
      <c:dateAx>
        <c:axId val="47747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73440"/>
        <c:crosses val="autoZero"/>
        <c:auto val="1"/>
        <c:lblOffset val="100"/>
        <c:baseTimeUnit val="days"/>
      </c:dateAx>
      <c:valAx>
        <c:axId val="47747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7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75792"/>
        <c:axId val="477476184"/>
      </c:lineChart>
      <c:dateAx>
        <c:axId val="477475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76184"/>
        <c:crosses val="autoZero"/>
        <c:auto val="1"/>
        <c:lblOffset val="100"/>
        <c:baseTimeUnit val="days"/>
      </c:dateAx>
      <c:valAx>
        <c:axId val="4774761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75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307952"/>
        <c:axId val="478304816"/>
      </c:lineChart>
      <c:dateAx>
        <c:axId val="478307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4816"/>
        <c:crosses val="autoZero"/>
        <c:auto val="1"/>
        <c:lblOffset val="100"/>
        <c:baseTimeUnit val="days"/>
      </c:dateAx>
      <c:valAx>
        <c:axId val="47830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312264"/>
        <c:axId val="478310304"/>
      </c:lineChart>
      <c:dateAx>
        <c:axId val="478312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0304"/>
        <c:crosses val="autoZero"/>
        <c:auto val="1"/>
        <c:lblOffset val="100"/>
        <c:baseTimeUnit val="days"/>
      </c:dateAx>
      <c:valAx>
        <c:axId val="47831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2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05208"/>
        <c:axId val="478309520"/>
      </c:lineChart>
      <c:dateAx>
        <c:axId val="478305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9520"/>
        <c:crosses val="autoZero"/>
        <c:auto val="1"/>
        <c:lblOffset val="100"/>
        <c:baseTimeUnit val="days"/>
      </c:dateAx>
      <c:valAx>
        <c:axId val="4783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5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311480"/>
        <c:axId val="478306384"/>
      </c:lineChart>
      <c:dateAx>
        <c:axId val="478311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6384"/>
        <c:crosses val="autoZero"/>
        <c:auto val="1"/>
        <c:lblOffset val="100"/>
        <c:baseTimeUnit val="days"/>
      </c:dateAx>
      <c:valAx>
        <c:axId val="47830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1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306776"/>
        <c:axId val="478307168"/>
      </c:lineChart>
      <c:dateAx>
        <c:axId val="478306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7168"/>
        <c:crosses val="autoZero"/>
        <c:auto val="1"/>
        <c:lblOffset val="100"/>
        <c:baseTimeUnit val="days"/>
      </c:dateAx>
      <c:valAx>
        <c:axId val="4783071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307560"/>
        <c:axId val="478309128"/>
      </c:lineChart>
      <c:dateAx>
        <c:axId val="478307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9128"/>
        <c:crosses val="autoZero"/>
        <c:auto val="1"/>
        <c:lblOffset val="100"/>
        <c:baseTimeUnit val="days"/>
      </c:dateAx>
      <c:valAx>
        <c:axId val="478309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07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70168"/>
        <c:axId val="480967424"/>
      </c:lineChart>
      <c:dateAx>
        <c:axId val="480970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7424"/>
        <c:crosses val="autoZero"/>
        <c:auto val="1"/>
        <c:lblOffset val="100"/>
        <c:baseTimeUnit val="days"/>
      </c:dateAx>
      <c:valAx>
        <c:axId val="480967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70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63896"/>
        <c:axId val="480967816"/>
      </c:lineChart>
      <c:dateAx>
        <c:axId val="4809638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7816"/>
        <c:crosses val="autoZero"/>
        <c:auto val="1"/>
        <c:lblOffset val="100"/>
        <c:baseTimeUnit val="days"/>
      </c:dateAx>
      <c:valAx>
        <c:axId val="480967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3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63504"/>
        <c:axId val="480964288"/>
      </c:lineChart>
      <c:dateAx>
        <c:axId val="480963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4288"/>
        <c:crosses val="autoZero"/>
        <c:auto val="1"/>
        <c:lblOffset val="100"/>
        <c:baseTimeUnit val="days"/>
      </c:dateAx>
      <c:valAx>
        <c:axId val="4809642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68208"/>
        <c:axId val="480964680"/>
      </c:lineChart>
      <c:dateAx>
        <c:axId val="480968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4680"/>
        <c:crosses val="autoZero"/>
        <c:auto val="1"/>
        <c:lblOffset val="100"/>
        <c:baseTimeUnit val="days"/>
      </c:dateAx>
      <c:valAx>
        <c:axId val="48096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65464"/>
        <c:axId val="480965856"/>
      </c:lineChart>
      <c:dateAx>
        <c:axId val="480965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5856"/>
        <c:crosses val="autoZero"/>
        <c:auto val="1"/>
        <c:lblOffset val="100"/>
        <c:baseTimeUnit val="days"/>
      </c:dateAx>
      <c:valAx>
        <c:axId val="4809658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5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68992"/>
        <c:axId val="480969384"/>
      </c:lineChart>
      <c:dateAx>
        <c:axId val="480968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9384"/>
        <c:crosses val="autoZero"/>
        <c:auto val="1"/>
        <c:lblOffset val="100"/>
        <c:baseTimeUnit val="days"/>
      </c:dateAx>
      <c:valAx>
        <c:axId val="480969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96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44720"/>
        <c:axId val="493642872"/>
      </c:lineChart>
      <c:dateAx>
        <c:axId val="476044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2872"/>
        <c:crosses val="autoZero"/>
        <c:auto val="1"/>
        <c:lblOffset val="100"/>
        <c:baseTimeUnit val="days"/>
      </c:dateAx>
      <c:valAx>
        <c:axId val="493642872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04472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45616"/>
        <c:axId val="493640520"/>
      </c:lineChart>
      <c:dateAx>
        <c:axId val="493645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0520"/>
        <c:crosses val="autoZero"/>
        <c:auto val="1"/>
        <c:lblOffset val="100"/>
        <c:baseTimeUnit val="days"/>
      </c:dateAx>
      <c:valAx>
        <c:axId val="49364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56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641304"/>
        <c:axId val="493646792"/>
      </c:lineChart>
      <c:dateAx>
        <c:axId val="493641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6792"/>
        <c:crosses val="autoZero"/>
        <c:auto val="1"/>
        <c:lblOffset val="100"/>
        <c:baseTimeUnit val="days"/>
      </c:dateAx>
      <c:valAx>
        <c:axId val="49364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1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642480"/>
        <c:axId val="493644440"/>
      </c:lineChart>
      <c:dateAx>
        <c:axId val="493642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4440"/>
        <c:crosses val="autoZero"/>
        <c:auto val="1"/>
        <c:lblOffset val="100"/>
        <c:baseTimeUnit val="days"/>
      </c:dateAx>
      <c:valAx>
        <c:axId val="49364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45224"/>
        <c:axId val="493640912"/>
      </c:lineChart>
      <c:dateAx>
        <c:axId val="493645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0912"/>
        <c:crosses val="autoZero"/>
        <c:auto val="1"/>
        <c:lblOffset val="100"/>
        <c:baseTimeUnit val="days"/>
      </c:dateAx>
      <c:valAx>
        <c:axId val="49364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5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639736"/>
        <c:axId val="493640128"/>
      </c:lineChart>
      <c:dateAx>
        <c:axId val="493639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40128"/>
        <c:crosses val="autoZero"/>
        <c:auto val="1"/>
        <c:lblOffset val="100"/>
        <c:baseTimeUnit val="days"/>
      </c:dateAx>
      <c:valAx>
        <c:axId val="49364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39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53424"/>
        <c:axId val="492255384"/>
      </c:lineChart>
      <c:dateAx>
        <c:axId val="4922534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5384"/>
        <c:crosses val="autoZero"/>
        <c:auto val="1"/>
        <c:lblOffset val="100"/>
        <c:baseTimeUnit val="days"/>
      </c:dateAx>
      <c:valAx>
        <c:axId val="49225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58520"/>
        <c:axId val="492258912"/>
      </c:lineChart>
      <c:dateAx>
        <c:axId val="492258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8912"/>
        <c:crosses val="autoZero"/>
        <c:auto val="1"/>
        <c:lblOffset val="100"/>
        <c:baseTimeUnit val="days"/>
      </c:dateAx>
      <c:valAx>
        <c:axId val="49225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57344"/>
        <c:axId val="492254600"/>
      </c:lineChart>
      <c:dateAx>
        <c:axId val="492257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4600"/>
        <c:crosses val="autoZero"/>
        <c:auto val="1"/>
        <c:lblOffset val="100"/>
        <c:baseTimeUnit val="days"/>
      </c:dateAx>
      <c:valAx>
        <c:axId val="49225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57736"/>
        <c:axId val="492254208"/>
      </c:lineChart>
      <c:dateAx>
        <c:axId val="492257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4208"/>
        <c:crosses val="autoZero"/>
        <c:auto val="1"/>
        <c:lblOffset val="100"/>
        <c:baseTimeUnit val="days"/>
      </c:dateAx>
      <c:valAx>
        <c:axId val="49225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7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55776"/>
        <c:axId val="492253816"/>
      </c:lineChart>
      <c:dateAx>
        <c:axId val="492255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3816"/>
        <c:crosses val="autoZero"/>
        <c:auto val="1"/>
        <c:lblOffset val="100"/>
        <c:baseTimeUnit val="days"/>
      </c:dateAx>
      <c:valAx>
        <c:axId val="49225381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1980.0000000000005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59304"/>
        <c:axId val="492259696"/>
      </c:lineChart>
      <c:dateAx>
        <c:axId val="492259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9696"/>
        <c:crosses val="autoZero"/>
        <c:auto val="1"/>
        <c:lblOffset val="100"/>
        <c:baseTimeUnit val="days"/>
      </c:dateAx>
      <c:valAx>
        <c:axId val="49225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259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2680"/>
        <c:axId val="494932288"/>
      </c:lineChart>
      <c:dateAx>
        <c:axId val="494932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2288"/>
        <c:crosses val="autoZero"/>
        <c:auto val="1"/>
        <c:lblOffset val="100"/>
        <c:baseTimeUnit val="days"/>
      </c:dateAx>
      <c:valAx>
        <c:axId val="494932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3464"/>
        <c:axId val="494931112"/>
      </c:lineChart>
      <c:dateAx>
        <c:axId val="4949334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1112"/>
        <c:crosses val="autoZero"/>
        <c:auto val="1"/>
        <c:lblOffset val="100"/>
        <c:baseTimeUnit val="days"/>
      </c:dateAx>
      <c:valAx>
        <c:axId val="49493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3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1896"/>
        <c:axId val="494934248"/>
      </c:lineChart>
      <c:dateAx>
        <c:axId val="494931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4248"/>
        <c:crosses val="autoZero"/>
        <c:auto val="1"/>
        <c:lblOffset val="100"/>
        <c:baseTimeUnit val="days"/>
      </c:dateAx>
      <c:valAx>
        <c:axId val="49493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1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0328"/>
        <c:axId val="494935424"/>
      </c:lineChart>
      <c:dateAx>
        <c:axId val="494930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5424"/>
        <c:crosses val="autoZero"/>
        <c:auto val="1"/>
        <c:lblOffset val="100"/>
        <c:baseTimeUnit val="days"/>
      </c:dateAx>
      <c:valAx>
        <c:axId val="4949354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0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35032"/>
        <c:axId val="496409960"/>
      </c:lineChart>
      <c:dateAx>
        <c:axId val="494935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9960"/>
        <c:crosses val="autoZero"/>
        <c:auto val="1"/>
        <c:lblOffset val="100"/>
        <c:baseTimeUnit val="days"/>
      </c:dateAx>
      <c:valAx>
        <c:axId val="49640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3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14272"/>
        <c:axId val="496414664"/>
      </c:lineChart>
      <c:dateAx>
        <c:axId val="496414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4664"/>
        <c:crosses val="autoZero"/>
        <c:auto val="1"/>
        <c:lblOffset val="100"/>
        <c:baseTimeUnit val="days"/>
      </c:dateAx>
      <c:valAx>
        <c:axId val="496414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4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405648"/>
        <c:axId val="496407216"/>
      </c:lineChart>
      <c:dateAx>
        <c:axId val="496405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7216"/>
        <c:crosses val="autoZero"/>
        <c:auto val="1"/>
        <c:lblOffset val="100"/>
        <c:baseTimeUnit val="days"/>
      </c:dateAx>
      <c:valAx>
        <c:axId val="49640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MOS!$E$47:$E$146</c:f>
              <c:numCache>
                <c:formatCode>0.00</c:formatCode>
                <c:ptCount val="100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MOS!$D$47:$D$146</c:f>
              <c:numCache>
                <c:formatCode>0.00</c:formatCode>
                <c:ptCount val="100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1136"/>
        <c:axId val="496406824"/>
      </c:lineChart>
      <c:dateAx>
        <c:axId val="496411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6824"/>
        <c:crosses val="autoZero"/>
        <c:auto val="1"/>
        <c:lblOffset val="100"/>
        <c:baseTimeUnit val="days"/>
      </c:dateAx>
      <c:valAx>
        <c:axId val="496406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</c:numCache>
            </c:numRef>
          </c:cat>
          <c:val>
            <c:numRef>
              <c:f>MOS!$K$47:$K$146</c:f>
              <c:numCache>
                <c:formatCode>0.00</c:formatCode>
                <c:ptCount val="100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6624"/>
        <c:axId val="496415056"/>
      </c:lineChart>
      <c:dateAx>
        <c:axId val="496416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5056"/>
        <c:crosses val="autoZero"/>
        <c:auto val="1"/>
        <c:lblOffset val="100"/>
        <c:baseTimeUnit val="days"/>
      </c:dateAx>
      <c:valAx>
        <c:axId val="49641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408784"/>
        <c:axId val="496408000"/>
      </c:scatterChart>
      <c:valAx>
        <c:axId val="49640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8000"/>
        <c:crosses val="autoZero"/>
        <c:crossBetween val="midCat"/>
      </c:valAx>
      <c:valAx>
        <c:axId val="4964080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8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409176"/>
        <c:axId val="496409568"/>
      </c:scatterChart>
      <c:valAx>
        <c:axId val="496409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9568"/>
        <c:crosses val="autoZero"/>
        <c:crossBetween val="midCat"/>
      </c:valAx>
      <c:valAx>
        <c:axId val="49640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09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9368"/>
        <c:axId val="496418976"/>
      </c:lineChart>
      <c:catAx>
        <c:axId val="496419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8976"/>
        <c:crosses val="autoZero"/>
        <c:auto val="1"/>
        <c:lblAlgn val="ctr"/>
        <c:lblOffset val="100"/>
        <c:noMultiLvlLbl val="0"/>
      </c:catAx>
      <c:valAx>
        <c:axId val="496418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417800"/>
        <c:axId val="496418584"/>
      </c:lineChart>
      <c:dateAx>
        <c:axId val="496417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8584"/>
        <c:crosses val="autoZero"/>
        <c:auto val="1"/>
        <c:lblOffset val="100"/>
        <c:baseTimeUnit val="days"/>
      </c:dateAx>
      <c:valAx>
        <c:axId val="496418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41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2880"/>
        <c:axId val="509470528"/>
      </c:lineChart>
      <c:dateAx>
        <c:axId val="50947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0528"/>
        <c:crosses val="autoZero"/>
        <c:auto val="1"/>
        <c:lblOffset val="100"/>
        <c:baseTimeUnit val="days"/>
      </c:dateAx>
      <c:valAx>
        <c:axId val="509470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3272"/>
        <c:axId val="509476800"/>
      </c:lineChart>
      <c:dateAx>
        <c:axId val="50947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6800"/>
        <c:crosses val="autoZero"/>
        <c:auto val="1"/>
        <c:lblOffset val="100"/>
        <c:baseTimeUnit val="days"/>
      </c:dateAx>
      <c:valAx>
        <c:axId val="5094768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67000"/>
        <c:axId val="509471704"/>
      </c:lineChart>
      <c:dateAx>
        <c:axId val="509467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1704"/>
        <c:crosses val="autoZero"/>
        <c:auto val="1"/>
        <c:lblOffset val="100"/>
        <c:baseTimeUnit val="days"/>
      </c:dateAx>
      <c:valAx>
        <c:axId val="50947170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6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4056"/>
        <c:axId val="509474448"/>
      </c:lineChart>
      <c:dateAx>
        <c:axId val="509474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4448"/>
        <c:crosses val="autoZero"/>
        <c:auto val="1"/>
        <c:lblOffset val="100"/>
        <c:baseTimeUnit val="days"/>
      </c:dateAx>
      <c:valAx>
        <c:axId val="50947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4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70136"/>
        <c:axId val="509477584"/>
      </c:lineChart>
      <c:dateAx>
        <c:axId val="509470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7584"/>
        <c:crosses val="autoZero"/>
        <c:auto val="1"/>
        <c:lblOffset val="100"/>
        <c:baseTimeUnit val="days"/>
      </c:dateAx>
      <c:valAx>
        <c:axId val="509477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480328"/>
        <c:axId val="509479152"/>
      </c:lineChart>
      <c:catAx>
        <c:axId val="509480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79152"/>
        <c:crosses val="autoZero"/>
        <c:auto val="1"/>
        <c:lblAlgn val="ctr"/>
        <c:lblOffset val="100"/>
        <c:noMultiLvlLbl val="0"/>
      </c:catAx>
      <c:valAx>
        <c:axId val="509479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48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18064"/>
        <c:axId val="541518456"/>
      </c:lineChart>
      <c:catAx>
        <c:axId val="541518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8456"/>
        <c:crosses val="autoZero"/>
        <c:auto val="1"/>
        <c:lblAlgn val="ctr"/>
        <c:lblOffset val="100"/>
        <c:noMultiLvlLbl val="0"/>
      </c:catAx>
      <c:valAx>
        <c:axId val="5415184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516888"/>
        <c:axId val="541511400"/>
      </c:lineChart>
      <c:dateAx>
        <c:axId val="541516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1400"/>
        <c:crosses val="autoZero"/>
        <c:auto val="1"/>
        <c:lblOffset val="100"/>
        <c:baseTimeUnit val="days"/>
      </c:dateAx>
      <c:valAx>
        <c:axId val="54151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508264"/>
        <c:axId val="541509048"/>
      </c:lineChart>
      <c:dateAx>
        <c:axId val="541508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09048"/>
        <c:crosses val="autoZero"/>
        <c:auto val="1"/>
        <c:lblOffset val="100"/>
        <c:baseTimeUnit val="days"/>
      </c:dateAx>
      <c:valAx>
        <c:axId val="54150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08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512184"/>
        <c:axId val="541504736"/>
      </c:lineChart>
      <c:dateAx>
        <c:axId val="541512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04736"/>
        <c:crosses val="autoZero"/>
        <c:auto val="1"/>
        <c:lblOffset val="100"/>
        <c:baseTimeUnit val="days"/>
      </c:dateAx>
      <c:valAx>
        <c:axId val="54150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08656"/>
        <c:axId val="541510224"/>
      </c:lineChart>
      <c:dateAx>
        <c:axId val="541508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0224"/>
        <c:crosses val="autoZero"/>
        <c:auto val="1"/>
        <c:lblOffset val="100"/>
        <c:baseTimeUnit val="days"/>
      </c:dateAx>
      <c:valAx>
        <c:axId val="54151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0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14928"/>
        <c:axId val="541505128"/>
      </c:lineChart>
      <c:dateAx>
        <c:axId val="541514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05128"/>
        <c:crosses val="autoZero"/>
        <c:auto val="1"/>
        <c:lblOffset val="100"/>
        <c:baseTimeUnit val="days"/>
      </c:dateAx>
      <c:valAx>
        <c:axId val="5415051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09832"/>
        <c:axId val="541515320"/>
      </c:lineChart>
      <c:dateAx>
        <c:axId val="54150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5320"/>
        <c:crosses val="autoZero"/>
        <c:auto val="1"/>
        <c:lblOffset val="100"/>
        <c:baseTimeUnit val="days"/>
      </c:dateAx>
      <c:valAx>
        <c:axId val="5415153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0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15712"/>
        <c:axId val="541512968"/>
      </c:lineChart>
      <c:dateAx>
        <c:axId val="541515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2968"/>
        <c:crosses val="autoZero"/>
        <c:auto val="1"/>
        <c:lblOffset val="100"/>
        <c:baseTimeUnit val="days"/>
      </c:dateAx>
      <c:valAx>
        <c:axId val="5415129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06304"/>
        <c:axId val="541506696"/>
      </c:lineChart>
      <c:dateAx>
        <c:axId val="541506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06696"/>
        <c:crosses val="autoZero"/>
        <c:auto val="1"/>
        <c:lblOffset val="100"/>
        <c:baseTimeUnit val="days"/>
      </c:dateAx>
      <c:valAx>
        <c:axId val="541506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0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746720"/>
        <c:axId val="574751816"/>
      </c:lineChart>
      <c:catAx>
        <c:axId val="574746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751816"/>
        <c:crosses val="autoZero"/>
        <c:auto val="1"/>
        <c:lblAlgn val="ctr"/>
        <c:lblOffset val="100"/>
        <c:noMultiLvlLbl val="0"/>
      </c:catAx>
      <c:valAx>
        <c:axId val="5747518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74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752992"/>
        <c:axId val="574753776"/>
      </c:lineChart>
      <c:dateAx>
        <c:axId val="574752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753776"/>
        <c:crosses val="autoZero"/>
        <c:auto val="1"/>
        <c:lblOffset val="100"/>
        <c:baseTimeUnit val="days"/>
      </c:dateAx>
      <c:valAx>
        <c:axId val="5747537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75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27" dataDxfId="3226">
  <autoFilter ref="O15:W26"/>
  <tableColumns count="9">
    <tableColumn id="1" name="Date" dataDxfId="3225"/>
    <tableColumn id="2" name="Quarter" dataDxfId="3224"/>
    <tableColumn id="3" name="Time" dataDxfId="3223"/>
    <tableColumn id="4" name="EPS estimate" dataDxfId="3222"/>
    <tableColumn id="5" name="EPS Actual" dataDxfId="3221"/>
    <tableColumn id="6" name="Sales Estiamte (B)" dataDxfId="3220"/>
    <tableColumn id="7" name="Sales Actual (B)" dataDxfId="3219"/>
    <tableColumn id="8" name="Guidance" dataDxfId="3218"/>
    <tableColumn id="9" name="Reaction" dataDxfId="3217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5" bestFit="1" customWidth="1"/>
    <col min="20" max="21" width="10.7109375" style="49" bestFit="1" customWidth="1"/>
    <col min="22" max="22" width="10.28515625" style="49" bestFit="1" customWidth="1"/>
    <col min="23" max="23" width="10.85546875" style="49" bestFit="1" customWidth="1"/>
    <col min="24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4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18.329999999999998</v>
      </c>
      <c r="G2" s="78">
        <v>5.6089400000000023</v>
      </c>
      <c r="H2">
        <v>2000</v>
      </c>
      <c r="I2" s="2">
        <v>36660</v>
      </c>
      <c r="J2" s="2">
        <v>11217.880000000005</v>
      </c>
      <c r="K2" s="2">
        <v>25442.119999999995</v>
      </c>
      <c r="L2" s="736">
        <v>2.2679971616740402</v>
      </c>
      <c r="M2" s="2">
        <v>40057.691000001621</v>
      </c>
      <c r="N2" s="29">
        <v>43411</v>
      </c>
      <c r="O2" t="s">
        <v>1288</v>
      </c>
      <c r="P2" s="736">
        <v>1.0911074740861976E-2</v>
      </c>
      <c r="Q2" s="736">
        <v>-1.9300000000000001E-2</v>
      </c>
      <c r="R2" s="2">
        <v>29.095238095238091</v>
      </c>
      <c r="S2" s="865">
        <v>43407</v>
      </c>
      <c r="T2" s="345"/>
      <c r="W2" s="875"/>
      <c r="X2" s="875"/>
      <c r="Y2" s="843"/>
      <c r="AB2" s="875"/>
      <c r="AC2" s="875"/>
      <c r="AD2" s="843"/>
    </row>
    <row r="3" spans="1:41" ht="21.95" customHeight="1" x14ac:dyDescent="0.25">
      <c r="A3" s="152"/>
      <c r="B3" s="50"/>
      <c r="C3" s="51"/>
      <c r="D3" s="788"/>
      <c r="E3" s="22" t="s">
        <v>899</v>
      </c>
      <c r="F3" s="2">
        <v>30.96</v>
      </c>
      <c r="G3" s="78">
        <v>28.543640000000007</v>
      </c>
      <c r="H3">
        <v>1000</v>
      </c>
      <c r="I3" s="2">
        <v>30960</v>
      </c>
      <c r="J3" s="2">
        <v>28543.640000000007</v>
      </c>
      <c r="K3" s="2">
        <v>2416.3599999999933</v>
      </c>
      <c r="L3" s="736">
        <v>8.4654935390160238E-2</v>
      </c>
      <c r="M3" s="2">
        <v>2416.3599999999933</v>
      </c>
      <c r="N3">
        <v>600</v>
      </c>
      <c r="O3"/>
      <c r="P3" s="736">
        <v>6.4599483204134361E-2</v>
      </c>
      <c r="Q3" s="736">
        <v>1.0800000000000001E-2</v>
      </c>
      <c r="R3" s="2">
        <v>8.8457142857142852</v>
      </c>
      <c r="S3" s="865">
        <v>43407</v>
      </c>
      <c r="T3" s="48"/>
      <c r="W3" s="875"/>
      <c r="X3" s="875"/>
      <c r="Y3" s="843"/>
      <c r="Z3"/>
      <c r="AA3" s="2"/>
      <c r="AB3"/>
      <c r="AC3"/>
      <c r="AD3" s="2"/>
      <c r="AE3"/>
      <c r="AF3"/>
      <c r="AG3" s="2"/>
      <c r="AH3"/>
      <c r="AI3" s="2"/>
      <c r="AJ3"/>
      <c r="AK3"/>
      <c r="AL3"/>
      <c r="AM3"/>
      <c r="AN3"/>
      <c r="AO3"/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19.9499</v>
      </c>
      <c r="G4" s="78">
        <v>24.20937692307692</v>
      </c>
      <c r="H4">
        <v>1300</v>
      </c>
      <c r="I4" s="2">
        <v>25934.87</v>
      </c>
      <c r="J4" s="2">
        <v>31472.189999999995</v>
      </c>
      <c r="K4" s="2">
        <v>-5537.3199999999961</v>
      </c>
      <c r="L4" s="736">
        <v>-0.17594326927995788</v>
      </c>
      <c r="M4" s="2">
        <v>-5462.2999999999956</v>
      </c>
      <c r="N4">
        <v>1300</v>
      </c>
      <c r="O4"/>
      <c r="P4" s="736">
        <v>4.6115519376036973E-2</v>
      </c>
      <c r="Q4" s="736">
        <v>-1E-3</v>
      </c>
      <c r="R4" s="2">
        <v>9.9749499999999998</v>
      </c>
      <c r="S4" s="865">
        <v>43407</v>
      </c>
      <c r="W4" s="875"/>
      <c r="X4" s="875"/>
      <c r="Y4" s="843"/>
      <c r="AB4" s="875"/>
      <c r="AC4" s="875"/>
      <c r="AD4" s="843"/>
    </row>
    <row r="5" spans="1:41" ht="21.95" customHeight="1" x14ac:dyDescent="0.25">
      <c r="A5" s="50"/>
      <c r="B5" s="50"/>
      <c r="C5" s="51"/>
      <c r="D5" s="788"/>
      <c r="E5" s="22" t="s">
        <v>920</v>
      </c>
      <c r="F5" s="2">
        <v>53.459899999999998</v>
      </c>
      <c r="G5" s="78">
        <v>57.671025</v>
      </c>
      <c r="H5">
        <v>400</v>
      </c>
      <c r="I5" s="2">
        <v>21383.96</v>
      </c>
      <c r="J5" s="2">
        <v>23068.41</v>
      </c>
      <c r="K5" s="2">
        <v>-1684.4500000000007</v>
      </c>
      <c r="L5" s="736">
        <v>-7.3019770326606864E-2</v>
      </c>
      <c r="M5" s="2">
        <v>-1684.4500000000007</v>
      </c>
      <c r="N5">
        <v>400</v>
      </c>
      <c r="O5"/>
      <c r="P5" s="736">
        <v>4.6764023127615281E-2</v>
      </c>
      <c r="Q5" s="736">
        <v>2.0400000000000001E-2</v>
      </c>
      <c r="R5" s="2">
        <v>14.646547945205478</v>
      </c>
      <c r="S5" s="865">
        <v>43407</v>
      </c>
      <c r="T5" s="48"/>
      <c r="U5" s="48"/>
      <c r="W5" s="875"/>
      <c r="X5" s="875"/>
      <c r="Y5" s="843"/>
      <c r="AB5" s="875"/>
      <c r="AC5" s="875"/>
      <c r="AD5" s="843"/>
    </row>
    <row r="6" spans="1:41" ht="21.95" customHeight="1" x14ac:dyDescent="0.25">
      <c r="A6" s="51"/>
      <c r="B6" s="152"/>
      <c r="C6" s="325"/>
      <c r="D6" s="788"/>
      <c r="E6" s="22" t="s">
        <v>1120</v>
      </c>
      <c r="F6" s="2">
        <v>49.25</v>
      </c>
      <c r="G6" s="78">
        <v>49.790174999999998</v>
      </c>
      <c r="H6">
        <v>400</v>
      </c>
      <c r="I6" s="2">
        <v>19700</v>
      </c>
      <c r="J6" s="2">
        <v>19916.07</v>
      </c>
      <c r="K6" s="2">
        <v>-216.06999999999971</v>
      </c>
      <c r="L6" s="736">
        <v>-1.08490279457744E-2</v>
      </c>
      <c r="M6" s="2">
        <v>-216.06999999999971</v>
      </c>
      <c r="N6">
        <v>300</v>
      </c>
      <c r="O6"/>
      <c r="P6" s="736">
        <v>2.6395939086294416E-2</v>
      </c>
      <c r="Q6" s="736">
        <v>-2.2000000000000001E-3</v>
      </c>
      <c r="R6" s="2"/>
      <c r="S6" s="865">
        <v>43407</v>
      </c>
      <c r="U6" s="48"/>
      <c r="V6" s="48"/>
      <c r="W6" s="875"/>
      <c r="X6" s="875"/>
      <c r="Y6" s="843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1"/>
      <c r="B7" s="51"/>
      <c r="C7" s="51"/>
      <c r="D7" s="788"/>
      <c r="E7" s="22" t="s">
        <v>1246</v>
      </c>
      <c r="F7" s="2">
        <v>46.73</v>
      </c>
      <c r="G7" s="78">
        <v>50.534999999999997</v>
      </c>
      <c r="H7">
        <v>400</v>
      </c>
      <c r="I7" s="2">
        <v>18692</v>
      </c>
      <c r="J7" s="2">
        <v>20214</v>
      </c>
      <c r="K7" s="2">
        <v>-1522</v>
      </c>
      <c r="L7" s="736">
        <v>-7.529435045018304E-2</v>
      </c>
      <c r="M7" s="2">
        <v>-1522</v>
      </c>
      <c r="N7">
        <v>250</v>
      </c>
      <c r="O7" t="s">
        <v>1287</v>
      </c>
      <c r="P7" s="736">
        <v>3.8947143162850424E-2</v>
      </c>
      <c r="Q7" s="736">
        <v>0.03</v>
      </c>
      <c r="R7" s="2">
        <v>10.158695652173913</v>
      </c>
      <c r="S7" s="865">
        <v>43410</v>
      </c>
      <c r="T7" s="48"/>
      <c r="U7" s="48"/>
      <c r="W7" s="875"/>
      <c r="X7" s="48"/>
      <c r="Y7" s="843"/>
      <c r="AB7" s="875"/>
      <c r="AC7" s="875"/>
      <c r="AD7" s="843"/>
    </row>
    <row r="8" spans="1:41" ht="21.95" customHeight="1" x14ac:dyDescent="0.25">
      <c r="A8" s="50"/>
      <c r="B8" s="50"/>
      <c r="C8" s="51"/>
      <c r="D8" s="788"/>
      <c r="E8" s="22" t="s">
        <v>223</v>
      </c>
      <c r="F8" s="2">
        <v>35.64</v>
      </c>
      <c r="G8" s="78">
        <v>17.785699999999924</v>
      </c>
      <c r="H8">
        <v>500</v>
      </c>
      <c r="I8" s="2">
        <v>17820</v>
      </c>
      <c r="J8" s="2">
        <v>8892.8499999999622</v>
      </c>
      <c r="K8" s="2">
        <v>8927.1500000000378</v>
      </c>
      <c r="L8" s="736">
        <v>1.0038570312104755</v>
      </c>
      <c r="M8" s="2">
        <v>10379.410000000036</v>
      </c>
      <c r="N8" s="29">
        <v>43413</v>
      </c>
      <c r="O8"/>
      <c r="P8" s="736">
        <v>2.8058361391694727E-3</v>
      </c>
      <c r="Q8" s="736">
        <v>0.1062</v>
      </c>
      <c r="R8" s="2">
        <v>18.757894736842108</v>
      </c>
      <c r="S8" s="865">
        <v>43407</v>
      </c>
      <c r="T8" s="48"/>
    </row>
    <row r="9" spans="1:41" ht="21.95" customHeight="1" x14ac:dyDescent="0.25">
      <c r="A9" s="50"/>
      <c r="B9" s="50"/>
      <c r="C9" s="51"/>
      <c r="D9" s="788"/>
      <c r="E9" s="22" t="s">
        <v>1191</v>
      </c>
      <c r="F9" s="78">
        <v>2339.8906000000002</v>
      </c>
      <c r="G9" s="78">
        <v>2593.9666666666667</v>
      </c>
      <c r="H9">
        <v>6</v>
      </c>
      <c r="I9" s="2">
        <v>14039.3436</v>
      </c>
      <c r="J9" s="2">
        <v>15563.8</v>
      </c>
      <c r="K9" s="2">
        <v>-1524.4563999999991</v>
      </c>
      <c r="L9" s="736">
        <v>-9.7948855677919222E-2</v>
      </c>
      <c r="M9" s="2">
        <v>-1524.4563999999991</v>
      </c>
      <c r="N9">
        <v>4</v>
      </c>
      <c r="O9"/>
      <c r="P9" s="736">
        <v>0</v>
      </c>
      <c r="Q9" s="736">
        <v>-6.9999999999999999E-4</v>
      </c>
      <c r="R9" s="2">
        <v>12.06129175257732</v>
      </c>
      <c r="S9" s="865">
        <v>43407</v>
      </c>
      <c r="T9" s="48"/>
      <c r="W9" s="875"/>
      <c r="X9" s="875"/>
      <c r="Y9" s="843"/>
    </row>
    <row r="10" spans="1:41" ht="21.95" customHeight="1" x14ac:dyDescent="0.25">
      <c r="A10" s="50"/>
      <c r="B10" s="51"/>
      <c r="C10" s="51"/>
      <c r="D10" s="788"/>
      <c r="E10" s="22" t="s">
        <v>943</v>
      </c>
      <c r="F10" s="2">
        <v>35.51</v>
      </c>
      <c r="G10" s="78">
        <v>42.703371428571437</v>
      </c>
      <c r="H10">
        <v>350</v>
      </c>
      <c r="I10" s="2">
        <v>12428.5</v>
      </c>
      <c r="J10" s="2">
        <v>14946.180000000002</v>
      </c>
      <c r="K10" s="2">
        <v>-2517.6800000000003</v>
      </c>
      <c r="L10" s="736">
        <v>-0.16844973096804688</v>
      </c>
      <c r="M10" s="2">
        <v>-2517.6800000000003</v>
      </c>
      <c r="N10">
        <v>350</v>
      </c>
      <c r="O10" t="s">
        <v>1319</v>
      </c>
      <c r="P10" s="736">
        <v>9.8563784849338212E-3</v>
      </c>
      <c r="Q10" s="736">
        <v>1.66E-2</v>
      </c>
      <c r="R10" s="2">
        <v>17.11325301204819</v>
      </c>
      <c r="S10" s="865">
        <v>43331</v>
      </c>
      <c r="T10" s="48"/>
      <c r="V10" s="48"/>
      <c r="W10" s="875"/>
      <c r="X10" s="874"/>
      <c r="Y10" s="736"/>
      <c r="Z10"/>
      <c r="AA10" s="2"/>
      <c r="AB10" s="874"/>
      <c r="AC10" s="874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1"/>
      <c r="B11" s="51"/>
      <c r="C11" s="51"/>
      <c r="D11" s="788"/>
      <c r="E11" s="22" t="s">
        <v>271</v>
      </c>
      <c r="F11" s="2">
        <v>77.900000000000006</v>
      </c>
      <c r="G11" s="78">
        <v>60.988000000000007</v>
      </c>
      <c r="H11">
        <v>150</v>
      </c>
      <c r="I11" s="2">
        <v>11685</v>
      </c>
      <c r="J11" s="2">
        <v>9148.2000000000007</v>
      </c>
      <c r="K11" s="2">
        <v>2536.7999999999993</v>
      </c>
      <c r="L11" s="736">
        <v>0.2773004525480422</v>
      </c>
      <c r="M11" s="2">
        <v>2734.0099999999948</v>
      </c>
      <c r="N11">
        <v>50</v>
      </c>
      <c r="O11"/>
      <c r="P11" s="736">
        <v>2.5673940949935813E-2</v>
      </c>
      <c r="Q11" s="736">
        <v>5.7099999999999998E-2</v>
      </c>
      <c r="R11" s="2">
        <v>11.168458781362009</v>
      </c>
      <c r="S11" s="865">
        <v>43324</v>
      </c>
      <c r="U11" s="48"/>
      <c r="W11" s="875"/>
      <c r="X11" s="875"/>
      <c r="Y11" s="843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0"/>
      <c r="B12" s="50"/>
      <c r="C12" s="51"/>
      <c r="D12" s="788"/>
      <c r="E12" s="22" t="s">
        <v>923</v>
      </c>
      <c r="F12" s="2">
        <v>189.55</v>
      </c>
      <c r="G12" s="78">
        <v>190.89933333333332</v>
      </c>
      <c r="H12">
        <v>60</v>
      </c>
      <c r="I12" s="2">
        <v>11373</v>
      </c>
      <c r="J12" s="2">
        <v>11453.96</v>
      </c>
      <c r="K12" s="2">
        <v>-80.959999999999127</v>
      </c>
      <c r="L12" s="736">
        <v>-7.0682977764893835E-3</v>
      </c>
      <c r="M12" s="2">
        <v>-80.959999999999127</v>
      </c>
      <c r="N12">
        <v>30</v>
      </c>
      <c r="O12"/>
      <c r="P12" s="736">
        <v>1.0129253495120021E-2</v>
      </c>
      <c r="Q12" s="736">
        <v>8.4199999999999997E-2</v>
      </c>
      <c r="R12" s="2">
        <v>21.989559164733183</v>
      </c>
      <c r="S12" s="865">
        <v>43358</v>
      </c>
      <c r="W12" s="875"/>
      <c r="X12" s="875"/>
      <c r="Y12" s="843"/>
    </row>
    <row r="13" spans="1:41" ht="21.95" customHeight="1" x14ac:dyDescent="0.25">
      <c r="A13" s="50"/>
      <c r="B13" s="50"/>
      <c r="C13" s="51"/>
      <c r="D13" s="788"/>
      <c r="E13" s="22" t="s">
        <v>1294</v>
      </c>
      <c r="F13" s="2">
        <v>37.399900000000002</v>
      </c>
      <c r="G13" s="78">
        <v>35.18</v>
      </c>
      <c r="H13">
        <v>300</v>
      </c>
      <c r="I13" s="2">
        <v>11219.970000000001</v>
      </c>
      <c r="J13" s="2">
        <v>10554</v>
      </c>
      <c r="K13" s="2">
        <v>665.97000000000116</v>
      </c>
      <c r="L13" s="736">
        <v>6.3101193860147883E-2</v>
      </c>
      <c r="M13" s="2">
        <v>665.97000000000116</v>
      </c>
      <c r="N13" s="29">
        <v>43413</v>
      </c>
      <c r="O13" t="s">
        <v>1306</v>
      </c>
      <c r="P13" s="736">
        <v>0</v>
      </c>
      <c r="Q13" s="736">
        <v>-1.11E-2</v>
      </c>
      <c r="R13" s="2"/>
      <c r="T13" s="48"/>
      <c r="V13" s="48"/>
      <c r="W13" s="48"/>
      <c r="X13" s="875"/>
      <c r="Y13" s="843"/>
      <c r="AB13" s="875"/>
      <c r="AC13" s="875"/>
      <c r="AD13" s="843"/>
    </row>
    <row r="14" spans="1:41" ht="21.95" customHeight="1" x14ac:dyDescent="0.25">
      <c r="A14" s="50"/>
      <c r="B14" s="50"/>
      <c r="C14" s="51"/>
      <c r="D14" s="788"/>
      <c r="E14" s="22" t="s">
        <v>807</v>
      </c>
      <c r="F14" s="2">
        <v>93.28</v>
      </c>
      <c r="G14" s="78">
        <v>92.237000000000009</v>
      </c>
      <c r="H14">
        <v>100</v>
      </c>
      <c r="I14" s="2">
        <v>9328</v>
      </c>
      <c r="J14" s="2">
        <v>9223.7000000000007</v>
      </c>
      <c r="K14" s="2">
        <v>104.29999999999927</v>
      </c>
      <c r="L14" s="736">
        <v>1.1307826577186942E-2</v>
      </c>
      <c r="M14" s="2">
        <v>104.29999999999927</v>
      </c>
      <c r="N14">
        <v>100</v>
      </c>
      <c r="O14"/>
      <c r="P14" s="736">
        <v>7.2898799313893658E-3</v>
      </c>
      <c r="Q14" s="736">
        <v>2.8E-3</v>
      </c>
      <c r="R14" s="2">
        <v>19.637894736842107</v>
      </c>
      <c r="T14" s="48"/>
      <c r="W14" s="875"/>
      <c r="X14" s="875"/>
      <c r="Y14" s="843"/>
      <c r="Z14"/>
      <c r="AA14" s="2"/>
      <c r="AB14"/>
      <c r="AC14"/>
      <c r="AD14" s="2"/>
      <c r="AE14"/>
      <c r="AF14"/>
      <c r="AG14" s="2"/>
      <c r="AH14"/>
      <c r="AI14" s="2"/>
      <c r="AJ14"/>
      <c r="AK14"/>
      <c r="AL14"/>
      <c r="AM14"/>
      <c r="AN14"/>
      <c r="AO14"/>
    </row>
    <row r="15" spans="1:41" ht="21.95" customHeight="1" x14ac:dyDescent="0.25">
      <c r="A15" s="50"/>
      <c r="B15" s="50"/>
      <c r="C15" s="51"/>
      <c r="D15" s="788"/>
      <c r="E15" s="22" t="s">
        <v>171</v>
      </c>
      <c r="F15" s="78">
        <v>43.82</v>
      </c>
      <c r="G15" s="78">
        <v>46.585850000000001</v>
      </c>
      <c r="H15">
        <v>200</v>
      </c>
      <c r="I15" s="2">
        <v>8764</v>
      </c>
      <c r="J15" s="2">
        <v>9317.17</v>
      </c>
      <c r="K15" s="2">
        <v>-553.16999999999825</v>
      </c>
      <c r="L15" s="736">
        <v>-5.9371032191105247E-2</v>
      </c>
      <c r="M15" s="2">
        <v>-503.21999999999844</v>
      </c>
      <c r="N15">
        <v>200</v>
      </c>
      <c r="O15" t="s">
        <v>1286</v>
      </c>
      <c r="P15" s="736">
        <v>4.472843450479233E-2</v>
      </c>
      <c r="Q15" s="736">
        <v>1.9800000000000002E-2</v>
      </c>
      <c r="R15" s="2">
        <v>14.509933774834437</v>
      </c>
      <c r="S15" s="865">
        <v>43320</v>
      </c>
      <c r="W15" s="875"/>
      <c r="X15" s="875"/>
      <c r="Y15" s="843"/>
      <c r="AB15" s="875"/>
      <c r="AC15" s="875"/>
      <c r="AD15" s="843"/>
    </row>
    <row r="16" spans="1:41" ht="21.95" customHeight="1" x14ac:dyDescent="0.25">
      <c r="A16" s="50"/>
      <c r="B16" s="50"/>
      <c r="C16" s="51"/>
      <c r="D16" s="788"/>
      <c r="E16" s="22" t="s">
        <v>939</v>
      </c>
      <c r="F16" s="78">
        <v>170.23990000000001</v>
      </c>
      <c r="G16" s="78">
        <v>151.31240000000022</v>
      </c>
      <c r="H16">
        <v>50</v>
      </c>
      <c r="I16" s="2">
        <v>8511.9950000000008</v>
      </c>
      <c r="J16" s="2">
        <v>7565.6200000000108</v>
      </c>
      <c r="K16" s="2">
        <v>946.37499999999091</v>
      </c>
      <c r="L16" s="736">
        <v>0.12508888894763254</v>
      </c>
      <c r="M16" s="2">
        <v>946.37499999999091</v>
      </c>
      <c r="N16" s="29">
        <v>43413</v>
      </c>
      <c r="O16"/>
      <c r="P16" s="736">
        <v>7.5188014090703768E-3</v>
      </c>
      <c r="Q16" s="736">
        <v>7.6E-3</v>
      </c>
      <c r="R16" s="2">
        <v>19.68</v>
      </c>
      <c r="T16" s="48"/>
      <c r="W16" s="48"/>
      <c r="X16" s="875"/>
      <c r="Y16" s="843"/>
      <c r="Z16"/>
      <c r="AA16" s="2"/>
      <c r="AB16" s="874"/>
      <c r="AC16" s="874"/>
      <c r="AD16" s="2"/>
      <c r="AE16"/>
      <c r="AF16"/>
      <c r="AG16" s="2"/>
      <c r="AH16"/>
      <c r="AI16" s="2"/>
      <c r="AJ16"/>
      <c r="AK16"/>
      <c r="AL16"/>
      <c r="AM16"/>
      <c r="AN16"/>
      <c r="AO16"/>
    </row>
    <row r="17" spans="1:41" ht="21.95" customHeight="1" x14ac:dyDescent="0.25">
      <c r="A17" s="50"/>
      <c r="B17" s="50"/>
      <c r="C17" s="51"/>
      <c r="D17" s="788"/>
      <c r="E17" s="22" t="s">
        <v>52</v>
      </c>
      <c r="F17" s="2">
        <v>52.529899999999998</v>
      </c>
      <c r="G17" s="78">
        <v>47.758133333333333</v>
      </c>
      <c r="H17">
        <v>150</v>
      </c>
      <c r="I17" s="2">
        <v>7879.4849999999997</v>
      </c>
      <c r="J17" s="2">
        <v>7163.72</v>
      </c>
      <c r="K17" s="2">
        <v>715.76500000000033</v>
      </c>
      <c r="L17" s="736">
        <v>9.9915267486724732E-2</v>
      </c>
      <c r="M17" s="2">
        <v>1772.5049999999983</v>
      </c>
      <c r="N17">
        <v>150</v>
      </c>
      <c r="O17" t="s">
        <v>1300</v>
      </c>
      <c r="P17" s="736">
        <v>3.6246023693172841E-2</v>
      </c>
      <c r="Q17" s="736">
        <v>8.3999999999999995E-3</v>
      </c>
      <c r="R17" s="2">
        <v>10.72038775510204</v>
      </c>
      <c r="S17" s="865">
        <v>43323</v>
      </c>
      <c r="V17" s="48"/>
      <c r="W17" s="875"/>
      <c r="X17" s="875"/>
      <c r="Y17" s="843"/>
    </row>
    <row r="18" spans="1:41" ht="21.95" customHeight="1" x14ac:dyDescent="0.25">
      <c r="A18" s="50"/>
      <c r="B18" s="51"/>
      <c r="C18" s="51"/>
      <c r="E18" s="22" t="s">
        <v>937</v>
      </c>
      <c r="F18" s="2">
        <v>37.729999999999997</v>
      </c>
      <c r="G18" s="78">
        <v>30.041450000000005</v>
      </c>
      <c r="H18">
        <v>200</v>
      </c>
      <c r="I18" s="2">
        <v>7545.9999999999991</v>
      </c>
      <c r="J18" s="2">
        <v>6008.2900000000009</v>
      </c>
      <c r="K18" s="2">
        <v>1537.7099999999982</v>
      </c>
      <c r="L18" s="736">
        <v>0.2559313881320639</v>
      </c>
      <c r="M18" s="2">
        <v>1537.7099999999982</v>
      </c>
      <c r="N18">
        <v>100</v>
      </c>
      <c r="O18"/>
      <c r="P18" s="736">
        <v>2.0143122183938513E-2</v>
      </c>
      <c r="Q18" s="736">
        <v>-7.6E-3</v>
      </c>
      <c r="R18" s="2">
        <v>15.091999999999999</v>
      </c>
      <c r="S18" s="865">
        <v>43366</v>
      </c>
      <c r="V18" s="48"/>
      <c r="W18" s="48"/>
      <c r="X18" s="875"/>
      <c r="Y18" s="843"/>
    </row>
    <row r="19" spans="1:41" ht="21.95" customHeight="1" x14ac:dyDescent="0.25">
      <c r="A19" s="51"/>
      <c r="B19" s="51"/>
      <c r="C19" s="51"/>
      <c r="D19" s="788"/>
      <c r="E19" s="22" t="s">
        <v>803</v>
      </c>
      <c r="F19" s="2">
        <v>23.509899999999998</v>
      </c>
      <c r="G19" s="78">
        <v>30.639533333333311</v>
      </c>
      <c r="H19">
        <v>300</v>
      </c>
      <c r="I19" s="2">
        <v>7052.9699999999993</v>
      </c>
      <c r="J19" s="2">
        <v>9191.8599999999933</v>
      </c>
      <c r="K19" s="2">
        <v>-2138.889999999994</v>
      </c>
      <c r="L19" s="736">
        <v>-0.23269392701803504</v>
      </c>
      <c r="M19" s="2">
        <v>-2138.889999999994</v>
      </c>
      <c r="N19">
        <v>300</v>
      </c>
      <c r="O19" t="s">
        <v>1308</v>
      </c>
      <c r="P19" s="736">
        <v>4.4236683269601319E-2</v>
      </c>
      <c r="Q19" s="736">
        <v>7.7000000000000002E-3</v>
      </c>
      <c r="R19" s="2">
        <v>13.82935294117647</v>
      </c>
      <c r="S19" s="865">
        <v>43324</v>
      </c>
      <c r="T19" s="48"/>
      <c r="V19" s="48"/>
      <c r="W19" s="875"/>
      <c r="X19" s="875"/>
      <c r="Y19" s="843"/>
    </row>
    <row r="20" spans="1:41" ht="21.95" customHeight="1" x14ac:dyDescent="0.25">
      <c r="A20" s="50"/>
      <c r="B20" s="50"/>
      <c r="C20" s="51"/>
      <c r="D20" s="788"/>
      <c r="E20" s="22" t="s">
        <v>897</v>
      </c>
      <c r="F20" s="2">
        <v>132.66</v>
      </c>
      <c r="G20" s="78">
        <v>108.74120000000013</v>
      </c>
      <c r="H20">
        <v>50</v>
      </c>
      <c r="I20" s="2">
        <v>6633</v>
      </c>
      <c r="J20" s="2">
        <v>5437.0600000000068</v>
      </c>
      <c r="K20" s="2">
        <v>1195.9399999999951</v>
      </c>
      <c r="L20" s="736">
        <v>0.21996078763154933</v>
      </c>
      <c r="M20" s="2">
        <v>1195.9399999999951</v>
      </c>
      <c r="N20">
        <v>10</v>
      </c>
      <c r="O20"/>
      <c r="P20" s="736">
        <v>3.9197949645710843E-3</v>
      </c>
      <c r="Q20" s="736">
        <v>1.7100000000000001E-2</v>
      </c>
      <c r="R20" s="2">
        <v>15.389791183294665</v>
      </c>
      <c r="S20" s="865">
        <v>43324</v>
      </c>
      <c r="W20" s="875"/>
      <c r="X20" s="875"/>
      <c r="Y20" s="843"/>
    </row>
    <row r="21" spans="1:41" ht="21.95" customHeight="1" x14ac:dyDescent="0.25">
      <c r="A21" s="50"/>
      <c r="B21" s="50"/>
      <c r="C21" s="51"/>
      <c r="D21" s="788"/>
      <c r="E21" s="22" t="s">
        <v>173</v>
      </c>
      <c r="F21" s="2">
        <v>53.549900000000001</v>
      </c>
      <c r="G21" s="78">
        <v>45.319000000000038</v>
      </c>
      <c r="H21">
        <v>120</v>
      </c>
      <c r="I21" s="2">
        <v>6425.9880000000003</v>
      </c>
      <c r="J21" s="2">
        <v>5438.2800000000043</v>
      </c>
      <c r="K21" s="2">
        <v>987.70799999999417</v>
      </c>
      <c r="L21" s="736">
        <v>0.18162139499988869</v>
      </c>
      <c r="M21" s="2">
        <v>2592.2879999999959</v>
      </c>
      <c r="N21">
        <v>120</v>
      </c>
      <c r="O21"/>
      <c r="P21" s="736">
        <v>3.211957445298684E-2</v>
      </c>
      <c r="Q21" s="736">
        <v>-2.0999999999999999E-3</v>
      </c>
      <c r="R21" s="2">
        <v>11.847323008849559</v>
      </c>
      <c r="T21" s="48"/>
      <c r="U21" s="48"/>
      <c r="W21" s="875"/>
      <c r="X21" s="874"/>
      <c r="Y21" s="736"/>
    </row>
    <row r="22" spans="1:41" ht="21.95" customHeight="1" x14ac:dyDescent="0.25">
      <c r="A22" s="50"/>
      <c r="B22" s="50"/>
      <c r="C22" s="51"/>
      <c r="D22" s="788"/>
      <c r="E22" s="22" t="s">
        <v>195</v>
      </c>
      <c r="F22" s="2">
        <v>30.83</v>
      </c>
      <c r="G22" s="78">
        <v>5.353099999999511</v>
      </c>
      <c r="H22">
        <v>200</v>
      </c>
      <c r="I22" s="2">
        <v>6166</v>
      </c>
      <c r="J22" s="2">
        <v>1070.6199999999021</v>
      </c>
      <c r="K22" s="2">
        <v>5095.3800000001211</v>
      </c>
      <c r="L22" s="736">
        <v>4.7592796697246111</v>
      </c>
      <c r="M22" s="2">
        <v>6843.350000000115</v>
      </c>
      <c r="N22" s="29">
        <v>43412</v>
      </c>
      <c r="O22" t="s">
        <v>1302</v>
      </c>
      <c r="P22" s="736">
        <v>1.8164125851443402E-2</v>
      </c>
      <c r="Q22" s="736">
        <v>7.1999999999999998E-3</v>
      </c>
      <c r="R22" s="2">
        <v>14.857831325301202</v>
      </c>
      <c r="S22" s="865">
        <v>43358</v>
      </c>
      <c r="U22" s="48"/>
      <c r="V22" s="48"/>
      <c r="W22" s="875"/>
      <c r="X22" s="875"/>
      <c r="Y22" s="843"/>
    </row>
    <row r="23" spans="1:41" ht="21.95" customHeight="1" x14ac:dyDescent="0.25">
      <c r="A23" s="50"/>
      <c r="B23" s="50"/>
      <c r="C23" s="51"/>
      <c r="D23" s="788"/>
      <c r="E23" s="22" t="s">
        <v>1297</v>
      </c>
      <c r="F23" s="2">
        <v>19.529900000000001</v>
      </c>
      <c r="G23" s="78">
        <v>16.8</v>
      </c>
      <c r="H23">
        <v>300</v>
      </c>
      <c r="I23" s="2">
        <v>5858.97</v>
      </c>
      <c r="J23" s="2">
        <v>5040</v>
      </c>
      <c r="K23" s="2">
        <v>818.97000000000025</v>
      </c>
      <c r="L23" s="736">
        <v>0.16249404761904765</v>
      </c>
      <c r="M23" s="2">
        <v>818.97000000000025</v>
      </c>
      <c r="N23" s="29">
        <v>43416</v>
      </c>
      <c r="O23" t="s">
        <v>1307</v>
      </c>
      <c r="P23" s="736">
        <v>0</v>
      </c>
      <c r="Q23" s="736">
        <v>1.4500000000000001E-2</v>
      </c>
      <c r="R23" s="2"/>
      <c r="W23" s="875"/>
      <c r="X23" s="875"/>
      <c r="Y23" s="843"/>
      <c r="AB23" s="875"/>
      <c r="AC23" s="875"/>
      <c r="AD23" s="843"/>
    </row>
    <row r="24" spans="1:41" ht="21.95" customHeight="1" x14ac:dyDescent="0.25">
      <c r="A24" s="50"/>
      <c r="B24" s="50"/>
      <c r="C24" s="51"/>
      <c r="D24" s="788"/>
      <c r="E24" s="22" t="s">
        <v>1289</v>
      </c>
      <c r="F24" s="78">
        <v>58.0199</v>
      </c>
      <c r="G24" s="78">
        <v>63.5</v>
      </c>
      <c r="H24">
        <v>100</v>
      </c>
      <c r="I24" s="2">
        <v>5801.99</v>
      </c>
      <c r="J24" s="2">
        <v>6350</v>
      </c>
      <c r="K24" s="2">
        <v>-548.01000000000022</v>
      </c>
      <c r="L24" s="736">
        <v>-8.6300787401574805E-2</v>
      </c>
      <c r="M24" s="2">
        <v>-548.01000000000022</v>
      </c>
      <c r="N24">
        <v>100</v>
      </c>
      <c r="O24"/>
      <c r="P24" s="736">
        <v>2.7576745220174458E-2</v>
      </c>
      <c r="Q24" s="736">
        <v>6.7999999999999996E-3</v>
      </c>
      <c r="R24" s="2">
        <v>13.947091346153845</v>
      </c>
      <c r="S24" s="865">
        <v>43324</v>
      </c>
      <c r="T24" s="48"/>
      <c r="V24" s="48"/>
      <c r="W24" s="875"/>
      <c r="X24" s="874"/>
      <c r="Y24" s="736"/>
    </row>
    <row r="25" spans="1:41" ht="21.95" customHeight="1" x14ac:dyDescent="0.25">
      <c r="A25" s="50"/>
      <c r="B25" s="51"/>
      <c r="C25" s="51"/>
      <c r="D25" s="788"/>
      <c r="E25" s="22" t="s">
        <v>1298</v>
      </c>
      <c r="F25" s="2">
        <v>226.77</v>
      </c>
      <c r="G25" s="78">
        <v>219</v>
      </c>
      <c r="H25">
        <v>25</v>
      </c>
      <c r="I25" s="2">
        <v>5669.25</v>
      </c>
      <c r="J25" s="2">
        <v>5475</v>
      </c>
      <c r="K25" s="2">
        <v>194.25</v>
      </c>
      <c r="L25" s="736">
        <v>3.5479452054794566E-2</v>
      </c>
      <c r="M25" s="2">
        <v>194.25</v>
      </c>
      <c r="N25" s="29">
        <v>43416</v>
      </c>
      <c r="O25" t="s">
        <v>1309</v>
      </c>
      <c r="P25" s="736">
        <v>0</v>
      </c>
      <c r="Q25" s="736">
        <v>1.8700000000000001E-2</v>
      </c>
      <c r="R25" s="2"/>
      <c r="T25" s="48"/>
      <c r="U25" s="48"/>
      <c r="W25" s="48"/>
      <c r="X25" s="875"/>
      <c r="Y25" s="843"/>
      <c r="AB25" s="875"/>
      <c r="AC25" s="875"/>
      <c r="AD25" s="843"/>
    </row>
    <row r="26" spans="1:41" ht="21.95" customHeight="1" x14ac:dyDescent="0.25">
      <c r="A26" s="50"/>
      <c r="B26" s="50"/>
      <c r="C26" s="51"/>
      <c r="D26" s="788"/>
      <c r="E26" s="22" t="s">
        <v>32</v>
      </c>
      <c r="F26" s="2">
        <v>55.47</v>
      </c>
      <c r="G26" s="78">
        <v>35.34790000000001</v>
      </c>
      <c r="H26">
        <v>100</v>
      </c>
      <c r="I26" s="2">
        <v>5547</v>
      </c>
      <c r="J26" s="2">
        <v>3534.7900000000009</v>
      </c>
      <c r="K26" s="2">
        <v>2012.2099999999991</v>
      </c>
      <c r="L26" s="736">
        <v>0.56925871126714689</v>
      </c>
      <c r="M26" s="2">
        <v>3210.6799999999962</v>
      </c>
      <c r="N26" s="29">
        <v>43413</v>
      </c>
      <c r="O26"/>
      <c r="P26" s="736">
        <v>2.1993870560663421E-2</v>
      </c>
      <c r="Q26" s="736">
        <v>-1.04E-2</v>
      </c>
      <c r="R26" s="2">
        <v>10.039819004524887</v>
      </c>
      <c r="T26" s="48"/>
      <c r="U26" s="48"/>
      <c r="W26" s="875"/>
      <c r="X26" s="874"/>
      <c r="Y26" s="736"/>
      <c r="AB26" s="875"/>
      <c r="AC26" s="875"/>
      <c r="AD26" s="843"/>
    </row>
    <row r="27" spans="1:41" ht="21.95" customHeight="1" x14ac:dyDescent="0.25">
      <c r="A27" s="51"/>
      <c r="B27" s="51"/>
      <c r="C27" s="51"/>
      <c r="D27" s="788"/>
      <c r="E27" s="22" t="s">
        <v>1292</v>
      </c>
      <c r="F27" s="2">
        <v>55.01</v>
      </c>
      <c r="G27" s="78">
        <v>54.6</v>
      </c>
      <c r="H27">
        <v>100</v>
      </c>
      <c r="I27" s="2">
        <v>5501</v>
      </c>
      <c r="J27" s="2">
        <v>5460</v>
      </c>
      <c r="K27" s="2">
        <v>41</v>
      </c>
      <c r="L27" s="736">
        <v>7.5091575091574469E-3</v>
      </c>
      <c r="M27" s="2">
        <v>41</v>
      </c>
      <c r="N27" s="29">
        <v>43413</v>
      </c>
      <c r="O27"/>
      <c r="P27" s="736">
        <v>0</v>
      </c>
      <c r="Q27" s="736">
        <v>1.6400000000000001E-2</v>
      </c>
      <c r="R27" s="2"/>
      <c r="T27" s="48"/>
      <c r="U27" s="48"/>
      <c r="V27" s="48"/>
      <c r="W27" s="875"/>
      <c r="X27" s="875"/>
      <c r="Y27" s="843"/>
    </row>
    <row r="28" spans="1:41" ht="21.95" customHeight="1" x14ac:dyDescent="0.25">
      <c r="A28" s="50"/>
      <c r="B28" s="51"/>
      <c r="C28" s="51"/>
      <c r="D28" s="788"/>
      <c r="E28" s="22" t="s">
        <v>901</v>
      </c>
      <c r="F28" s="2">
        <v>78.099900000000005</v>
      </c>
      <c r="G28" s="78">
        <v>64.77500000000002</v>
      </c>
      <c r="H28">
        <v>60</v>
      </c>
      <c r="I28" s="2">
        <v>4685.9940000000006</v>
      </c>
      <c r="J28" s="2">
        <v>3886.5000000000014</v>
      </c>
      <c r="K28" s="2">
        <v>799.49399999999878</v>
      </c>
      <c r="L28" s="736">
        <v>0.2057105364724042</v>
      </c>
      <c r="M28" s="2">
        <v>799.49399999999878</v>
      </c>
      <c r="N28">
        <v>60</v>
      </c>
      <c r="O28"/>
      <c r="P28" s="736">
        <v>1.2291949157425297E-2</v>
      </c>
      <c r="Q28" s="736">
        <v>-1.5E-3</v>
      </c>
      <c r="R28" s="2">
        <v>21.999971830985917</v>
      </c>
      <c r="T28" s="48"/>
      <c r="V28" s="48"/>
      <c r="W28" s="875"/>
      <c r="X28" s="875"/>
      <c r="Y28" s="843"/>
    </row>
    <row r="29" spans="1:41" ht="21.95" customHeight="1" x14ac:dyDescent="0.25">
      <c r="A29" s="50"/>
      <c r="B29" s="50"/>
      <c r="C29" s="50"/>
      <c r="D29" s="788"/>
      <c r="E29" s="22" t="s">
        <v>324</v>
      </c>
      <c r="F29" s="2">
        <v>23.0899</v>
      </c>
      <c r="G29" s="78">
        <v>15.36675000000001</v>
      </c>
      <c r="H29">
        <v>200</v>
      </c>
      <c r="I29" s="2">
        <v>4617.9799999999996</v>
      </c>
      <c r="J29" s="2">
        <v>3073.3500000000022</v>
      </c>
      <c r="K29" s="2">
        <v>1544.6299999999974</v>
      </c>
      <c r="L29" s="736">
        <v>0.50258838075715329</v>
      </c>
      <c r="M29" s="2">
        <v>1829.6000000000022</v>
      </c>
      <c r="N29">
        <v>200</v>
      </c>
      <c r="O29"/>
      <c r="P29" s="736">
        <v>0</v>
      </c>
      <c r="Q29" s="736">
        <v>1.0500000000000001E-2</v>
      </c>
      <c r="R29" s="2">
        <v>9.4244489795918369</v>
      </c>
      <c r="S29" s="865">
        <v>43345</v>
      </c>
      <c r="W29" s="875"/>
      <c r="X29" s="875"/>
      <c r="Y29" s="843"/>
    </row>
    <row r="30" spans="1:41" ht="21.95" customHeight="1" x14ac:dyDescent="0.25">
      <c r="A30" s="50"/>
      <c r="B30" s="50"/>
      <c r="C30" s="50"/>
      <c r="D30" s="788"/>
      <c r="E30" s="22" t="s">
        <v>1203</v>
      </c>
      <c r="F30" s="2">
        <v>84</v>
      </c>
      <c r="G30" s="78">
        <v>70.023600000000002</v>
      </c>
      <c r="H30">
        <v>50</v>
      </c>
      <c r="I30" s="2">
        <v>4200</v>
      </c>
      <c r="J30" s="2">
        <v>3501.1800000000003</v>
      </c>
      <c r="K30" s="2">
        <v>698.81999999999971</v>
      </c>
      <c r="L30" s="736">
        <v>0.19959556492382566</v>
      </c>
      <c r="M30" s="2">
        <v>698.81999999999971</v>
      </c>
      <c r="N30" s="29">
        <v>43427</v>
      </c>
      <c r="O30"/>
      <c r="P30" s="736">
        <v>1.8095238095238095E-2</v>
      </c>
      <c r="Q30" s="736">
        <v>-5.1499999999999997E-2</v>
      </c>
      <c r="R30" s="2">
        <v>12.942989214175654</v>
      </c>
      <c r="S30" s="865">
        <v>43359</v>
      </c>
      <c r="W30" s="875"/>
      <c r="X30" s="875"/>
      <c r="Y30" s="843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1"/>
      <c r="B31" s="51"/>
      <c r="C31" s="51"/>
      <c r="D31" s="788"/>
      <c r="E31" s="22" t="s">
        <v>828</v>
      </c>
      <c r="F31" s="2">
        <v>98.83</v>
      </c>
      <c r="G31" s="78">
        <v>71.708499999999987</v>
      </c>
      <c r="H31">
        <v>40</v>
      </c>
      <c r="I31" s="2">
        <v>3953.2</v>
      </c>
      <c r="J31" s="2">
        <v>2868.3399999999992</v>
      </c>
      <c r="K31" s="2">
        <v>1084.8599999999997</v>
      </c>
      <c r="L31" s="736">
        <v>0.37821876067690746</v>
      </c>
      <c r="M31" s="2">
        <v>1084.8599999999997</v>
      </c>
      <c r="N31">
        <v>40</v>
      </c>
      <c r="O31"/>
      <c r="P31" s="736">
        <v>2.3069918041080641E-2</v>
      </c>
      <c r="Q31" s="736">
        <v>9.7999999999999997E-3</v>
      </c>
      <c r="R31" s="2">
        <v>20.762605042016808</v>
      </c>
      <c r="U31" s="48"/>
      <c r="V31" s="48"/>
      <c r="W31" s="875"/>
      <c r="X31" s="875"/>
      <c r="Y31" s="843"/>
    </row>
    <row r="32" spans="1:41" ht="21.95" customHeight="1" x14ac:dyDescent="0.25">
      <c r="A32" s="50"/>
      <c r="B32" s="51"/>
      <c r="C32" s="51"/>
      <c r="D32" s="788"/>
      <c r="E32" s="22" t="s">
        <v>760</v>
      </c>
      <c r="F32" s="2">
        <v>9.4199000000000002</v>
      </c>
      <c r="G32" s="78">
        <v>12.004300000000008</v>
      </c>
      <c r="H32">
        <v>400</v>
      </c>
      <c r="I32" s="2">
        <v>3767.96</v>
      </c>
      <c r="J32" s="2">
        <v>4801.720000000003</v>
      </c>
      <c r="K32" s="2">
        <v>-1033.7600000000029</v>
      </c>
      <c r="L32" s="736">
        <v>-0.21528952125488415</v>
      </c>
      <c r="M32" s="2">
        <v>-1033.7600000000029</v>
      </c>
      <c r="N32">
        <v>200</v>
      </c>
      <c r="O32"/>
      <c r="P32" s="736">
        <v>5.0955954946443165E-2</v>
      </c>
      <c r="Q32" s="736">
        <v>1.5100000000000001E-2</v>
      </c>
      <c r="R32" s="2">
        <v>9.915684210526317</v>
      </c>
      <c r="S32" s="865">
        <v>43337</v>
      </c>
      <c r="T32" s="48"/>
      <c r="W32" s="875"/>
      <c r="X32" s="875"/>
      <c r="Y32" s="843"/>
      <c r="AB32" s="875"/>
      <c r="AC32" s="875"/>
      <c r="AD32" s="843"/>
    </row>
    <row r="33" spans="1:41" ht="21.95" customHeight="1" x14ac:dyDescent="0.25">
      <c r="A33" s="50"/>
      <c r="B33" s="50"/>
      <c r="C33" s="51"/>
      <c r="D33" s="788"/>
      <c r="E33" s="22" t="s">
        <v>62</v>
      </c>
      <c r="F33" s="2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V33" s="48"/>
      <c r="W33" s="48"/>
      <c r="X33" s="875"/>
      <c r="Y33" s="843"/>
    </row>
    <row r="34" spans="1:41" ht="21.95" customHeight="1" x14ac:dyDescent="0.25">
      <c r="A34" s="50"/>
      <c r="B34" s="50"/>
      <c r="C34" s="51"/>
      <c r="D34" s="788"/>
      <c r="E34" s="22" t="s">
        <v>202</v>
      </c>
      <c r="F34" s="2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T34" s="48"/>
      <c r="W34" s="48"/>
      <c r="X34" s="875"/>
      <c r="Y34" s="843"/>
      <c r="Z34"/>
      <c r="AA34" s="2"/>
      <c r="AB34" s="874"/>
      <c r="AC34" s="87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E35" s="22" t="s">
        <v>211</v>
      </c>
      <c r="F35" s="2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2.2461678555167702E-2</v>
      </c>
      <c r="Q35" s="736">
        <v>-1.52E-2</v>
      </c>
      <c r="R35" s="2">
        <v>16.4725</v>
      </c>
      <c r="V35" s="48"/>
      <c r="W35" s="875"/>
      <c r="X35" s="875"/>
      <c r="Y35" s="843"/>
      <c r="AB35" s="875"/>
      <c r="AC35" s="875"/>
      <c r="AD35" s="843"/>
    </row>
    <row r="36" spans="1:41" ht="21.95" customHeight="1" x14ac:dyDescent="0.25">
      <c r="A36" s="51"/>
      <c r="B36" s="51"/>
      <c r="C36" s="51"/>
      <c r="D36" s="788"/>
      <c r="E36" s="22" t="s">
        <v>201</v>
      </c>
      <c r="F36" s="2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U36" s="48"/>
      <c r="W36" s="875"/>
      <c r="X36" s="875"/>
      <c r="Y36" s="843"/>
      <c r="AB36" s="875"/>
      <c r="AC36" s="875"/>
      <c r="AD36" s="843"/>
    </row>
    <row r="37" spans="1:41" ht="21.95" customHeight="1" x14ac:dyDescent="0.25">
      <c r="A37" s="51"/>
      <c r="B37" s="51"/>
      <c r="C37" s="51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W37" s="875"/>
      <c r="X37" s="875"/>
      <c r="Y37" s="843"/>
      <c r="AB37" s="875"/>
      <c r="AC37" s="875"/>
      <c r="AD37" s="843"/>
    </row>
    <row r="38" spans="1:41" ht="21.95" customHeight="1" x14ac:dyDescent="0.25">
      <c r="A38" s="50"/>
      <c r="B38" s="51"/>
      <c r="C38" s="51"/>
      <c r="D38" s="788"/>
      <c r="E38" s="22" t="s">
        <v>262</v>
      </c>
      <c r="F38" s="2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U38" s="48"/>
      <c r="W38" s="875"/>
      <c r="X38" s="875"/>
      <c r="Y38" s="843"/>
    </row>
    <row r="39" spans="1:41" ht="21.95" customHeight="1" x14ac:dyDescent="0.25">
      <c r="A39" s="50"/>
      <c r="B39" s="50"/>
      <c r="C39" s="51"/>
      <c r="D39" s="788"/>
      <c r="E39" s="22" t="s">
        <v>23</v>
      </c>
      <c r="F39" s="78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T39" s="48"/>
      <c r="V39" s="48"/>
      <c r="W39" s="875"/>
      <c r="X39" s="48"/>
      <c r="Y39" s="843"/>
      <c r="Z39"/>
      <c r="AA39" s="2"/>
      <c r="AB39" s="874"/>
      <c r="AC39" s="874"/>
      <c r="AD39" s="2"/>
      <c r="AE39"/>
      <c r="AF39"/>
      <c r="AG39" s="2"/>
      <c r="AH39"/>
      <c r="AI39" s="2"/>
      <c r="AJ39"/>
      <c r="AK39"/>
      <c r="AL39"/>
      <c r="AM39"/>
      <c r="AN39"/>
      <c r="AO39"/>
    </row>
    <row r="40" spans="1:41" ht="21.95" customHeight="1" x14ac:dyDescent="0.25">
      <c r="A40" s="50"/>
      <c r="B40" s="51"/>
      <c r="C40" s="51"/>
      <c r="D40" s="788"/>
      <c r="E40" s="22" t="s">
        <v>263</v>
      </c>
      <c r="F40" s="78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W40" s="875"/>
      <c r="X40" s="48"/>
      <c r="Y40" s="843"/>
    </row>
    <row r="41" spans="1:41" ht="21.95" customHeight="1" x14ac:dyDescent="0.25">
      <c r="A41" s="50"/>
      <c r="B41" s="51"/>
      <c r="C41" s="51"/>
      <c r="D41" s="788"/>
      <c r="E41" s="22" t="s">
        <v>321</v>
      </c>
      <c r="F41" s="2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1209</v>
      </c>
      <c r="P41" s="736">
        <v>0</v>
      </c>
      <c r="Q41" s="736">
        <v>1.5800000000000002E-2</v>
      </c>
      <c r="R41" s="2">
        <v>48.28125</v>
      </c>
      <c r="T41" s="48"/>
      <c r="V41" s="48"/>
      <c r="W41" s="875"/>
      <c r="X41" s="875"/>
      <c r="Y41" s="843"/>
    </row>
    <row r="42" spans="1:41" ht="21.95" customHeight="1" x14ac:dyDescent="0.25">
      <c r="A42" s="50"/>
      <c r="B42" s="50"/>
      <c r="C42" s="51"/>
      <c r="D42" s="788"/>
      <c r="E42" s="22" t="s">
        <v>36</v>
      </c>
      <c r="F42" s="2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W42" s="875"/>
      <c r="X42" s="875"/>
      <c r="Y42" s="843"/>
    </row>
    <row r="43" spans="1:41" ht="21.95" customHeight="1" x14ac:dyDescent="0.25">
      <c r="A43" s="51"/>
      <c r="B43" s="152"/>
      <c r="C43" s="325"/>
      <c r="D43" s="788"/>
      <c r="E43" s="22" t="s">
        <v>309</v>
      </c>
      <c r="F43" s="2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T43" s="48"/>
      <c r="V43" s="48"/>
      <c r="W43" s="48"/>
      <c r="X43" s="874"/>
      <c r="Y43" s="736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 s="2"/>
      <c r="AN43"/>
      <c r="AO43"/>
    </row>
    <row r="44" spans="1:41" ht="21.95" customHeight="1" x14ac:dyDescent="0.25">
      <c r="A44" s="50"/>
      <c r="B44" s="51"/>
      <c r="C44" s="51"/>
      <c r="D44" s="788"/>
      <c r="E44" s="22" t="s">
        <v>295</v>
      </c>
      <c r="F44" s="2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T44" s="48"/>
      <c r="V44" s="48"/>
      <c r="W44" s="875"/>
      <c r="X44" s="875"/>
      <c r="Y44" s="843"/>
      <c r="AB44" s="875"/>
      <c r="AC44" s="875"/>
      <c r="AD44" s="843"/>
    </row>
    <row r="45" spans="1:41" ht="21.95" customHeight="1" x14ac:dyDescent="0.25">
      <c r="A45" s="50"/>
      <c r="B45" s="50"/>
      <c r="C45" s="51"/>
      <c r="D45" s="788"/>
      <c r="E45" s="22" t="s">
        <v>673</v>
      </c>
      <c r="F45" s="2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Z45"/>
      <c r="AA45" s="2"/>
      <c r="AB45"/>
      <c r="AC45"/>
      <c r="AD45" s="2"/>
      <c r="AE45"/>
      <c r="AF45"/>
      <c r="AG45" s="2"/>
      <c r="AH45"/>
      <c r="AI45" s="2"/>
      <c r="AJ45"/>
      <c r="AK45"/>
      <c r="AL45"/>
      <c r="AM45"/>
      <c r="AN45"/>
      <c r="AO45"/>
    </row>
    <row r="46" spans="1:41" ht="21.95" customHeight="1" x14ac:dyDescent="0.25">
      <c r="A46" s="50"/>
      <c r="B46" s="50"/>
      <c r="C46" s="51"/>
      <c r="D46" s="788"/>
      <c r="E46" s="22" t="s">
        <v>244</v>
      </c>
      <c r="F46" s="2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T46" s="48"/>
      <c r="U46" s="48"/>
      <c r="V46" s="48"/>
      <c r="W46" s="875"/>
      <c r="X46" s="875"/>
      <c r="Y46" s="843"/>
    </row>
    <row r="47" spans="1:41" ht="21.95" customHeight="1" x14ac:dyDescent="0.25">
      <c r="A47" s="50"/>
      <c r="B47" s="50"/>
      <c r="C47" s="51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U47" s="48"/>
      <c r="W47" s="875"/>
      <c r="X47" s="875"/>
      <c r="Y47" s="48"/>
      <c r="AB47" s="875"/>
      <c r="AC47" s="875"/>
      <c r="AD47" s="843"/>
    </row>
    <row r="48" spans="1:41" ht="21.95" customHeight="1" x14ac:dyDescent="0.25">
      <c r="A48" s="50"/>
      <c r="B48" s="51"/>
      <c r="C48" s="51"/>
      <c r="D48" s="788"/>
      <c r="E48" s="22" t="s">
        <v>715</v>
      </c>
      <c r="F48" s="2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V48" s="48"/>
      <c r="W48" s="875"/>
      <c r="X48" s="874"/>
      <c r="Y48" s="736"/>
      <c r="AB48" s="875"/>
      <c r="AC48" s="875"/>
      <c r="AD48" s="843"/>
    </row>
    <row r="49" spans="1:41" ht="21.95" customHeight="1" x14ac:dyDescent="0.25">
      <c r="A49" s="50"/>
      <c r="B49" s="50"/>
      <c r="C49" s="51"/>
      <c r="D49" s="788"/>
      <c r="E49" s="22" t="s">
        <v>1021</v>
      </c>
      <c r="F49" s="2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W49" s="875"/>
      <c r="X49" s="875"/>
      <c r="Y49" s="843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2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W50" s="875"/>
      <c r="X50" s="875"/>
      <c r="Y50" s="843"/>
    </row>
    <row r="51" spans="1:41" ht="21.95" customHeight="1" x14ac:dyDescent="0.25">
      <c r="A51" s="50"/>
      <c r="B51" s="51"/>
      <c r="C51" s="51"/>
      <c r="D51" s="788"/>
      <c r="E51" s="22" t="s">
        <v>266</v>
      </c>
      <c r="F51" s="2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  <c r="W51" s="48"/>
      <c r="X51" s="875"/>
      <c r="Y51" s="48"/>
      <c r="AB51" s="875"/>
      <c r="AC51" s="875"/>
      <c r="AD51" s="843"/>
    </row>
    <row r="52" spans="1:41" ht="21.95" customHeight="1" x14ac:dyDescent="0.25">
      <c r="A52" s="50"/>
      <c r="B52" s="50"/>
      <c r="C52" s="51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28.424223856209149</v>
      </c>
      <c r="S52" s="865">
        <v>43324</v>
      </c>
      <c r="T52" s="48"/>
      <c r="V52" s="48"/>
      <c r="W52" s="875"/>
      <c r="X52" s="875"/>
      <c r="Y52" s="843"/>
    </row>
    <row r="53" spans="1:41" ht="21.95" customHeight="1" x14ac:dyDescent="0.25">
      <c r="A53" s="50"/>
      <c r="B53" s="50"/>
      <c r="C53" s="51"/>
      <c r="D53" s="788"/>
      <c r="E53" s="22" t="s">
        <v>659</v>
      </c>
      <c r="F53" s="2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T53" s="48"/>
      <c r="W53" s="875"/>
      <c r="X53" s="875"/>
      <c r="Y53" s="843"/>
    </row>
    <row r="54" spans="1:41" ht="21.95" customHeight="1" x14ac:dyDescent="0.25">
      <c r="A54" s="50"/>
      <c r="B54" s="50"/>
      <c r="C54" s="51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T54" s="48"/>
      <c r="U54" s="48"/>
      <c r="V54" s="48"/>
      <c r="W54" s="875"/>
      <c r="X54" s="875"/>
      <c r="Y54" s="843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 s="2"/>
      <c r="AN54"/>
      <c r="AO54"/>
    </row>
    <row r="55" spans="1:41" ht="21.95" customHeight="1" x14ac:dyDescent="0.25">
      <c r="A55" s="51"/>
      <c r="B55" s="51"/>
      <c r="C55" s="51"/>
      <c r="D55" s="788"/>
      <c r="E55" s="22" t="s">
        <v>14</v>
      </c>
      <c r="F55" s="2">
        <v>64.59</v>
      </c>
      <c r="G55" s="78">
        <v>64.59</v>
      </c>
      <c r="H55">
        <v>0</v>
      </c>
      <c r="I55" s="2">
        <v>0</v>
      </c>
      <c r="J55" s="2">
        <v>0</v>
      </c>
      <c r="K55" s="2">
        <v>1641.5999999999985</v>
      </c>
      <c r="L55" s="736">
        <v>0</v>
      </c>
      <c r="M55" s="2">
        <v>1641.5999999999985</v>
      </c>
      <c r="N55">
        <v>0</v>
      </c>
      <c r="O55" t="s">
        <v>1208</v>
      </c>
      <c r="P55" s="736">
        <v>4.3350363833410739E-2</v>
      </c>
      <c r="Q55" s="736">
        <v>2.3800000000000002E-2</v>
      </c>
      <c r="R55" s="2">
        <v>16.208281053952319</v>
      </c>
      <c r="S55" s="865">
        <v>43319</v>
      </c>
      <c r="T55" s="48"/>
      <c r="U55" s="48"/>
      <c r="W55" s="875"/>
      <c r="X55" s="875"/>
      <c r="Y55" s="843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152"/>
      <c r="B56" s="50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  <c r="W56" s="875"/>
      <c r="X56" s="875"/>
      <c r="Y56" s="48"/>
    </row>
    <row r="57" spans="1:41" ht="21.95" customHeight="1" x14ac:dyDescent="0.25">
      <c r="A57" s="50"/>
      <c r="B57" s="50"/>
      <c r="C57" s="51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T57" s="48"/>
      <c r="U57" s="48"/>
      <c r="V57" s="48"/>
      <c r="W57" s="48"/>
      <c r="X57" s="874"/>
      <c r="Y57" s="736"/>
      <c r="AB57" s="875"/>
      <c r="AC57" s="875"/>
      <c r="AD57" s="843"/>
    </row>
    <row r="58" spans="1:41" ht="21.95" customHeight="1" x14ac:dyDescent="0.25">
      <c r="A58" s="50"/>
      <c r="B58" s="51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T58" s="48"/>
      <c r="W58" s="875"/>
      <c r="X58" s="874"/>
      <c r="Y58" s="736"/>
      <c r="AB58" s="875"/>
      <c r="AC58" s="875"/>
      <c r="AD58" s="843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T59" s="48"/>
      <c r="U59" s="48"/>
      <c r="W59" s="875"/>
      <c r="X59" s="875"/>
      <c r="Y59" s="843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s="29" t="s">
        <v>1291</v>
      </c>
      <c r="P60" s="736">
        <v>2.1768707482993199E-2</v>
      </c>
      <c r="Q60" s="736">
        <v>3.6700000000000003E-2</v>
      </c>
      <c r="R60" s="2">
        <v>12.301255230125523</v>
      </c>
      <c r="S60" s="865">
        <v>43317</v>
      </c>
      <c r="T60" s="48"/>
      <c r="W60" s="875"/>
      <c r="X60" s="875"/>
      <c r="Y60" s="843"/>
      <c r="AB60" s="875"/>
      <c r="AC60" s="875"/>
      <c r="AD60" s="843"/>
    </row>
    <row r="61" spans="1:41" ht="21.95" customHeight="1" x14ac:dyDescent="0.25">
      <c r="A61" s="60"/>
      <c r="B61" s="61"/>
      <c r="C61" s="60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U61" s="48"/>
      <c r="W61" s="875"/>
      <c r="X61" s="875"/>
      <c r="Y61" s="843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1261</v>
      </c>
      <c r="P62" s="736">
        <v>2.7533918595371108E-2</v>
      </c>
      <c r="Q62" s="736">
        <v>4.4999999999999998E-2</v>
      </c>
      <c r="R62" s="2">
        <v>11.390909090909089</v>
      </c>
      <c r="S62" s="865">
        <v>43314</v>
      </c>
      <c r="T62" s="48"/>
      <c r="U62" s="48"/>
      <c r="W62" s="875"/>
      <c r="X62" s="875"/>
      <c r="Y62" s="843"/>
      <c r="AB62" s="875"/>
      <c r="AC62" s="875"/>
      <c r="AD62" s="843"/>
    </row>
    <row r="63" spans="1:41" ht="21.95" customHeight="1" x14ac:dyDescent="0.25">
      <c r="A63" s="50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U63" s="48"/>
      <c r="W63" s="875"/>
      <c r="X63" s="875"/>
      <c r="Y63" s="843"/>
      <c r="Z63"/>
      <c r="AA63" s="2"/>
      <c r="AB63" s="874"/>
      <c r="AC63" s="874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0"/>
      <c r="C64" s="51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W64" s="48"/>
      <c r="X64" s="875"/>
      <c r="Y64" s="843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V65" s="48"/>
      <c r="W65" s="875"/>
      <c r="X65" s="48"/>
      <c r="Y65" s="843"/>
    </row>
    <row r="66" spans="1:41" ht="21.95" customHeight="1" x14ac:dyDescent="0.25">
      <c r="A66" s="50"/>
      <c r="B66" s="51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U66" s="48"/>
      <c r="V66" s="48"/>
      <c r="W66" s="875"/>
      <c r="X66" s="875"/>
      <c r="Y66" s="843"/>
    </row>
    <row r="67" spans="1:41" ht="21.95" customHeight="1" x14ac:dyDescent="0.25">
      <c r="A67" s="51"/>
      <c r="B67" s="51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  <c r="U67" s="48"/>
      <c r="W67" s="875"/>
      <c r="X67" s="875"/>
      <c r="Y67" s="843"/>
    </row>
    <row r="68" spans="1:41" ht="21.95" customHeight="1" x14ac:dyDescent="0.25">
      <c r="A68" s="51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T68" s="48"/>
      <c r="U68" s="48"/>
      <c r="V68" s="48"/>
      <c r="W68" s="875"/>
      <c r="X68" s="849"/>
      <c r="Y68" s="843"/>
      <c r="AB68" s="875"/>
      <c r="AC68" s="875"/>
      <c r="AD68" s="843"/>
    </row>
    <row r="69" spans="1:41" ht="21.95" customHeight="1" x14ac:dyDescent="0.25">
      <c r="A69" s="50"/>
      <c r="B69" s="51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U69" s="48"/>
      <c r="V69" s="48"/>
      <c r="W69" s="875"/>
      <c r="X69" s="875"/>
      <c r="Y69" s="843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U70" s="48"/>
      <c r="V70" s="48"/>
      <c r="W70" s="875"/>
      <c r="X70" s="875"/>
      <c r="Y70" s="843"/>
      <c r="Z70"/>
      <c r="AA70" s="2"/>
      <c r="AB70"/>
      <c r="AC70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W71" s="48"/>
      <c r="X71" s="874"/>
      <c r="Y71" s="2"/>
    </row>
    <row r="72" spans="1:41" ht="21.95" customHeight="1" x14ac:dyDescent="0.25">
      <c r="A72" s="51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W72" s="48"/>
      <c r="X72" s="874"/>
      <c r="Y72" s="736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U73" s="345"/>
      <c r="W73" s="875"/>
      <c r="X73" s="875"/>
      <c r="Y73" s="843"/>
      <c r="AB73" s="875"/>
      <c r="AC73" s="875"/>
      <c r="AD73" s="843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V74" s="48"/>
      <c r="W74" s="875"/>
      <c r="X74" s="2"/>
      <c r="Y74" s="736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W75" s="875"/>
      <c r="X75" s="874"/>
      <c r="Y75" s="736"/>
    </row>
    <row r="76" spans="1:41" ht="21.95" customHeight="1" x14ac:dyDescent="0.25">
      <c r="A76" s="50"/>
      <c r="B76" s="50"/>
      <c r="C76" s="50"/>
      <c r="D76" s="788"/>
      <c r="E76" s="22" t="s">
        <v>170</v>
      </c>
      <c r="F76" s="78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V76" s="48"/>
      <c r="W76" s="48"/>
      <c r="X76" s="874"/>
      <c r="Y76" s="736"/>
    </row>
    <row r="77" spans="1:41" ht="21.95" customHeight="1" x14ac:dyDescent="0.25">
      <c r="A77" s="50"/>
      <c r="B77" s="51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U77" s="48"/>
      <c r="AB77" s="875"/>
      <c r="AC77" s="875"/>
      <c r="AD77" s="843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2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T78" s="48"/>
      <c r="U78" s="48"/>
      <c r="W78" s="875"/>
      <c r="X78" s="875"/>
      <c r="Y78" s="843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78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T79" s="48"/>
      <c r="V79" s="48"/>
      <c r="W79" s="48"/>
      <c r="X79" s="875"/>
      <c r="Y79" s="843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W80" s="875"/>
      <c r="X80" s="874"/>
      <c r="Y80" s="736"/>
      <c r="AB80" s="875"/>
      <c r="AC80" s="875"/>
      <c r="AD80" s="843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78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U81" s="48"/>
      <c r="V81" s="48"/>
      <c r="W81" s="875"/>
      <c r="X81" s="875"/>
      <c r="Y81" s="843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V82" s="48"/>
      <c r="W82" s="48"/>
      <c r="X82" s="874"/>
      <c r="Y82" s="736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78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  <c r="U83" s="48"/>
      <c r="V83" s="48"/>
      <c r="W83" s="875"/>
      <c r="X83" s="875"/>
      <c r="Y83" s="843"/>
    </row>
    <row r="84" spans="1:41" ht="21.95" customHeight="1" x14ac:dyDescent="0.25">
      <c r="A84" s="50"/>
      <c r="B84" s="50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U84" s="48"/>
      <c r="W84" s="875"/>
      <c r="X84" s="875"/>
      <c r="Y84" s="843"/>
      <c r="AB84" s="875"/>
      <c r="AC84" s="875"/>
      <c r="AD84" s="843"/>
    </row>
    <row r="85" spans="1:41" ht="21.95" customHeight="1" x14ac:dyDescent="0.25">
      <c r="A85" s="51"/>
      <c r="B85" s="51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W85" s="875"/>
      <c r="X85" s="875"/>
      <c r="Y85" s="843"/>
    </row>
    <row r="86" spans="1:41" ht="21.95" customHeight="1" x14ac:dyDescent="0.25">
      <c r="A86" s="50"/>
      <c r="B86" s="50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T86" s="48"/>
      <c r="W86" s="875"/>
      <c r="X86" s="875"/>
      <c r="Y86" s="843"/>
      <c r="AB86" s="875"/>
      <c r="AC86" s="875"/>
      <c r="AD86" s="843"/>
    </row>
    <row r="87" spans="1:41" ht="21.95" customHeight="1" x14ac:dyDescent="0.25">
      <c r="A87" s="50"/>
      <c r="B87" s="50"/>
      <c r="C87" s="50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U87" s="48"/>
      <c r="W87" s="875"/>
      <c r="X87" s="2"/>
      <c r="Y87" s="736"/>
    </row>
    <row r="88" spans="1:41" ht="21.95" customHeight="1" x14ac:dyDescent="0.25">
      <c r="A88" s="51"/>
      <c r="B88" s="51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T88" s="48"/>
      <c r="U88" s="48"/>
      <c r="W88" s="875"/>
      <c r="X88" s="48"/>
      <c r="Y88" s="843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U89" s="48"/>
      <c r="W89" s="875"/>
      <c r="X89" s="875"/>
      <c r="Y89" s="843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16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15" priority="659">
      <formula>$H2=0</formula>
    </cfRule>
  </conditionalFormatting>
  <conditionalFormatting sqref="K105:K200">
    <cfRule type="expression" dxfId="3214" priority="660">
      <formula>$J105=0</formula>
    </cfRule>
  </conditionalFormatting>
  <conditionalFormatting sqref="K105:K458">
    <cfRule type="expression" dxfId="3213" priority="701">
      <formula>$J105&lt;0</formula>
    </cfRule>
  </conditionalFormatting>
  <conditionalFormatting sqref="E59">
    <cfRule type="expression" dxfId="3212" priority="630">
      <formula>$H59=0</formula>
    </cfRule>
  </conditionalFormatting>
  <conditionalFormatting sqref="E5">
    <cfRule type="expression" dxfId="3211" priority="608">
      <formula>$H5=0</formula>
    </cfRule>
  </conditionalFormatting>
  <conditionalFormatting sqref="E60">
    <cfRule type="expression" dxfId="3210" priority="586">
      <formula>$H60=0</formula>
    </cfRule>
  </conditionalFormatting>
  <conditionalFormatting sqref="E62">
    <cfRule type="expression" dxfId="3209" priority="575">
      <formula>$H62=0</formula>
    </cfRule>
  </conditionalFormatting>
  <conditionalFormatting sqref="E61">
    <cfRule type="expression" dxfId="3208" priority="564">
      <formula>$H61=0</formula>
    </cfRule>
  </conditionalFormatting>
  <conditionalFormatting sqref="E8">
    <cfRule type="expression" dxfId="3207" priority="549">
      <formula>$H8=0</formula>
    </cfRule>
  </conditionalFormatting>
  <conditionalFormatting sqref="E63">
    <cfRule type="expression" dxfId="3206" priority="539">
      <formula>$H63=0</formula>
    </cfRule>
  </conditionalFormatting>
  <conditionalFormatting sqref="E20">
    <cfRule type="expression" dxfId="3205" priority="529">
      <formula>$H20=0</formula>
    </cfRule>
  </conditionalFormatting>
  <conditionalFormatting sqref="E64">
    <cfRule type="expression" dxfId="3204" priority="520">
      <formula>$H64=0</formula>
    </cfRule>
  </conditionalFormatting>
  <conditionalFormatting sqref="E65">
    <cfRule type="expression" dxfId="3203" priority="513">
      <formula>$H65=0</formula>
    </cfRule>
  </conditionalFormatting>
  <conditionalFormatting sqref="E11">
    <cfRule type="expression" dxfId="3202" priority="504">
      <formula>$H11=0</formula>
    </cfRule>
  </conditionalFormatting>
  <conditionalFormatting sqref="E9">
    <cfRule type="expression" dxfId="3201" priority="497">
      <formula>$H9=0</formula>
    </cfRule>
  </conditionalFormatting>
  <conditionalFormatting sqref="E66">
    <cfRule type="expression" dxfId="3200" priority="488">
      <formula>$H66=0</formula>
    </cfRule>
  </conditionalFormatting>
  <conditionalFormatting sqref="E10">
    <cfRule type="expression" dxfId="3199" priority="479">
      <formula>$H10=0</formula>
    </cfRule>
  </conditionalFormatting>
  <conditionalFormatting sqref="E26:E28 E30 E45:E49 E36:E43">
    <cfRule type="expression" dxfId="3198" priority="475">
      <formula>$H26=0</formula>
    </cfRule>
  </conditionalFormatting>
  <conditionalFormatting sqref="E29">
    <cfRule type="expression" dxfId="3197" priority="474">
      <formula>$H29=0</formula>
    </cfRule>
  </conditionalFormatting>
  <conditionalFormatting sqref="E31">
    <cfRule type="expression" dxfId="3196" priority="473">
      <formula>$H31=0</formula>
    </cfRule>
  </conditionalFormatting>
  <conditionalFormatting sqref="E32">
    <cfRule type="expression" dxfId="3195" priority="472">
      <formula>$H32=0</formula>
    </cfRule>
  </conditionalFormatting>
  <conditionalFormatting sqref="E44">
    <cfRule type="expression" dxfId="3194" priority="471">
      <formula>$H44=0</formula>
    </cfRule>
  </conditionalFormatting>
  <conditionalFormatting sqref="E35">
    <cfRule type="expression" dxfId="3193" priority="470">
      <formula>$H35=0</formula>
    </cfRule>
  </conditionalFormatting>
  <conditionalFormatting sqref="E33">
    <cfRule type="expression" dxfId="3192" priority="469">
      <formula>$H33=0</formula>
    </cfRule>
  </conditionalFormatting>
  <conditionalFormatting sqref="E34">
    <cfRule type="expression" dxfId="3191" priority="468">
      <formula>$H34=0</formula>
    </cfRule>
  </conditionalFormatting>
  <conditionalFormatting sqref="E67">
    <cfRule type="expression" dxfId="3190" priority="464">
      <formula>$H67=0</formula>
    </cfRule>
  </conditionalFormatting>
  <conditionalFormatting sqref="E69:E70">
    <cfRule type="expression" dxfId="3189" priority="457">
      <formula>$H69=0</formula>
    </cfRule>
  </conditionalFormatting>
  <conditionalFormatting sqref="E68">
    <cfRule type="expression" dxfId="3188" priority="450">
      <formula>$H68=0</formula>
    </cfRule>
  </conditionalFormatting>
  <conditionalFormatting sqref="E69:E70">
    <cfRule type="expression" dxfId="3187" priority="442">
      <formula>$H69=0</formula>
    </cfRule>
  </conditionalFormatting>
  <conditionalFormatting sqref="E71">
    <cfRule type="expression" dxfId="3186" priority="435">
      <formula>$H71=0</formula>
    </cfRule>
  </conditionalFormatting>
  <conditionalFormatting sqref="E72">
    <cfRule type="expression" dxfId="3185" priority="412">
      <formula>$H72=0</formula>
    </cfRule>
  </conditionalFormatting>
  <conditionalFormatting sqref="E72">
    <cfRule type="expression" dxfId="3184" priority="404">
      <formula>$H72=0</formula>
    </cfRule>
  </conditionalFormatting>
  <conditionalFormatting sqref="E74">
    <cfRule type="expression" dxfId="3183" priority="397">
      <formula>$H74=0</formula>
    </cfRule>
  </conditionalFormatting>
  <conditionalFormatting sqref="E73">
    <cfRule type="expression" dxfId="3182" priority="390">
      <formula>$H73=0</formula>
    </cfRule>
  </conditionalFormatting>
  <conditionalFormatting sqref="E75">
    <cfRule type="expression" dxfId="3181" priority="373">
      <formula>$H75=0</formula>
    </cfRule>
  </conditionalFormatting>
  <conditionalFormatting sqref="E7">
    <cfRule type="expression" dxfId="3180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79" priority="349">
      <formula>$H76=0</formula>
    </cfRule>
  </conditionalFormatting>
  <conditionalFormatting sqref="E77">
    <cfRule type="expression" dxfId="3178" priority="336">
      <formula>$H77=0</formula>
    </cfRule>
  </conditionalFormatting>
  <conditionalFormatting sqref="E78">
    <cfRule type="expression" dxfId="3177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76" priority="310">
      <formula>$H79=0</formula>
    </cfRule>
  </conditionalFormatting>
  <conditionalFormatting sqref="E80">
    <cfRule type="expression" dxfId="3175" priority="300">
      <formula>$H80=0</formula>
    </cfRule>
  </conditionalFormatting>
  <conditionalFormatting sqref="E81">
    <cfRule type="expression" dxfId="3174" priority="290">
      <formula>$H81=0</formula>
    </cfRule>
  </conditionalFormatting>
  <conditionalFormatting sqref="E82">
    <cfRule type="expression" dxfId="3173" priority="280">
      <formula>$H82=0</formula>
    </cfRule>
  </conditionalFormatting>
  <conditionalFormatting sqref="E83">
    <cfRule type="expression" dxfId="3172" priority="270">
      <formula>$H83=0</formula>
    </cfRule>
  </conditionalFormatting>
  <conditionalFormatting sqref="E84">
    <cfRule type="expression" dxfId="3171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70" priority="249">
      <formula>$H85=0</formula>
    </cfRule>
  </conditionalFormatting>
  <conditionalFormatting sqref="R105:R1048576">
    <cfRule type="expression" dxfId="3169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68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67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66" priority="214">
      <formula>K3&gt;0</formula>
    </cfRule>
    <cfRule type="expression" dxfId="3165" priority="215">
      <formula>K3&lt;0</formula>
    </cfRule>
  </conditionalFormatting>
  <conditionalFormatting sqref="K2 K4 K6 K8 K10 K12 K14 K16 K18 K20 K22 K24 K26 K28 K30">
    <cfRule type="expression" dxfId="3164" priority="212">
      <formula>K2&gt;0</formula>
    </cfRule>
    <cfRule type="expression" dxfId="3163" priority="213">
      <formula>K2&lt;0</formula>
    </cfRule>
  </conditionalFormatting>
  <conditionalFormatting sqref="K23 K25 K27 K29">
    <cfRule type="expression" dxfId="3162" priority="210">
      <formula>K23&gt;0</formula>
    </cfRule>
    <cfRule type="expression" dxfId="3161" priority="211">
      <formula>K23&lt;0</formula>
    </cfRule>
  </conditionalFormatting>
  <conditionalFormatting sqref="K31 K33 K40 K35 K42 K37:K38">
    <cfRule type="expression" dxfId="3160" priority="208">
      <formula>K31&gt;0</formula>
    </cfRule>
    <cfRule type="expression" dxfId="3159" priority="209">
      <formula>K31&lt;0</formula>
    </cfRule>
  </conditionalFormatting>
  <conditionalFormatting sqref="K32 K39 K34 K41 K36 K43">
    <cfRule type="expression" dxfId="3158" priority="206">
      <formula>K32&gt;0</formula>
    </cfRule>
    <cfRule type="expression" dxfId="3157" priority="207">
      <formula>K32&lt;0</formula>
    </cfRule>
  </conditionalFormatting>
  <conditionalFormatting sqref="K45 K47 K49 K51 K53">
    <cfRule type="expression" dxfId="3156" priority="204">
      <formula>K45&gt;0</formula>
    </cfRule>
    <cfRule type="expression" dxfId="3155" priority="205">
      <formula>K45&lt;0</formula>
    </cfRule>
  </conditionalFormatting>
  <conditionalFormatting sqref="K46 K48 K50 K52">
    <cfRule type="expression" dxfId="3154" priority="202">
      <formula>K46&gt;0</formula>
    </cfRule>
    <cfRule type="expression" dxfId="3153" priority="203">
      <formula>K46&lt;0</formula>
    </cfRule>
  </conditionalFormatting>
  <conditionalFormatting sqref="K54 K56 K58 K60">
    <cfRule type="expression" dxfId="3152" priority="200">
      <formula>K54&gt;0</formula>
    </cfRule>
    <cfRule type="expression" dxfId="3151" priority="201">
      <formula>K54&lt;0</formula>
    </cfRule>
  </conditionalFormatting>
  <conditionalFormatting sqref="K55 K57 K59">
    <cfRule type="expression" dxfId="3150" priority="198">
      <formula>K55&gt;0</formula>
    </cfRule>
    <cfRule type="expression" dxfId="3149" priority="199">
      <formula>K55&lt;0</formula>
    </cfRule>
  </conditionalFormatting>
  <conditionalFormatting sqref="K68 K70 K72 K74">
    <cfRule type="expression" dxfId="3148" priority="196">
      <formula>K68&gt;0</formula>
    </cfRule>
    <cfRule type="expression" dxfId="3147" priority="197">
      <formula>K68&lt;0</formula>
    </cfRule>
  </conditionalFormatting>
  <conditionalFormatting sqref="K69 K71 K73">
    <cfRule type="expression" dxfId="3146" priority="194">
      <formula>K69&gt;0</formula>
    </cfRule>
    <cfRule type="expression" dxfId="3145" priority="195">
      <formula>K69&lt;0</formula>
    </cfRule>
  </conditionalFormatting>
  <conditionalFormatting sqref="K75 K77 K79 K81 K83">
    <cfRule type="expression" dxfId="3144" priority="192">
      <formula>K75&gt;0</formula>
    </cfRule>
    <cfRule type="expression" dxfId="3143" priority="193">
      <formula>K75&lt;0</formula>
    </cfRule>
  </conditionalFormatting>
  <conditionalFormatting sqref="K76 K78 K80 K82">
    <cfRule type="expression" dxfId="3142" priority="190">
      <formula>K76&gt;0</formula>
    </cfRule>
    <cfRule type="expression" dxfId="3141" priority="191">
      <formula>K76&lt;0</formula>
    </cfRule>
  </conditionalFormatting>
  <conditionalFormatting sqref="K82 K84 K88">
    <cfRule type="expression" dxfId="3140" priority="188">
      <formula>K82&gt;0</formula>
    </cfRule>
    <cfRule type="expression" dxfId="3139" priority="189">
      <formula>K82&lt;0</formula>
    </cfRule>
  </conditionalFormatting>
  <conditionalFormatting sqref="K83 K85">
    <cfRule type="expression" dxfId="3138" priority="186">
      <formula>K83&gt;0</formula>
    </cfRule>
    <cfRule type="expression" dxfId="3137" priority="187">
      <formula>K83&lt;0</formula>
    </cfRule>
  </conditionalFormatting>
  <conditionalFormatting sqref="M105:M200">
    <cfRule type="expression" dxfId="3136" priority="184">
      <formula>$J105=0</formula>
    </cfRule>
  </conditionalFormatting>
  <conditionalFormatting sqref="M105:M458">
    <cfRule type="expression" dxfId="3135" priority="185">
      <formula>$J105&lt;0</formula>
    </cfRule>
  </conditionalFormatting>
  <conditionalFormatting sqref="M3 M5 M7 M9 M11 M13 M15 M17 M19 M21">
    <cfRule type="expression" dxfId="3134" priority="182">
      <formula>M3&gt;0</formula>
    </cfRule>
    <cfRule type="expression" dxfId="3133" priority="183">
      <formula>M3&lt;0</formula>
    </cfRule>
  </conditionalFormatting>
  <conditionalFormatting sqref="M2 M4 M6 M8 M10 M12 M14 M16 M18 M20 M22 M24 M26 M28 M30">
    <cfRule type="expression" dxfId="3132" priority="180">
      <formula>M2&gt;0</formula>
    </cfRule>
    <cfRule type="expression" dxfId="3131" priority="181">
      <formula>M2&lt;0</formula>
    </cfRule>
  </conditionalFormatting>
  <conditionalFormatting sqref="M23 M25 M27 M29">
    <cfRule type="expression" dxfId="3130" priority="178">
      <formula>M23&gt;0</formula>
    </cfRule>
    <cfRule type="expression" dxfId="3129" priority="179">
      <formula>M23&lt;0</formula>
    </cfRule>
  </conditionalFormatting>
  <conditionalFormatting sqref="M31 M33 M40 M35 M42 M37:M38">
    <cfRule type="expression" dxfId="3128" priority="176">
      <formula>M31&gt;0</formula>
    </cfRule>
    <cfRule type="expression" dxfId="3127" priority="177">
      <formula>M31&lt;0</formula>
    </cfRule>
  </conditionalFormatting>
  <conditionalFormatting sqref="M32 M39 M34 M41 M36 M43">
    <cfRule type="expression" dxfId="3126" priority="174">
      <formula>M32&gt;0</formula>
    </cfRule>
    <cfRule type="expression" dxfId="3125" priority="175">
      <formula>M32&lt;0</formula>
    </cfRule>
  </conditionalFormatting>
  <conditionalFormatting sqref="M45 M47 M49 M51 M53">
    <cfRule type="expression" dxfId="3124" priority="172">
      <formula>M45&gt;0</formula>
    </cfRule>
    <cfRule type="expression" dxfId="3123" priority="173">
      <formula>M45&lt;0</formula>
    </cfRule>
  </conditionalFormatting>
  <conditionalFormatting sqref="M46 M48 M50 M52">
    <cfRule type="expression" dxfId="3122" priority="170">
      <formula>M46&gt;0</formula>
    </cfRule>
    <cfRule type="expression" dxfId="3121" priority="171">
      <formula>M46&lt;0</formula>
    </cfRule>
  </conditionalFormatting>
  <conditionalFormatting sqref="M54 M56 M58 M60">
    <cfRule type="expression" dxfId="3120" priority="168">
      <formula>M54&gt;0</formula>
    </cfRule>
    <cfRule type="expression" dxfId="3119" priority="169">
      <formula>M54&lt;0</formula>
    </cfRule>
  </conditionalFormatting>
  <conditionalFormatting sqref="M55 M57 M59 M61">
    <cfRule type="expression" dxfId="3118" priority="166">
      <formula>M55&gt;0</formula>
    </cfRule>
    <cfRule type="expression" dxfId="3117" priority="167">
      <formula>M55&lt;0</formula>
    </cfRule>
  </conditionalFormatting>
  <conditionalFormatting sqref="M68 M70 M72 M74">
    <cfRule type="expression" dxfId="3116" priority="164">
      <formula>M68&gt;0</formula>
    </cfRule>
    <cfRule type="expression" dxfId="3115" priority="165">
      <formula>M68&lt;0</formula>
    </cfRule>
  </conditionalFormatting>
  <conditionalFormatting sqref="M67 M69 M71 M73">
    <cfRule type="expression" dxfId="3114" priority="162">
      <formula>M67&gt;0</formula>
    </cfRule>
    <cfRule type="expression" dxfId="3113" priority="163">
      <formula>M67&lt;0</formula>
    </cfRule>
  </conditionalFormatting>
  <conditionalFormatting sqref="M75 M77 M79 M81 M83">
    <cfRule type="expression" dxfId="3112" priority="160">
      <formula>M75&gt;0</formula>
    </cfRule>
    <cfRule type="expression" dxfId="3111" priority="161">
      <formula>M75&lt;0</formula>
    </cfRule>
  </conditionalFormatting>
  <conditionalFormatting sqref="M76 M78 M80 M82">
    <cfRule type="expression" dxfId="3110" priority="158">
      <formula>M76&gt;0</formula>
    </cfRule>
    <cfRule type="expression" dxfId="3109" priority="159">
      <formula>M76&lt;0</formula>
    </cfRule>
  </conditionalFormatting>
  <conditionalFormatting sqref="M82 M84 M88">
    <cfRule type="expression" dxfId="3108" priority="156">
      <formula>M82&gt;0</formula>
    </cfRule>
    <cfRule type="expression" dxfId="3107" priority="157">
      <formula>M82&lt;0</formula>
    </cfRule>
  </conditionalFormatting>
  <conditionalFormatting sqref="M83 M85">
    <cfRule type="expression" dxfId="3106" priority="154">
      <formula>M83&gt;0</formula>
    </cfRule>
    <cfRule type="expression" dxfId="3105" priority="155">
      <formula>M83&lt;0</formula>
    </cfRule>
  </conditionalFormatting>
  <conditionalFormatting sqref="L105:L200">
    <cfRule type="expression" dxfId="3104" priority="152">
      <formula>$J105=0</formula>
    </cfRule>
  </conditionalFormatting>
  <conditionalFormatting sqref="L105:L458">
    <cfRule type="expression" dxfId="3103" priority="153">
      <formula>$J105&lt;0</formula>
    </cfRule>
  </conditionalFormatting>
  <conditionalFormatting sqref="L3 L5 L7 L9 L11 L13 L15 L17 L19 L21">
    <cfRule type="expression" dxfId="3102" priority="150">
      <formula>L3&gt;0</formula>
    </cfRule>
    <cfRule type="expression" dxfId="3101" priority="151">
      <formula>L3&lt;0</formula>
    </cfRule>
  </conditionalFormatting>
  <conditionalFormatting sqref="L2 L4 L6 L8 L10 L12 L14 L16 L18 L20 L22 L24 L26 L28 L30">
    <cfRule type="expression" dxfId="3100" priority="148">
      <formula>L2&gt;0</formula>
    </cfRule>
    <cfRule type="expression" dxfId="3099" priority="149">
      <formula>L2&lt;0</formula>
    </cfRule>
  </conditionalFormatting>
  <conditionalFormatting sqref="L23 L25 L27 L29">
    <cfRule type="expression" dxfId="3098" priority="146">
      <formula>L23&gt;0</formula>
    </cfRule>
    <cfRule type="expression" dxfId="3097" priority="147">
      <formula>L23&lt;0</formula>
    </cfRule>
  </conditionalFormatting>
  <conditionalFormatting sqref="L31 L33 L40 L35 L42 L37:L38">
    <cfRule type="expression" dxfId="3096" priority="144">
      <formula>L31&gt;0</formula>
    </cfRule>
    <cfRule type="expression" dxfId="3095" priority="145">
      <formula>L31&lt;0</formula>
    </cfRule>
  </conditionalFormatting>
  <conditionalFormatting sqref="L32 L39 L34 L41 L36 L43">
    <cfRule type="expression" dxfId="3094" priority="142">
      <formula>L32&gt;0</formula>
    </cfRule>
    <cfRule type="expression" dxfId="3093" priority="143">
      <formula>L32&lt;0</formula>
    </cfRule>
  </conditionalFormatting>
  <conditionalFormatting sqref="L45 L47 L49 L51 L53">
    <cfRule type="expression" dxfId="3092" priority="140">
      <formula>L45&gt;0</formula>
    </cfRule>
    <cfRule type="expression" dxfId="3091" priority="141">
      <formula>L45&lt;0</formula>
    </cfRule>
  </conditionalFormatting>
  <conditionalFormatting sqref="L46 L48 L50 L52">
    <cfRule type="expression" dxfId="3090" priority="138">
      <formula>L46&gt;0</formula>
    </cfRule>
    <cfRule type="expression" dxfId="3089" priority="139">
      <formula>L46&lt;0</formula>
    </cfRule>
  </conditionalFormatting>
  <conditionalFormatting sqref="L54 L56 L58 L60 L62">
    <cfRule type="expression" dxfId="3088" priority="136">
      <formula>L54&gt;0</formula>
    </cfRule>
    <cfRule type="expression" dxfId="3087" priority="137">
      <formula>L54&lt;0</formula>
    </cfRule>
  </conditionalFormatting>
  <conditionalFormatting sqref="L55 L57 L59 L61">
    <cfRule type="expression" dxfId="3086" priority="134">
      <formula>L55&gt;0</formula>
    </cfRule>
    <cfRule type="expression" dxfId="3085" priority="135">
      <formula>L55&lt;0</formula>
    </cfRule>
  </conditionalFormatting>
  <conditionalFormatting sqref="L66 L68 L70 L72 L74">
    <cfRule type="expression" dxfId="3084" priority="132">
      <formula>L66&gt;0</formula>
    </cfRule>
    <cfRule type="expression" dxfId="3083" priority="133">
      <formula>L66&lt;0</formula>
    </cfRule>
  </conditionalFormatting>
  <conditionalFormatting sqref="L58:L79">
    <cfRule type="expression" dxfId="3082" priority="130">
      <formula>L58&gt;0</formula>
    </cfRule>
    <cfRule type="expression" dxfId="3081" priority="131">
      <formula>L58&lt;0</formula>
    </cfRule>
  </conditionalFormatting>
  <conditionalFormatting sqref="L75 L77 L79 L81 L83">
    <cfRule type="expression" dxfId="3080" priority="128">
      <formula>L75&gt;0</formula>
    </cfRule>
    <cfRule type="expression" dxfId="3079" priority="129">
      <formula>L75&lt;0</formula>
    </cfRule>
  </conditionalFormatting>
  <conditionalFormatting sqref="L76 L78 L80 L82">
    <cfRule type="expression" dxfId="3078" priority="126">
      <formula>L76&gt;0</formula>
    </cfRule>
    <cfRule type="expression" dxfId="3077" priority="127">
      <formula>L76&lt;0</formula>
    </cfRule>
  </conditionalFormatting>
  <conditionalFormatting sqref="L82 L84 L88">
    <cfRule type="expression" dxfId="3076" priority="124">
      <formula>L82&gt;0</formula>
    </cfRule>
    <cfRule type="expression" dxfId="3075" priority="125">
      <formula>L82&lt;0</formula>
    </cfRule>
  </conditionalFormatting>
  <conditionalFormatting sqref="L83 L85">
    <cfRule type="expression" dxfId="3074" priority="122">
      <formula>L83&gt;0</formula>
    </cfRule>
    <cfRule type="expression" dxfId="3073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72" priority="119">
      <formula>M44&gt;0</formula>
    </cfRule>
    <cfRule type="expression" dxfId="3071" priority="120">
      <formula>M44&lt;0</formula>
    </cfRule>
  </conditionalFormatting>
  <conditionalFormatting sqref="M62:M66">
    <cfRule type="expression" dxfId="3070" priority="117">
      <formula>M62&gt;0</formula>
    </cfRule>
    <cfRule type="expression" dxfId="3069" priority="118">
      <formula>M62&lt;0</formula>
    </cfRule>
  </conditionalFormatting>
  <conditionalFormatting sqref="E86">
    <cfRule type="expression" dxfId="3068" priority="116">
      <formula>$H86=0</formula>
    </cfRule>
  </conditionalFormatting>
  <conditionalFormatting sqref="K86">
    <cfRule type="expression" dxfId="3067" priority="114">
      <formula>K86&gt;0</formula>
    </cfRule>
    <cfRule type="expression" dxfId="3066" priority="115">
      <formula>K86&lt;0</formula>
    </cfRule>
  </conditionalFormatting>
  <conditionalFormatting sqref="M86">
    <cfRule type="expression" dxfId="3065" priority="112">
      <formula>M86&gt;0</formula>
    </cfRule>
    <cfRule type="expression" dxfId="3064" priority="113">
      <formula>M86&lt;0</formula>
    </cfRule>
  </conditionalFormatting>
  <conditionalFormatting sqref="L86">
    <cfRule type="expression" dxfId="3063" priority="110">
      <formula>L86&gt;0</formula>
    </cfRule>
    <cfRule type="expression" dxfId="3062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61" priority="104">
      <formula>K61&gt;0</formula>
    </cfRule>
    <cfRule type="expression" dxfId="3060" priority="105">
      <formula>K61&lt;0</formula>
    </cfRule>
  </conditionalFormatting>
  <conditionalFormatting sqref="K44">
    <cfRule type="expression" dxfId="3059" priority="102">
      <formula>K44&gt;0</formula>
    </cfRule>
    <cfRule type="expression" dxfId="3058" priority="103">
      <formula>K44&lt;0</formula>
    </cfRule>
  </conditionalFormatting>
  <conditionalFormatting sqref="E87">
    <cfRule type="expression" dxfId="3057" priority="101">
      <formula>$H87=0</formula>
    </cfRule>
  </conditionalFormatting>
  <conditionalFormatting sqref="K87">
    <cfRule type="expression" dxfId="3056" priority="99">
      <formula>K87&gt;0</formula>
    </cfRule>
    <cfRule type="expression" dxfId="3055" priority="100">
      <formula>K87&lt;0</formula>
    </cfRule>
  </conditionalFormatting>
  <conditionalFormatting sqref="M87">
    <cfRule type="expression" dxfId="3054" priority="97">
      <formula>M87&gt;0</formula>
    </cfRule>
    <cfRule type="expression" dxfId="3053" priority="98">
      <formula>M87&lt;0</formula>
    </cfRule>
  </conditionalFormatting>
  <conditionalFormatting sqref="L87">
    <cfRule type="expression" dxfId="3052" priority="95">
      <formula>L87&gt;0</formula>
    </cfRule>
    <cfRule type="expression" dxfId="3051" priority="96">
      <formula>L87&lt;0</formula>
    </cfRule>
  </conditionalFormatting>
  <conditionalFormatting sqref="E88">
    <cfRule type="expression" dxfId="3050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49" priority="82">
      <formula>$H89=0</formula>
    </cfRule>
  </conditionalFormatting>
  <conditionalFormatting sqref="E90">
    <cfRule type="expression" dxfId="3048" priority="81">
      <formula>$H90=0</formula>
    </cfRule>
  </conditionalFormatting>
  <conditionalFormatting sqref="E91">
    <cfRule type="expression" dxfId="3047" priority="80">
      <formula>$H91=0</formula>
    </cfRule>
  </conditionalFormatting>
  <conditionalFormatting sqref="K89">
    <cfRule type="expression" dxfId="3046" priority="78">
      <formula>K89&gt;0</formula>
    </cfRule>
    <cfRule type="expression" dxfId="3045" priority="79">
      <formula>K89&lt;0</formula>
    </cfRule>
  </conditionalFormatting>
  <conditionalFormatting sqref="K90">
    <cfRule type="expression" dxfId="3044" priority="76">
      <formula>K90&gt;0</formula>
    </cfRule>
    <cfRule type="expression" dxfId="3043" priority="77">
      <formula>K90&lt;0</formula>
    </cfRule>
  </conditionalFormatting>
  <conditionalFormatting sqref="K89 K91">
    <cfRule type="expression" dxfId="3042" priority="74">
      <formula>K89&gt;0</formula>
    </cfRule>
    <cfRule type="expression" dxfId="3041" priority="75">
      <formula>K89&lt;0</formula>
    </cfRule>
  </conditionalFormatting>
  <conditionalFormatting sqref="M89">
    <cfRule type="expression" dxfId="3040" priority="72">
      <formula>M89&gt;0</formula>
    </cfRule>
    <cfRule type="expression" dxfId="3039" priority="73">
      <formula>M89&lt;0</formula>
    </cfRule>
  </conditionalFormatting>
  <conditionalFormatting sqref="M90">
    <cfRule type="expression" dxfId="3038" priority="70">
      <formula>M90&gt;0</formula>
    </cfRule>
    <cfRule type="expression" dxfId="3037" priority="71">
      <formula>M90&lt;0</formula>
    </cfRule>
  </conditionalFormatting>
  <conditionalFormatting sqref="M89 M91">
    <cfRule type="expression" dxfId="3036" priority="68">
      <formula>M89&gt;0</formula>
    </cfRule>
    <cfRule type="expression" dxfId="3035" priority="69">
      <formula>M89&lt;0</formula>
    </cfRule>
  </conditionalFormatting>
  <conditionalFormatting sqref="L89">
    <cfRule type="expression" dxfId="3034" priority="66">
      <formula>L89&gt;0</formula>
    </cfRule>
    <cfRule type="expression" dxfId="3033" priority="67">
      <formula>L89&lt;0</formula>
    </cfRule>
  </conditionalFormatting>
  <conditionalFormatting sqref="L90">
    <cfRule type="expression" dxfId="3032" priority="64">
      <formula>L90&gt;0</formula>
    </cfRule>
    <cfRule type="expression" dxfId="3031" priority="65">
      <formula>L90&lt;0</formula>
    </cfRule>
  </conditionalFormatting>
  <conditionalFormatting sqref="L89 L91">
    <cfRule type="expression" dxfId="3030" priority="62">
      <formula>L89&gt;0</formula>
    </cfRule>
    <cfRule type="expression" dxfId="3029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28" priority="60">
      <formula>$H92=0</formula>
    </cfRule>
  </conditionalFormatting>
  <conditionalFormatting sqref="K92">
    <cfRule type="expression" dxfId="3027" priority="58">
      <formula>K92&gt;0</formula>
    </cfRule>
    <cfRule type="expression" dxfId="3026" priority="59">
      <formula>K92&lt;0</formula>
    </cfRule>
  </conditionalFormatting>
  <conditionalFormatting sqref="M92">
    <cfRule type="expression" dxfId="3025" priority="56">
      <formula>M92&gt;0</formula>
    </cfRule>
    <cfRule type="expression" dxfId="3024" priority="57">
      <formula>M92&lt;0</formula>
    </cfRule>
  </conditionalFormatting>
  <conditionalFormatting sqref="L92">
    <cfRule type="expression" dxfId="3023" priority="54">
      <formula>L92&gt;0</formula>
    </cfRule>
    <cfRule type="expression" dxfId="3022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21" priority="51">
      <formula>$H93=0</formula>
    </cfRule>
  </conditionalFormatting>
  <conditionalFormatting sqref="K93">
    <cfRule type="expression" dxfId="3020" priority="49">
      <formula>K93&gt;0</formula>
    </cfRule>
    <cfRule type="expression" dxfId="3019" priority="50">
      <formula>K93&lt;0</formula>
    </cfRule>
  </conditionalFormatting>
  <conditionalFormatting sqref="M93">
    <cfRule type="expression" dxfId="3018" priority="47">
      <formula>M93&gt;0</formula>
    </cfRule>
    <cfRule type="expression" dxfId="3017" priority="48">
      <formula>M93&lt;0</formula>
    </cfRule>
  </conditionalFormatting>
  <conditionalFormatting sqref="L93">
    <cfRule type="expression" dxfId="3016" priority="45">
      <formula>L93&gt;0</formula>
    </cfRule>
    <cfRule type="expression" dxfId="3015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14" priority="41">
      <formula>$H92=0</formula>
    </cfRule>
  </conditionalFormatting>
  <conditionalFormatting sqref="E93">
    <cfRule type="expression" dxfId="3013" priority="40">
      <formula>$H93=0</formula>
    </cfRule>
  </conditionalFormatting>
  <conditionalFormatting sqref="E94">
    <cfRule type="expression" dxfId="3012" priority="39">
      <formula>$H94=0</formula>
    </cfRule>
  </conditionalFormatting>
  <conditionalFormatting sqref="K92">
    <cfRule type="expression" dxfId="3011" priority="37">
      <formula>K92&gt;0</formula>
    </cfRule>
    <cfRule type="expression" dxfId="3010" priority="38">
      <formula>K92&lt;0</formula>
    </cfRule>
  </conditionalFormatting>
  <conditionalFormatting sqref="K93">
    <cfRule type="expression" dxfId="3009" priority="35">
      <formula>K93&gt;0</formula>
    </cfRule>
    <cfRule type="expression" dxfId="3008" priority="36">
      <formula>K93&lt;0</formula>
    </cfRule>
  </conditionalFormatting>
  <conditionalFormatting sqref="K92 K94">
    <cfRule type="expression" dxfId="3007" priority="33">
      <formula>K92&gt;0</formula>
    </cfRule>
    <cfRule type="expression" dxfId="3006" priority="34">
      <formula>K92&lt;0</formula>
    </cfRule>
  </conditionalFormatting>
  <conditionalFormatting sqref="M92">
    <cfRule type="expression" dxfId="3005" priority="31">
      <formula>M92&gt;0</formula>
    </cfRule>
    <cfRule type="expression" dxfId="3004" priority="32">
      <formula>M92&lt;0</formula>
    </cfRule>
  </conditionalFormatting>
  <conditionalFormatting sqref="M93">
    <cfRule type="expression" dxfId="3003" priority="29">
      <formula>M93&gt;0</formula>
    </cfRule>
    <cfRule type="expression" dxfId="3002" priority="30">
      <formula>M93&lt;0</formula>
    </cfRule>
  </conditionalFormatting>
  <conditionalFormatting sqref="M92 M94">
    <cfRule type="expression" dxfId="3001" priority="27">
      <formula>M92&gt;0</formula>
    </cfRule>
    <cfRule type="expression" dxfId="3000" priority="28">
      <formula>M92&lt;0</formula>
    </cfRule>
  </conditionalFormatting>
  <conditionalFormatting sqref="L92">
    <cfRule type="expression" dxfId="2999" priority="25">
      <formula>L92&gt;0</formula>
    </cfRule>
    <cfRule type="expression" dxfId="2998" priority="26">
      <formula>L92&lt;0</formula>
    </cfRule>
  </conditionalFormatting>
  <conditionalFormatting sqref="L93">
    <cfRule type="expression" dxfId="2997" priority="23">
      <formula>L93&gt;0</formula>
    </cfRule>
    <cfRule type="expression" dxfId="2996" priority="24">
      <formula>L93&lt;0</formula>
    </cfRule>
  </conditionalFormatting>
  <conditionalFormatting sqref="L92 L94">
    <cfRule type="expression" dxfId="2995" priority="21">
      <formula>L92&gt;0</formula>
    </cfRule>
    <cfRule type="expression" dxfId="2994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2993" priority="19">
      <formula>$H95=0</formula>
    </cfRule>
  </conditionalFormatting>
  <conditionalFormatting sqref="K95">
    <cfRule type="expression" dxfId="2992" priority="17">
      <formula>K95&gt;0</formula>
    </cfRule>
    <cfRule type="expression" dxfId="2991" priority="18">
      <formula>K95&lt;0</formula>
    </cfRule>
  </conditionalFormatting>
  <conditionalFormatting sqref="M95">
    <cfRule type="expression" dxfId="2990" priority="15">
      <formula>M95&gt;0</formula>
    </cfRule>
    <cfRule type="expression" dxfId="2989" priority="16">
      <formula>M95&lt;0</formula>
    </cfRule>
  </conditionalFormatting>
  <conditionalFormatting sqref="L95">
    <cfRule type="expression" dxfId="2988" priority="13">
      <formula>L95&gt;0</formula>
    </cfRule>
    <cfRule type="expression" dxfId="2987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86" priority="10">
      <formula>$H96=0</formula>
    </cfRule>
  </conditionalFormatting>
  <conditionalFormatting sqref="K96">
    <cfRule type="expression" dxfId="2985" priority="8">
      <formula>K96&gt;0</formula>
    </cfRule>
    <cfRule type="expression" dxfId="2984" priority="9">
      <formula>K96&lt;0</formula>
    </cfRule>
  </conditionalFormatting>
  <conditionalFormatting sqref="M96">
    <cfRule type="expression" dxfId="2983" priority="6">
      <formula>M96&gt;0</formula>
    </cfRule>
    <cfRule type="expression" dxfId="2982" priority="7">
      <formula>M96&lt;0</formula>
    </cfRule>
  </conditionalFormatting>
  <conditionalFormatting sqref="L96">
    <cfRule type="expression" dxfId="2981" priority="4">
      <formula>L96&gt;0</formula>
    </cfRule>
    <cfRule type="expression" dxfId="2980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30" location="ABC!A1" display="ABC"/>
    <hyperlink ref="E9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4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11" location="CVS!A1" display="CVS"/>
    <hyperlink ref="E48" location="ADBE!A1" display="ADBE"/>
    <hyperlink ref="E25" location="FDX!A1" display="FDX"/>
    <hyperlink ref="E23" location="PPC!A1" display="PPC"/>
    <hyperlink ref="E27" location="XLB!A1" display="XLB"/>
    <hyperlink ref="E13" location="TCEHY!A1" display="TCEHY"/>
    <hyperlink ref="E2" location="MRO!A1" display="MRO"/>
    <hyperlink ref="E32" location="GE!A1" display="GE"/>
    <hyperlink ref="E10" location="XRAY!A1" display="XRAY"/>
    <hyperlink ref="E49" location="XLP!A1" display="XLP"/>
    <hyperlink ref="E22" location="KR!A1" display="KR"/>
    <hyperlink ref="E50" location="F!A1" display="F"/>
    <hyperlink ref="E51" location="JNJ!A1" display="JNJ"/>
    <hyperlink ref="E52" location="ULTA!A1" display="ULTA"/>
    <hyperlink ref="E14" location="FRC!A1" display="FRC"/>
    <hyperlink ref="E53" location="AAP!A1" display="AAP"/>
    <hyperlink ref="E18" location="CMCSA!A1" display="CMCSA"/>
    <hyperlink ref="E54" location="XEC!A1" display="XEC"/>
    <hyperlink ref="E7" location="WRK!A1" display="WRK"/>
    <hyperlink ref="E55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6" location="QQQ!A1" display="QQQ"/>
    <hyperlink ref="E60" location="WBA!A1" display="WBA"/>
    <hyperlink ref="E61" location="AZO!A1" display="AZO"/>
    <hyperlink ref="E62" location="FL!A1" display="FL"/>
    <hyperlink ref="E12" location="MLM!A1" display="MLM"/>
    <hyperlink ref="E5" location="KHC!A1" display="KHC"/>
    <hyperlink ref="E63" location="KBWY!A1" display="KBWY"/>
    <hyperlink ref="E20" location="AYI!A1" display="AYI"/>
    <hyperlink ref="E64" location="DIA!A1" display="DIA"/>
    <hyperlink ref="E28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1" location="HAS!A1" display="HAS"/>
    <hyperlink ref="E68" location="HSIC!A1" display="HSIC"/>
    <hyperlink ref="E19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1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7" location="CAH!A1" display="CAH"/>
    <hyperlink ref="E26" location="DAL!A1" display="DAL"/>
    <hyperlink ref="E29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5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9"/>
  <sheetViews>
    <sheetView tabSelected="1" topLeftCell="N1" zoomScaleNormal="100" workbookViewId="0">
      <pane ySplit="1" topLeftCell="A753" activePane="bottomLeft" state="frozen"/>
      <selection pane="bottomLeft" activeCell="AC766" sqref="AC76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110029.68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69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1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1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1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1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1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1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1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1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1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1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1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1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1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1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1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1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  <row r="763" spans="1:26" ht="20.100000000000001" customHeight="1" x14ac:dyDescent="0.25">
      <c r="A763" s="160">
        <f t="shared" ref="A763" si="758">B763-$B$2</f>
        <v>1167</v>
      </c>
      <c r="B763" s="169">
        <v>43400</v>
      </c>
      <c r="C763" s="211">
        <v>2641.25</v>
      </c>
      <c r="D763" s="168">
        <f t="shared" ref="D763" si="759">(C763-C762)/C762</f>
        <v>-6.5596214677153238E-3</v>
      </c>
      <c r="E763" s="205">
        <f t="shared" ref="E763" si="760">(C763-$C$2)/$C$2</f>
        <v>0.25627841936036222</v>
      </c>
      <c r="F763" s="215">
        <v>7050.09</v>
      </c>
      <c r="G763" s="168">
        <f t="shared" ref="G763" si="761">(F763-F762)/F762</f>
        <v>-1.6341086699008387E-2</v>
      </c>
      <c r="H763" s="199">
        <f t="shared" ref="H763" si="762">(F763-F$2)/F$2</f>
        <v>0.38462399591492041</v>
      </c>
      <c r="I763" s="822">
        <v>380872.48</v>
      </c>
      <c r="J763" s="170">
        <v>300000</v>
      </c>
      <c r="K763" s="170">
        <f t="shared" ref="K763" si="763">I763-I762-J763+J762</f>
        <v>-616.19000000000233</v>
      </c>
      <c r="L763" s="168">
        <f t="shared" ref="L763" si="764">K763/I762</f>
        <v>-1.5943287548377612E-3</v>
      </c>
      <c r="M763" s="178">
        <f t="shared" ref="M763" si="765">I763-J763</f>
        <v>80872.479999999981</v>
      </c>
      <c r="N763" s="180">
        <f t="shared" ref="N763" si="766">M763/J763</f>
        <v>0.26957493333333327</v>
      </c>
      <c r="O763" s="179">
        <f t="shared" ref="O763" si="767">N763/(A763/365.25)</f>
        <v>8.4372103170522683E-2</v>
      </c>
      <c r="P763" s="178" t="b">
        <f t="shared" ref="P763" si="768">L763&gt;D763</f>
        <v>1</v>
      </c>
      <c r="Q763" s="180">
        <f>COUNTIF(P$2:P763, TRUE)/(COUNTIF(P$2:P763,FALSE) + COUNTIF(P$2:P763, TRUE))</f>
        <v>0.49212598425196852</v>
      </c>
      <c r="R763" s="871">
        <v>352706.52</v>
      </c>
      <c r="S763" s="170">
        <f t="shared" ref="S763" si="769">I763-R763</f>
        <v>28165.959999999963</v>
      </c>
      <c r="T763" s="170">
        <v>-40949</v>
      </c>
      <c r="U763" s="170">
        <f t="shared" ref="U763" si="770">M763-T763</f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ref="X763" si="771">E763/(A763/365.25)/V763</f>
        <v>0.57509455509116691</v>
      </c>
      <c r="Y763" s="171">
        <f t="shared" ref="Y763" si="772">O763/W763</f>
        <v>0.32683123564244554</v>
      </c>
      <c r="Z763" s="784">
        <f t="shared" ref="Z763" si="773">-(E763-N763)</f>
        <v>1.3296513972971047E-2</v>
      </c>
    </row>
    <row r="764" spans="1:26" ht="20.100000000000001" customHeight="1" x14ac:dyDescent="0.25">
      <c r="A764" s="160">
        <f t="shared" ref="A764" si="774">B764-$B$2</f>
        <v>1170</v>
      </c>
      <c r="B764" s="169">
        <v>43403</v>
      </c>
      <c r="C764" s="211">
        <v>2682.63</v>
      </c>
      <c r="D764" s="168">
        <f t="shared" ref="D764" si="775">(C764-C763)/C763</f>
        <v>1.56668244202556E-2</v>
      </c>
      <c r="E764" s="205">
        <f t="shared" ref="E764" si="776">(C764-$C$2)/$C$2</f>
        <v>0.27596031277943722</v>
      </c>
      <c r="F764" s="215">
        <v>7161.65</v>
      </c>
      <c r="G764" s="168">
        <f t="shared" ref="G764" si="777">(F764-F763)/F763</f>
        <v>1.5823911467796794E-2</v>
      </c>
      <c r="H764" s="199">
        <f t="shared" ref="H764" si="778">(F764-F$2)/F$2</f>
        <v>0.40653416344246518</v>
      </c>
      <c r="I764" s="822">
        <v>390321.89</v>
      </c>
      <c r="J764" s="170">
        <v>300000</v>
      </c>
      <c r="K764" s="170">
        <f t="shared" ref="K764" si="779">I764-I763-J764+J763</f>
        <v>9449.4100000000326</v>
      </c>
      <c r="L764" s="168">
        <f t="shared" ref="L764" si="780">K764/I763</f>
        <v>2.4809904879449503E-2</v>
      </c>
      <c r="M764" s="178">
        <f t="shared" ref="M764" si="781">I764-J764</f>
        <v>90321.890000000014</v>
      </c>
      <c r="N764" s="180">
        <f t="shared" ref="N764" si="782">M764/J764</f>
        <v>0.30107296666666672</v>
      </c>
      <c r="O764" s="179">
        <f t="shared" ref="O764" si="783">N764/(A764/365.25)</f>
        <v>9.3988804337606854E-2</v>
      </c>
      <c r="P764" s="178" t="b">
        <f t="shared" ref="P764" si="784">L764&gt;D764</f>
        <v>1</v>
      </c>
      <c r="Q764" s="180">
        <f>COUNTIF(P$2:P764, TRUE)/(COUNTIF(P$2:P764,FALSE) + COUNTIF(P$2:P764, TRUE))</f>
        <v>0.49279161205766708</v>
      </c>
      <c r="R764" s="871">
        <v>356114.53</v>
      </c>
      <c r="S764" s="170">
        <f t="shared" ref="S764" si="785">I764-R764</f>
        <v>34207.359999999986</v>
      </c>
      <c r="T764" s="170">
        <v>-40109</v>
      </c>
      <c r="U764" s="170">
        <f t="shared" ref="U764" si="786">M764-T764</f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ref="X764" si="787">E764/(A764/365.25)/V764</f>
        <v>0.61684718429598739</v>
      </c>
      <c r="Y764" s="171">
        <f t="shared" ref="Y764" si="788">O764/W764</f>
        <v>0.36379068916361729</v>
      </c>
      <c r="Z764" s="784">
        <f t="shared" ref="Z764" si="789">-(E764-N764)</f>
        <v>2.5112653887229497E-2</v>
      </c>
    </row>
    <row r="765" spans="1:26" ht="20.100000000000001" customHeight="1" x14ac:dyDescent="0.25">
      <c r="A765" s="160">
        <f t="shared" ref="A765" si="790">B765-$B$2</f>
        <v>1171</v>
      </c>
      <c r="B765" s="169">
        <v>43404</v>
      </c>
      <c r="C765" s="211">
        <v>2711.74</v>
      </c>
      <c r="D765" s="168">
        <f t="shared" ref="D765" si="791">(C765-C764)/C764</f>
        <v>1.0851291456518294E-2</v>
      </c>
      <c r="E765" s="205">
        <f t="shared" ref="E765" si="792">(C765-$C$2)/$C$2</f>
        <v>0.28980613002035716</v>
      </c>
      <c r="F765" s="215">
        <v>7305.89</v>
      </c>
      <c r="G765" s="168">
        <f t="shared" ref="G765" si="793">(F765-F764)/F764</f>
        <v>2.0140610054945537E-2</v>
      </c>
      <c r="H765" s="199">
        <f t="shared" ref="H765" si="794">(F765-F$2)/F$2</f>
        <v>0.43486261955731886</v>
      </c>
      <c r="I765" s="822">
        <v>392394.69</v>
      </c>
      <c r="J765" s="170">
        <v>300000</v>
      </c>
      <c r="K765" s="170">
        <f t="shared" ref="K765" si="795">I765-I764-J765+J764</f>
        <v>2072.7999999999884</v>
      </c>
      <c r="L765" s="168">
        <f t="shared" ref="L765" si="796">K765/I764</f>
        <v>5.310488735335823E-3</v>
      </c>
      <c r="M765" s="406">
        <f t="shared" ref="M765" si="797">I765-J765</f>
        <v>92394.69</v>
      </c>
      <c r="N765" s="180">
        <f t="shared" ref="N765" si="798">M765/J765</f>
        <v>0.30798229999999999</v>
      </c>
      <c r="O765" s="179">
        <f t="shared" ref="O765" si="799">N765/(A765/365.25)</f>
        <v>9.6063650789923141E-2</v>
      </c>
      <c r="P765" s="178" t="b">
        <f t="shared" ref="P765" si="800">L765&gt;D765</f>
        <v>0</v>
      </c>
      <c r="Q765" s="180">
        <f>COUNTIF(P$2:P765, TRUE)/(COUNTIF(P$2:P765,FALSE) + COUNTIF(P$2:P765, TRUE))</f>
        <v>0.49214659685863876</v>
      </c>
      <c r="R765" s="871">
        <v>352107.55</v>
      </c>
      <c r="S765" s="876">
        <f t="shared" ref="S765" si="801">I765-R765</f>
        <v>40287.140000000014</v>
      </c>
      <c r="T765" s="170">
        <v>-40229</v>
      </c>
      <c r="U765" s="170">
        <f t="shared" ref="U765" si="802">M765-T765</f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ref="X765" si="803">E765/(A765/365.25)/V765</f>
        <v>0.64706465253135703</v>
      </c>
      <c r="Y765" s="171">
        <f t="shared" ref="Y765" si="804">O765/W765</f>
        <v>0.37204503933765282</v>
      </c>
      <c r="Z765" s="784">
        <f t="shared" ref="Z765" si="805">-(E765-N765)</f>
        <v>1.8176169979642831E-2</v>
      </c>
    </row>
    <row r="766" spans="1:26" ht="20.100000000000001" customHeight="1" x14ac:dyDescent="0.25">
      <c r="A766" s="160">
        <f t="shared" ref="A766" si="806">B766-$B$2</f>
        <v>1172</v>
      </c>
      <c r="B766" s="169">
        <v>43405</v>
      </c>
      <c r="C766" s="211">
        <v>2740.37</v>
      </c>
      <c r="D766" s="168">
        <f t="shared" ref="D766" si="807">(C766-C765)/C765</f>
        <v>1.0557796838930027E-2</v>
      </c>
      <c r="E766" s="205">
        <f t="shared" ref="E766" si="808">(C766-$C$2)/$C$2</f>
        <v>0.30342364110271863</v>
      </c>
      <c r="F766" s="215">
        <v>7434.05</v>
      </c>
      <c r="G766" s="168">
        <f t="shared" ref="G766" si="809">(F766-F765)/F765</f>
        <v>1.754201062430448E-2</v>
      </c>
      <c r="H766" s="199">
        <f t="shared" ref="H766" si="810">(F766-F$2)/F$2</f>
        <v>0.46003299487401073</v>
      </c>
      <c r="I766" s="822">
        <v>401445.79</v>
      </c>
      <c r="J766" s="170">
        <v>300000</v>
      </c>
      <c r="K766" s="170">
        <f t="shared" ref="K766" si="811">I766-I765-J766+J765</f>
        <v>9051.0999999999767</v>
      </c>
      <c r="L766" s="168">
        <f t="shared" ref="L766" si="812">K766/I765</f>
        <v>2.306631621340232E-2</v>
      </c>
      <c r="M766" s="178">
        <f t="shared" ref="M766" si="813">I766-J766</f>
        <v>101445.78999999998</v>
      </c>
      <c r="N766" s="180">
        <f t="shared" ref="N766" si="814">M766/J766</f>
        <v>0.33815263333333329</v>
      </c>
      <c r="O766" s="179">
        <f t="shared" ref="O766" si="815">N766/(A766/365.25)</f>
        <v>0.10538417177901023</v>
      </c>
      <c r="P766" s="178" t="b">
        <f t="shared" ref="P766" si="816">L766&gt;D766</f>
        <v>1</v>
      </c>
      <c r="Q766" s="180">
        <f>COUNTIF(P$2:P766, TRUE)/(COUNTIF(P$2:P766,FALSE) + COUNTIF(P$2:P766, TRUE))</f>
        <v>0.49281045751633989</v>
      </c>
      <c r="R766" s="871">
        <v>351624.4</v>
      </c>
      <c r="S766" s="876">
        <f t="shared" ref="S766" si="817">I766-R766</f>
        <v>49821.389999999956</v>
      </c>
      <c r="T766" s="170">
        <v>-39224</v>
      </c>
      <c r="U766" s="170">
        <f t="shared" ref="U766" si="818">M766-T766</f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ref="X766" si="819">E766/(A766/365.25)/V766</f>
        <v>0.67674129194045574</v>
      </c>
      <c r="Y766" s="171">
        <f t="shared" ref="Y766" si="820">O766/W766</f>
        <v>0.40789947236017166</v>
      </c>
      <c r="Z766" s="784">
        <f t="shared" ref="Z766" si="821">-(E766-N766)</f>
        <v>3.4728992230614653E-2</v>
      </c>
    </row>
    <row r="767" spans="1:26" ht="20.100000000000001" customHeight="1" x14ac:dyDescent="0.25">
      <c r="A767" s="160">
        <f t="shared" ref="A767" si="822">B767-$B$2</f>
        <v>1173</v>
      </c>
      <c r="B767" s="169">
        <v>43406</v>
      </c>
      <c r="C767" s="211">
        <v>2723.06</v>
      </c>
      <c r="D767" s="168">
        <f t="shared" ref="D767" si="823">(C767-C766)/C766</f>
        <v>-6.3166652678287773E-3</v>
      </c>
      <c r="E767" s="205">
        <f t="shared" ref="E767" si="824">(C767-$C$2)/$C$2</f>
        <v>0.2951903502596982</v>
      </c>
      <c r="F767" s="215">
        <v>7356.99</v>
      </c>
      <c r="G767" s="168">
        <f t="shared" ref="G767" si="825">(F767-F766)/F766</f>
        <v>-1.0365816748609492E-2</v>
      </c>
      <c r="H767" s="199">
        <f t="shared" ref="H767" si="826">(F767-F$2)/F$2</f>
        <v>0.44489856040222325</v>
      </c>
      <c r="I767" s="822">
        <v>400476</v>
      </c>
      <c r="J767" s="170">
        <v>300000</v>
      </c>
      <c r="K767" s="170">
        <f t="shared" ref="K767" si="827">I767-I766-J767+J766</f>
        <v>-969.78999999997905</v>
      </c>
      <c r="L767" s="168">
        <f t="shared" ref="L767" si="828">K767/I766</f>
        <v>-2.4157433560331497E-3</v>
      </c>
      <c r="M767" s="178">
        <f t="shared" ref="M767" si="829">I767-J767</f>
        <v>100476</v>
      </c>
      <c r="N767" s="180">
        <f t="shared" ref="N767" si="830">M767/J767</f>
        <v>0.33492</v>
      </c>
      <c r="O767" s="179">
        <f t="shared" ref="O767" si="831">N767/(A767/365.25)</f>
        <v>0.10428774936061382</v>
      </c>
      <c r="P767" s="178" t="b">
        <f t="shared" ref="P767" si="832">L767&gt;D767</f>
        <v>1</v>
      </c>
      <c r="Q767" s="180">
        <f>COUNTIF(P$2:P767, TRUE)/(COUNTIF(P$2:P767,FALSE) + COUNTIF(P$2:P767, TRUE))</f>
        <v>0.49347258485639689</v>
      </c>
      <c r="R767" s="871">
        <v>350654.6</v>
      </c>
      <c r="S767" s="876">
        <f t="shared" ref="S767" si="833">I767-R767</f>
        <v>49821.400000000023</v>
      </c>
      <c r="T767" s="170">
        <v>-35564</v>
      </c>
      <c r="U767" s="170">
        <f t="shared" ref="U767" si="834">M767-T767</f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ref="X767" si="835">E767/(A767/365.25)/V767</f>
        <v>0.65799819015047123</v>
      </c>
      <c r="Y767" s="171">
        <f t="shared" ref="Y767" si="836">O767/W767</f>
        <v>0.40391099038393197</v>
      </c>
      <c r="Z767" s="784">
        <f t="shared" ref="Z767" si="837">-(E767-N767)</f>
        <v>3.9729649740301798E-2</v>
      </c>
    </row>
    <row r="768" spans="1:26" ht="20.100000000000001" customHeight="1" x14ac:dyDescent="0.25">
      <c r="A768" s="160">
        <f t="shared" ref="A768" si="838">B768-$B$2</f>
        <v>1176</v>
      </c>
      <c r="B768" s="169">
        <v>43409</v>
      </c>
      <c r="C768" s="211">
        <v>2738.31</v>
      </c>
      <c r="D768" s="168">
        <f t="shared" ref="D768" si="839">(C768-C767)/C767</f>
        <v>5.6003172901074524E-3</v>
      </c>
      <c r="E768" s="205">
        <f t="shared" ref="E768" si="840">(C768-$C$2)/$C$2</f>
        <v>0.30244382717223789</v>
      </c>
      <c r="F768" s="215">
        <v>7328.85</v>
      </c>
      <c r="G768" s="168">
        <f t="shared" ref="G768" si="841">(F768-F767)/F767</f>
        <v>-3.824933838431127E-3</v>
      </c>
      <c r="H768" s="199">
        <f t="shared" ref="H768" si="842">(F768-F$2)/F$2</f>
        <v>0.43937191900544037</v>
      </c>
      <c r="I768" s="822">
        <v>405572.13</v>
      </c>
      <c r="J768" s="170">
        <v>300000</v>
      </c>
      <c r="K768" s="170">
        <f t="shared" ref="K768" si="843">I768-I767-J768+J767</f>
        <v>5096.1300000000047</v>
      </c>
      <c r="L768" s="168">
        <f t="shared" ref="L768" si="844">K768/I767</f>
        <v>1.272518203338029E-2</v>
      </c>
      <c r="M768" s="178">
        <f t="shared" ref="M768" si="845">I768-J768</f>
        <v>105572.13</v>
      </c>
      <c r="N768" s="180">
        <f t="shared" ref="N768" si="846">M768/J768</f>
        <v>0.35190710000000003</v>
      </c>
      <c r="O768" s="179">
        <f t="shared" ref="O768" si="847">N768/(A768/365.25)</f>
        <v>0.10929767710459184</v>
      </c>
      <c r="P768" s="178" t="b">
        <f t="shared" ref="P768" si="848">L768&gt;D768</f>
        <v>1</v>
      </c>
      <c r="Q768" s="180">
        <f>COUNTIF(P$2:P768, TRUE)/(COUNTIF(P$2:P768,FALSE) + COUNTIF(P$2:P768, TRUE))</f>
        <v>0.49413298565840941</v>
      </c>
      <c r="R768" s="871">
        <v>348434.83</v>
      </c>
      <c r="S768" s="876">
        <f t="shared" ref="S768" si="849">I768-R768</f>
        <v>57137.299999999988</v>
      </c>
      <c r="T768" s="170">
        <v>-34094</v>
      </c>
      <c r="U768" s="170">
        <f t="shared" ref="U768" si="850">M768-T768</f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ref="X768" si="851">E768/(A768/365.25)/V768</f>
        <v>0.67273187191955452</v>
      </c>
      <c r="Y768" s="171">
        <f t="shared" ref="Y768" si="852">O768/W768</f>
        <v>0.42343785417305618</v>
      </c>
      <c r="Z768" s="784">
        <f t="shared" ref="Z768" si="853">-(E768-N768)</f>
        <v>4.9463272827762139E-2</v>
      </c>
    </row>
    <row r="769" spans="1:26" ht="20.100000000000001" customHeight="1" x14ac:dyDescent="0.25">
      <c r="A769" s="160">
        <f t="shared" ref="A769" si="854">B769-$B$2</f>
        <v>1177</v>
      </c>
      <c r="B769" s="169">
        <v>43410</v>
      </c>
      <c r="C769" s="211">
        <v>2755.45</v>
      </c>
      <c r="D769" s="168">
        <f t="shared" ref="D769" si="855">(C769-C768)/C768</f>
        <v>6.2593351373657008E-3</v>
      </c>
      <c r="E769" s="205">
        <f t="shared" ref="E769" si="856">(C769-$C$2)/$C$2</f>
        <v>0.31059625958410214</v>
      </c>
      <c r="F769" s="215">
        <v>7375.96</v>
      </c>
      <c r="G769" s="168">
        <f t="shared" ref="G769" si="857">(F769-F768)/F768</f>
        <v>6.4280207672417463E-3</v>
      </c>
      <c r="H769" s="199">
        <f t="shared" ref="H769" si="858">(F769-F$2)/F$2</f>
        <v>0.4486242315925919</v>
      </c>
      <c r="I769" s="822">
        <v>410029.68</v>
      </c>
      <c r="J769" s="170">
        <v>300000</v>
      </c>
      <c r="K769" s="170">
        <f t="shared" ref="K769" si="859">I769-I768-J769+J768</f>
        <v>4457.5499999999884</v>
      </c>
      <c r="L769" s="168">
        <f t="shared" ref="L769" si="860">K769/I768</f>
        <v>1.0990770001873621E-2</v>
      </c>
      <c r="M769" s="178">
        <f t="shared" ref="M769" si="861">I769-J769</f>
        <v>110029.68</v>
      </c>
      <c r="N769" s="180">
        <f t="shared" ref="N769" si="862">M769/J769</f>
        <v>0.36676559999999997</v>
      </c>
      <c r="O769" s="179">
        <f t="shared" ref="O769" si="863">N769/(A769/365.25)</f>
        <v>0.11381574800339846</v>
      </c>
      <c r="P769" s="178" t="b">
        <f t="shared" ref="P769" si="864">L769&gt;D769</f>
        <v>1</v>
      </c>
      <c r="Q769" s="180">
        <f>COUNTIF(P$2:P769, TRUE)/(COUNTIF(P$2:P769,FALSE) + COUNTIF(P$2:P769, TRUE))</f>
        <v>0.49479166666666669</v>
      </c>
      <c r="R769" s="871">
        <v>349807.43</v>
      </c>
      <c r="S769" s="876">
        <f t="shared" ref="S769" si="865">I769-R769</f>
        <v>60222.25</v>
      </c>
      <c r="T769" s="170">
        <v>-34178</v>
      </c>
      <c r="U769" s="170">
        <f t="shared" ref="U769" si="866">M769-T769</f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ref="X769" si="867">E769/(A769/365.25)/V769</f>
        <v>0.69052843989554591</v>
      </c>
      <c r="Y769" s="171">
        <f t="shared" ref="Y769" si="868">O769/W769</f>
        <v>0.44111255084922829</v>
      </c>
      <c r="Z769" s="784">
        <f t="shared" ref="Z769" si="869">-(E769-N769)</f>
        <v>5.6169340415897828E-2</v>
      </c>
    </row>
  </sheetData>
  <conditionalFormatting sqref="L770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9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9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9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E277" sqref="E277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111168.57026666831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110029.73026666837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110029.68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5.0266668375115842E-2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2979" priority="7">
      <formula>#REF!&gt;0</formula>
    </cfRule>
    <cfRule type="expression" dxfId="29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9" t="s">
        <v>78</v>
      </c>
      <c r="P42" s="87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77" priority="58">
      <formula>F19&gt;0</formula>
    </cfRule>
    <cfRule type="expression" dxfId="29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75" priority="47">
      <formula>H25&gt;0</formula>
    </cfRule>
    <cfRule type="expression" dxfId="2974" priority="48">
      <formula>H25&lt;0</formula>
    </cfRule>
  </conditionalFormatting>
  <conditionalFormatting sqref="M39">
    <cfRule type="expression" dxfId="2973" priority="45">
      <formula>M39&gt;0</formula>
    </cfRule>
    <cfRule type="expression" dxfId="2972" priority="46">
      <formula>M39&lt;0</formula>
    </cfRule>
  </conditionalFormatting>
  <conditionalFormatting sqref="F61:F67">
    <cfRule type="expression" dxfId="2971" priority="43">
      <formula>F61&gt;0</formula>
    </cfRule>
    <cfRule type="expression" dxfId="2970" priority="44">
      <formula>F61&lt;0</formula>
    </cfRule>
  </conditionalFormatting>
  <conditionalFormatting sqref="H61:H67">
    <cfRule type="expression" dxfId="2969" priority="41">
      <formula>H61&gt;0</formula>
    </cfRule>
    <cfRule type="expression" dxfId="2968" priority="42">
      <formula>H61&lt;0</formula>
    </cfRule>
  </conditionalFormatting>
  <conditionalFormatting sqref="F21:F24">
    <cfRule type="expression" dxfId="2967" priority="39">
      <formula>F21&gt;0</formula>
    </cfRule>
    <cfRule type="expression" dxfId="2966" priority="40">
      <formula>F21&lt;0</formula>
    </cfRule>
  </conditionalFormatting>
  <conditionalFormatting sqref="H21:H24">
    <cfRule type="expression" dxfId="2965" priority="37">
      <formula>H21&gt;0</formula>
    </cfRule>
    <cfRule type="expression" dxfId="2964" priority="38">
      <formula>H21&lt;0</formula>
    </cfRule>
  </conditionalFormatting>
  <conditionalFormatting sqref="I25:I28">
    <cfRule type="expression" dxfId="2963" priority="31">
      <formula>I25&gt;0</formula>
    </cfRule>
    <cfRule type="expression" dxfId="2962" priority="32">
      <formula>I25&lt;0</formula>
    </cfRule>
  </conditionalFormatting>
  <conditionalFormatting sqref="I21:I24">
    <cfRule type="expression" dxfId="2961" priority="29">
      <formula>I21&gt;0</formula>
    </cfRule>
    <cfRule type="expression" dxfId="2960" priority="30">
      <formula>I21&lt;0</formula>
    </cfRule>
  </conditionalFormatting>
  <conditionalFormatting sqref="H29">
    <cfRule type="expression" dxfId="2959" priority="27">
      <formula>H29&gt;0</formula>
    </cfRule>
    <cfRule type="expression" dxfId="2958" priority="28">
      <formula>H29&lt;0</formula>
    </cfRule>
  </conditionalFormatting>
  <conditionalFormatting sqref="H30">
    <cfRule type="expression" dxfId="2957" priority="25">
      <formula>H30&gt;0</formula>
    </cfRule>
    <cfRule type="expression" dxfId="2956" priority="26">
      <formula>H30&lt;0</formula>
    </cfRule>
  </conditionalFormatting>
  <conditionalFormatting sqref="H31">
    <cfRule type="expression" dxfId="2955" priority="23">
      <formula>H31&gt;0</formula>
    </cfRule>
    <cfRule type="expression" dxfId="2954" priority="24">
      <formula>H31&lt;0</formula>
    </cfRule>
  </conditionalFormatting>
  <conditionalFormatting sqref="Q7">
    <cfRule type="expression" dxfId="2953" priority="21">
      <formula>Q7&gt;0</formula>
    </cfRule>
    <cfRule type="expression" dxfId="2952" priority="22">
      <formula>Q7&lt;0</formula>
    </cfRule>
  </conditionalFormatting>
  <conditionalFormatting sqref="Q8">
    <cfRule type="expression" dxfId="2951" priority="19">
      <formula>Q8&gt;0</formula>
    </cfRule>
    <cfRule type="expression" dxfId="2950" priority="20">
      <formula>Q8&lt;0</formula>
    </cfRule>
  </conditionalFormatting>
  <conditionalFormatting sqref="F73:F82">
    <cfRule type="expression" dxfId="2949" priority="17">
      <formula>F73&gt;0</formula>
    </cfRule>
    <cfRule type="expression" dxfId="2948" priority="18">
      <formula>F73&lt;0</formula>
    </cfRule>
  </conditionalFormatting>
  <conditionalFormatting sqref="H73:H76">
    <cfRule type="expression" dxfId="2947" priority="15">
      <formula>H73&gt;0</formula>
    </cfRule>
    <cfRule type="expression" dxfId="2946" priority="16">
      <formula>H73&lt;0</formula>
    </cfRule>
  </conditionalFormatting>
  <conditionalFormatting sqref="F69:F72">
    <cfRule type="expression" dxfId="2945" priority="13">
      <formula>F69&gt;0</formula>
    </cfRule>
    <cfRule type="expression" dxfId="2944" priority="14">
      <formula>F69&lt;0</formula>
    </cfRule>
  </conditionalFormatting>
  <conditionalFormatting sqref="H69:H72">
    <cfRule type="expression" dxfId="2943" priority="11">
      <formula>H69&gt;0</formula>
    </cfRule>
    <cfRule type="expression" dxfId="2942" priority="12">
      <formula>H69&lt;0</formula>
    </cfRule>
  </conditionalFormatting>
  <conditionalFormatting sqref="I73:I76">
    <cfRule type="expression" dxfId="2941" priority="9">
      <formula>I73&gt;0</formula>
    </cfRule>
    <cfRule type="expression" dxfId="2940" priority="10">
      <formula>I73&lt;0</formula>
    </cfRule>
  </conditionalFormatting>
  <conditionalFormatting sqref="I69:I72">
    <cfRule type="expression" dxfId="2939" priority="7">
      <formula>I69&gt;0</formula>
    </cfRule>
    <cfRule type="expression" dxfId="2938" priority="8">
      <formula>I69&lt;0</formula>
    </cfRule>
  </conditionalFormatting>
  <conditionalFormatting sqref="H77">
    <cfRule type="expression" dxfId="2937" priority="5">
      <formula>H77&gt;0</formula>
    </cfRule>
    <cfRule type="expression" dxfId="2936" priority="6">
      <formula>H77&lt;0</formula>
    </cfRule>
  </conditionalFormatting>
  <conditionalFormatting sqref="H78">
    <cfRule type="expression" dxfId="2935" priority="3">
      <formula>H78&gt;0</formula>
    </cfRule>
    <cfRule type="expression" dxfId="2934" priority="4">
      <formula>H78&lt;0</formula>
    </cfRule>
  </conditionalFormatting>
  <conditionalFormatting sqref="H79">
    <cfRule type="expression" dxfId="2933" priority="1">
      <formula>H79&gt;0</formula>
    </cfRule>
    <cfRule type="expression" dxfId="29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31" priority="29">
      <formula>N19&gt;0</formula>
    </cfRule>
    <cfRule type="expression" dxfId="29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29" priority="23">
      <formula>F22&gt;0</formula>
    </cfRule>
    <cfRule type="expression" dxfId="2928" priority="24">
      <formula>F22&lt;0</formula>
    </cfRule>
  </conditionalFormatting>
  <conditionalFormatting sqref="H22:H31">
    <cfRule type="expression" dxfId="2927" priority="21">
      <formula>H22&gt;0</formula>
    </cfRule>
    <cfRule type="expression" dxfId="2926" priority="22">
      <formula>H22&lt;0</formula>
    </cfRule>
  </conditionalFormatting>
  <conditionalFormatting sqref="I21:J31">
    <cfRule type="expression" dxfId="2925" priority="19">
      <formula>I21&gt;0</formula>
    </cfRule>
    <cfRule type="expression" dxfId="2924" priority="20">
      <formula>I21&lt;0</formula>
    </cfRule>
  </conditionalFormatting>
  <conditionalFormatting sqref="Q8">
    <cfRule type="expression" dxfId="2923" priority="11">
      <formula>Q8&gt;0</formula>
    </cfRule>
    <cfRule type="expression" dxfId="2922" priority="12">
      <formula>Q8&lt;0</formula>
    </cfRule>
  </conditionalFormatting>
  <conditionalFormatting sqref="Q7">
    <cfRule type="expression" dxfId="2921" priority="13">
      <formula>Q7&gt;0</formula>
    </cfRule>
    <cfRule type="expression" dxfId="2920" priority="14">
      <formula>Q7&lt;0</formula>
    </cfRule>
  </conditionalFormatting>
  <conditionalFormatting sqref="F56:F66">
    <cfRule type="expression" dxfId="2919" priority="9">
      <formula>F56&gt;0</formula>
    </cfRule>
    <cfRule type="expression" dxfId="2918" priority="10">
      <formula>F56&lt;0</formula>
    </cfRule>
  </conditionalFormatting>
  <conditionalFormatting sqref="H56:H66">
    <cfRule type="expression" dxfId="2917" priority="7">
      <formula>H56&gt;0</formula>
    </cfRule>
    <cfRule type="expression" dxfId="2916" priority="8">
      <formula>H56&lt;0</formula>
    </cfRule>
  </conditionalFormatting>
  <conditionalFormatting sqref="I56:I66">
    <cfRule type="expression" dxfId="2915" priority="5">
      <formula>I56&gt;0</formula>
    </cfRule>
    <cfRule type="expression" dxfId="2914" priority="6">
      <formula>I56&lt;0</formula>
    </cfRule>
  </conditionalFormatting>
  <conditionalFormatting sqref="F21">
    <cfRule type="expression" dxfId="2913" priority="3">
      <formula>F21&gt;0</formula>
    </cfRule>
    <cfRule type="expression" dxfId="2912" priority="4">
      <formula>F21&lt;0</formula>
    </cfRule>
  </conditionalFormatting>
  <conditionalFormatting sqref="H21">
    <cfRule type="expression" dxfId="2911" priority="1">
      <formula>H21&gt;0</formula>
    </cfRule>
    <cfRule type="expression" dxfId="29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09" priority="64">
      <formula>N23&gt;0</formula>
    </cfRule>
    <cfRule type="expression" dxfId="290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07" priority="58">
      <formula>F79&gt;0</formula>
    </cfRule>
    <cfRule type="expression" dxfId="2906" priority="59">
      <formula>F79&lt;0</formula>
    </cfRule>
  </conditionalFormatting>
  <conditionalFormatting sqref="H79:H97 H101:H118">
    <cfRule type="expression" dxfId="2905" priority="56">
      <formula>H79&gt;0</formula>
    </cfRule>
    <cfRule type="expression" dxfId="2904" priority="57">
      <formula>H79&lt;0</formula>
    </cfRule>
  </conditionalFormatting>
  <conditionalFormatting sqref="I75:I97 I100:I118">
    <cfRule type="expression" dxfId="2903" priority="54">
      <formula>I75&gt;0</formula>
    </cfRule>
    <cfRule type="expression" dxfId="2902" priority="55">
      <formula>I75&lt;0</formula>
    </cfRule>
  </conditionalFormatting>
  <conditionalFormatting sqref="Q7">
    <cfRule type="expression" dxfId="2901" priority="52">
      <formula>Q7&gt;0</formula>
    </cfRule>
    <cfRule type="expression" dxfId="2900" priority="53">
      <formula>Q7&lt;0</formula>
    </cfRule>
  </conditionalFormatting>
  <conditionalFormatting sqref="Q8">
    <cfRule type="expression" dxfId="2899" priority="50">
      <formula>Q8&gt;0</formula>
    </cfRule>
    <cfRule type="expression" dxfId="2898" priority="51">
      <formula>Q8&lt;0</formula>
    </cfRule>
  </conditionalFormatting>
  <conditionalFormatting sqref="F75:F78">
    <cfRule type="expression" dxfId="2897" priority="48">
      <formula>F75&gt;0</formula>
    </cfRule>
    <cfRule type="expression" dxfId="2896" priority="49">
      <formula>F75&lt;0</formula>
    </cfRule>
  </conditionalFormatting>
  <conditionalFormatting sqref="H75:H78">
    <cfRule type="expression" dxfId="2895" priority="46">
      <formula>H75&gt;0</formula>
    </cfRule>
    <cfRule type="expression" dxfId="2894" priority="47">
      <formula>H75&lt;0</formula>
    </cfRule>
  </conditionalFormatting>
  <conditionalFormatting sqref="F100:F114">
    <cfRule type="expression" dxfId="2893" priority="40">
      <formula>F100&gt;0</formula>
    </cfRule>
    <cfRule type="expression" dxfId="2892" priority="41">
      <formula>F100&lt;0</formula>
    </cfRule>
  </conditionalFormatting>
  <conditionalFormatting sqref="H100:H114">
    <cfRule type="expression" dxfId="2891" priority="38">
      <formula>H100&gt;0</formula>
    </cfRule>
    <cfRule type="expression" dxfId="2890" priority="39">
      <formula>H100&lt;0</formula>
    </cfRule>
  </conditionalFormatting>
  <conditionalFormatting sqref="F29:F67">
    <cfRule type="expression" dxfId="2889" priority="36">
      <formula>F29&gt;0</formula>
    </cfRule>
    <cfRule type="expression" dxfId="2888" priority="37">
      <formula>F29&lt;0</formula>
    </cfRule>
  </conditionalFormatting>
  <conditionalFormatting sqref="H29:H63">
    <cfRule type="expression" dxfId="2887" priority="34">
      <formula>H29&gt;0</formula>
    </cfRule>
    <cfRule type="expression" dxfId="2886" priority="35">
      <formula>H29&lt;0</formula>
    </cfRule>
  </conditionalFormatting>
  <conditionalFormatting sqref="J38:J68">
    <cfRule type="expression" dxfId="2885" priority="32">
      <formula>J38&gt;0</formula>
    </cfRule>
    <cfRule type="expression" dxfId="2884" priority="33">
      <formula>J38&lt;0</formula>
    </cfRule>
  </conditionalFormatting>
  <conditionalFormatting sqref="J43">
    <cfRule type="expression" dxfId="2883" priority="30">
      <formula>J43&gt;0</formula>
    </cfRule>
    <cfRule type="expression" dxfId="2882" priority="31">
      <formula>J43&lt;0</formula>
    </cfRule>
  </conditionalFormatting>
  <conditionalFormatting sqref="Q9">
    <cfRule type="expression" dxfId="2881" priority="24">
      <formula>Q9&gt;0</formula>
    </cfRule>
    <cfRule type="expression" dxfId="2880" priority="25">
      <formula>Q9&lt;0</formula>
    </cfRule>
  </conditionalFormatting>
  <conditionalFormatting sqref="R4">
    <cfRule type="expression" dxfId="2879" priority="26">
      <formula>R4&gt;0</formula>
    </cfRule>
    <cfRule type="expression" dxfId="287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77" priority="21">
      <formula>F120&gt;0</formula>
    </cfRule>
    <cfRule type="expression" dxfId="2876" priority="22">
      <formula>F120&lt;0</formula>
    </cfRule>
  </conditionalFormatting>
  <conditionalFormatting sqref="H120:H160">
    <cfRule type="expression" dxfId="2875" priority="19">
      <formula>H120&gt;0</formula>
    </cfRule>
    <cfRule type="expression" dxfId="2874" priority="20">
      <formula>H120&lt;0</formula>
    </cfRule>
  </conditionalFormatting>
  <conditionalFormatting sqref="J129:J160">
    <cfRule type="expression" dxfId="2873" priority="17">
      <formula>J129&gt;0</formula>
    </cfRule>
    <cfRule type="expression" dxfId="2872" priority="18">
      <formula>J129&lt;0</formula>
    </cfRule>
  </conditionalFormatting>
  <conditionalFormatting sqref="J134">
    <cfRule type="expression" dxfId="2871" priority="15">
      <formula>J134&gt;0</formula>
    </cfRule>
    <cfRule type="expression" dxfId="2870" priority="16">
      <formula>J134&lt;0</formula>
    </cfRule>
  </conditionalFormatting>
  <conditionalFormatting sqref="J31:J40">
    <cfRule type="expression" dxfId="2869" priority="13">
      <formula>J31&gt;0</formula>
    </cfRule>
    <cfRule type="expression" dxfId="2868" priority="14">
      <formula>J31&lt;0</formula>
    </cfRule>
  </conditionalFormatting>
  <conditionalFormatting sqref="J36:J37">
    <cfRule type="expression" dxfId="2867" priority="11">
      <formula>J36&gt;0</formula>
    </cfRule>
    <cfRule type="expression" dxfId="2866" priority="12">
      <formula>J36&lt;0</formula>
    </cfRule>
  </conditionalFormatting>
  <conditionalFormatting sqref="Q10">
    <cfRule type="expression" dxfId="2865" priority="9">
      <formula>Q10&gt;0</formula>
    </cfRule>
    <cfRule type="expression" dxfId="2864" priority="10">
      <formula>Q10&lt;0</formula>
    </cfRule>
  </conditionalFormatting>
  <conditionalFormatting sqref="K38:K55 K57:K68">
    <cfRule type="expression" dxfId="2863" priority="7">
      <formula>K38&gt;0</formula>
    </cfRule>
    <cfRule type="expression" dxfId="2862" priority="8">
      <formula>K38&lt;0</formula>
    </cfRule>
  </conditionalFormatting>
  <conditionalFormatting sqref="K43">
    <cfRule type="expression" dxfId="2861" priority="5">
      <formula>K43&gt;0</formula>
    </cfRule>
    <cfRule type="expression" dxfId="2860" priority="6">
      <formula>K43&lt;0</formula>
    </cfRule>
  </conditionalFormatting>
  <conditionalFormatting sqref="K31:K40">
    <cfRule type="expression" dxfId="2859" priority="3">
      <formula>K31&gt;0</formula>
    </cfRule>
    <cfRule type="expression" dxfId="2858" priority="4">
      <formula>K31&lt;0</formula>
    </cfRule>
  </conditionalFormatting>
  <conditionalFormatting sqref="K36:K37">
    <cfRule type="expression" dxfId="2857" priority="1">
      <formula>K36&gt;0</formula>
    </cfRule>
    <cfRule type="expression" dxfId="285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1282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84</v>
      </c>
      <c r="R4" s="495">
        <v>-5.1499999999999997E-2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698.81999999999971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698.81999999999971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0.19959556492382557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1.8095238095238095E-2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12.942989214175654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92.4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91.56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90.72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89.88000000000001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89.04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88.2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3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87.36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86.52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85.68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84.84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3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84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83.16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3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82.32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81.48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3">
        <f t="shared" ref="F37" si="7">C37*(E37-D37)</f>
        <v>1044.82</v>
      </c>
      <c r="G37" s="39">
        <f t="shared" ref="G37" si="8"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80.64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79.8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78.959999999999994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78.12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77.28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76.44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75.600000000000009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55" priority="31">
      <formula>F47&gt;0</formula>
    </cfRule>
    <cfRule type="expression" dxfId="2854" priority="32">
      <formula>F47&lt;0</formula>
    </cfRule>
  </conditionalFormatting>
  <conditionalFormatting sqref="Q7">
    <cfRule type="expression" dxfId="2853" priority="29">
      <formula>Q7&gt;0</formula>
    </cfRule>
    <cfRule type="expression" dxfId="2852" priority="30">
      <formula>Q7&lt;0</formula>
    </cfRule>
  </conditionalFormatting>
  <conditionalFormatting sqref="Q8">
    <cfRule type="expression" dxfId="2851" priority="27">
      <formula>Q8&gt;0</formula>
    </cfRule>
    <cfRule type="expression" dxfId="2850" priority="28">
      <formula>Q8&lt;0</formula>
    </cfRule>
  </conditionalFormatting>
  <conditionalFormatting sqref="F33:F46">
    <cfRule type="expression" dxfId="2849" priority="25">
      <formula>F33&gt;0</formula>
    </cfRule>
    <cfRule type="expression" dxfId="2848" priority="26">
      <formula>F33&lt;0</formula>
    </cfRule>
  </conditionalFormatting>
  <conditionalFormatting sqref="H33:H46">
    <cfRule type="expression" dxfId="2847" priority="23">
      <formula>H33&gt;0</formula>
    </cfRule>
    <cfRule type="expression" dxfId="2846" priority="24">
      <formula>H33&lt;0</formula>
    </cfRule>
  </conditionalFormatting>
  <conditionalFormatting sqref="Q10">
    <cfRule type="expression" dxfId="2845" priority="21">
      <formula>Q10&gt;0</formula>
    </cfRule>
    <cfRule type="expression" dxfId="2844" priority="22">
      <formula>Q10&lt;0</formula>
    </cfRule>
  </conditionalFormatting>
  <conditionalFormatting sqref="J25:J38">
    <cfRule type="expression" dxfId="2843" priority="19">
      <formula>J25&gt;0</formula>
    </cfRule>
    <cfRule type="expression" dxfId="2842" priority="20">
      <formula>J25&lt;0</formula>
    </cfRule>
  </conditionalFormatting>
  <conditionalFormatting sqref="K38">
    <cfRule type="expression" dxfId="2841" priority="17">
      <formula>K38&gt;0</formula>
    </cfRule>
    <cfRule type="expression" dxfId="2840" priority="18">
      <formula>K38&lt;0</formula>
    </cfRule>
  </conditionalFormatting>
  <conditionalFormatting sqref="L25:L38">
    <cfRule type="expression" dxfId="2839" priority="15">
      <formula>L25&gt;0</formula>
    </cfRule>
    <cfRule type="expression" dxfId="2838" priority="16">
      <formula>L25&lt;0</formula>
    </cfRule>
  </conditionalFormatting>
  <conditionalFormatting sqref="F89:F110">
    <cfRule type="expression" dxfId="2837" priority="13">
      <formula>F89&gt;0</formula>
    </cfRule>
    <cfRule type="expression" dxfId="2836" priority="14">
      <formula>F89&lt;0</formula>
    </cfRule>
  </conditionalFormatting>
  <conditionalFormatting sqref="H89:H110">
    <cfRule type="expression" dxfId="2835" priority="11">
      <formula>H89&gt;0</formula>
    </cfRule>
    <cfRule type="expression" dxfId="2834" priority="12">
      <formula>H89&lt;0</formula>
    </cfRule>
  </conditionalFormatting>
  <conditionalFormatting sqref="J89:J102">
    <cfRule type="expression" dxfId="2833" priority="9">
      <formula>J89&gt;0</formula>
    </cfRule>
    <cfRule type="expression" dxfId="2832" priority="10">
      <formula>J89&lt;0</formula>
    </cfRule>
  </conditionalFormatting>
  <conditionalFormatting sqref="K89:K102">
    <cfRule type="expression" dxfId="2831" priority="7">
      <formula>K89&gt;0</formula>
    </cfRule>
    <cfRule type="expression" dxfId="2830" priority="8">
      <formula>K89&lt;0</formula>
    </cfRule>
  </conditionalFormatting>
  <conditionalFormatting sqref="L89:L102">
    <cfRule type="expression" dxfId="2829" priority="5">
      <formula>L89&gt;0</formula>
    </cfRule>
    <cfRule type="expression" dxfId="2828" priority="6">
      <formula>L89&lt;0</formula>
    </cfRule>
  </conditionalFormatting>
  <conditionalFormatting sqref="F25:F32">
    <cfRule type="expression" dxfId="2827" priority="3">
      <formula>F25&gt;0</formula>
    </cfRule>
    <cfRule type="expression" dxfId="2826" priority="4">
      <formula>F25&lt;0</formula>
    </cfRule>
  </conditionalFormatting>
  <conditionalFormatting sqref="H25:H32">
    <cfRule type="expression" dxfId="2825" priority="1">
      <formula>H25&gt;0</formula>
    </cfRule>
    <cfRule type="expression" dxfId="28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1251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1275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2339.8906000000002</v>
      </c>
      <c r="R4" s="495">
        <v>-6.9999999999999999E-4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14039.3436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-1524.4563999999991</v>
      </c>
      <c r="R7">
        <v>4</v>
      </c>
      <c r="T7" s="1">
        <v>43333</v>
      </c>
      <c r="U7" t="s">
        <v>1253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-1524.4563999999991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-9.7948855677919222E-2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12.06129175257732</v>
      </c>
    </row>
    <row r="14" spans="1:21" x14ac:dyDescent="0.25">
      <c r="H14" s="70"/>
      <c r="O14" s="11" t="s">
        <v>1039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2573.8796600000005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2550.4807540000002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2527.0818480000003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2503.6829420000004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2480.2840360000005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2456.8851300000001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2433.4862240000002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2410.0873180000003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2386.6884120000004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2363.2895060000001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2339.8906000000002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2316.4916940000003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2293.0927879999999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2269.693882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2246.2949760000001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2222.8960700000002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2199.4971639999999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2176.0982580000004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2152.6993520000001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2129.3004460000002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2105.9015400000003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23" priority="31">
      <formula>F47&gt;0</formula>
    </cfRule>
    <cfRule type="expression" dxfId="2822" priority="32">
      <formula>F47&lt;0</formula>
    </cfRule>
  </conditionalFormatting>
  <conditionalFormatting sqref="Q7">
    <cfRule type="expression" dxfId="2821" priority="29">
      <formula>Q7&gt;0</formula>
    </cfRule>
    <cfRule type="expression" dxfId="2820" priority="30">
      <formula>Q7&lt;0</formula>
    </cfRule>
  </conditionalFormatting>
  <conditionalFormatting sqref="Q8">
    <cfRule type="expression" dxfId="2819" priority="27">
      <formula>Q8&gt;0</formula>
    </cfRule>
    <cfRule type="expression" dxfId="2818" priority="28">
      <formula>Q8&lt;0</formula>
    </cfRule>
  </conditionalFormatting>
  <conditionalFormatting sqref="F31:F46">
    <cfRule type="expression" dxfId="2817" priority="25">
      <formula>F31&gt;0</formula>
    </cfRule>
    <cfRule type="expression" dxfId="2816" priority="26">
      <formula>F31&lt;0</formula>
    </cfRule>
  </conditionalFormatting>
  <conditionalFormatting sqref="H31:H46">
    <cfRule type="expression" dxfId="2815" priority="23">
      <formula>H31&gt;0</formula>
    </cfRule>
    <cfRule type="expression" dxfId="2814" priority="24">
      <formula>H31&lt;0</formula>
    </cfRule>
  </conditionalFormatting>
  <conditionalFormatting sqref="Q10">
    <cfRule type="expression" dxfId="2813" priority="21">
      <formula>Q10&gt;0</formula>
    </cfRule>
    <cfRule type="expression" dxfId="2812" priority="22">
      <formula>Q10&lt;0</formula>
    </cfRule>
  </conditionalFormatting>
  <conditionalFormatting sqref="J25:J38">
    <cfRule type="expression" dxfId="2811" priority="19">
      <formula>J25&gt;0</formula>
    </cfRule>
    <cfRule type="expression" dxfId="2810" priority="20">
      <formula>J25&lt;0</formula>
    </cfRule>
  </conditionalFormatting>
  <conditionalFormatting sqref="K38">
    <cfRule type="expression" dxfId="2809" priority="17">
      <formula>K38&gt;0</formula>
    </cfRule>
    <cfRule type="expression" dxfId="2808" priority="18">
      <formula>K38&lt;0</formula>
    </cfRule>
  </conditionalFormatting>
  <conditionalFormatting sqref="L25:L38">
    <cfRule type="expression" dxfId="2807" priority="15">
      <formula>L25&gt;0</formula>
    </cfRule>
    <cfRule type="expression" dxfId="2806" priority="16">
      <formula>L25&lt;0</formula>
    </cfRule>
  </conditionalFormatting>
  <conditionalFormatting sqref="F89:F110">
    <cfRule type="expression" dxfId="2805" priority="13">
      <formula>F89&gt;0</formula>
    </cfRule>
    <cfRule type="expression" dxfId="2804" priority="14">
      <formula>F89&lt;0</formula>
    </cfRule>
  </conditionalFormatting>
  <conditionalFormatting sqref="H89:H110">
    <cfRule type="expression" dxfId="2803" priority="11">
      <formula>H89&gt;0</formula>
    </cfRule>
    <cfRule type="expression" dxfId="2802" priority="12">
      <formula>H89&lt;0</formula>
    </cfRule>
  </conditionalFormatting>
  <conditionalFormatting sqref="J89:J102">
    <cfRule type="expression" dxfId="2801" priority="9">
      <formula>J89&gt;0</formula>
    </cfRule>
    <cfRule type="expression" dxfId="2800" priority="10">
      <formula>J89&lt;0</formula>
    </cfRule>
  </conditionalFormatting>
  <conditionalFormatting sqref="K89:K102">
    <cfRule type="expression" dxfId="2799" priority="7">
      <formula>K89&gt;0</formula>
    </cfRule>
    <cfRule type="expression" dxfId="2798" priority="8">
      <formula>K89&lt;0</formula>
    </cfRule>
  </conditionalFormatting>
  <conditionalFormatting sqref="L89:L102">
    <cfRule type="expression" dxfId="2797" priority="5">
      <formula>L89&gt;0</formula>
    </cfRule>
    <cfRule type="expression" dxfId="2796" priority="6">
      <formula>L89&lt;0</formula>
    </cfRule>
  </conditionalFormatting>
  <conditionalFormatting sqref="F25:F30">
    <cfRule type="expression" dxfId="2795" priority="3">
      <formula>F25&gt;0</formula>
    </cfRule>
    <cfRule type="expression" dxfId="2794" priority="4">
      <formula>F25&lt;0</formula>
    </cfRule>
  </conditionalFormatting>
  <conditionalFormatting sqref="H25:H30">
    <cfRule type="expression" dxfId="2793" priority="1">
      <formula>H25&gt;0</formula>
    </cfRule>
    <cfRule type="expression" dxfId="27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9" t="s">
        <v>78</v>
      </c>
      <c r="P42" s="879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791" priority="35">
      <formula>N19&gt;0</formula>
    </cfRule>
    <cfRule type="expression" dxfId="27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89" priority="21">
      <formula>F25&gt;0</formula>
    </cfRule>
    <cfRule type="expression" dxfId="2788" priority="22">
      <formula>F25&lt;0</formula>
    </cfRule>
  </conditionalFormatting>
  <conditionalFormatting sqref="H25:H47">
    <cfRule type="expression" dxfId="2787" priority="19">
      <formula>H25&gt;0</formula>
    </cfRule>
    <cfRule type="expression" dxfId="2786" priority="20">
      <formula>H25&lt;0</formula>
    </cfRule>
  </conditionalFormatting>
  <conditionalFormatting sqref="I25:I27">
    <cfRule type="expression" dxfId="2785" priority="15">
      <formula>I25&gt;0</formula>
    </cfRule>
    <cfRule type="expression" dxfId="2784" priority="16">
      <formula>I25&lt;0</formula>
    </cfRule>
  </conditionalFormatting>
  <conditionalFormatting sqref="Q7">
    <cfRule type="expression" dxfId="2783" priority="5">
      <formula>Q7&gt;0</formula>
    </cfRule>
    <cfRule type="expression" dxfId="2782" priority="6">
      <formula>Q7&lt;0</formula>
    </cfRule>
  </conditionalFormatting>
  <conditionalFormatting sqref="Q8">
    <cfRule type="expression" dxfId="2781" priority="3">
      <formula>Q8&gt;0</formula>
    </cfRule>
    <cfRule type="expression" dxfId="27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79" priority="9">
      <formula>F36&gt;0</formula>
    </cfRule>
    <cfRule type="expression" dxfId="2778" priority="10">
      <formula>F36&lt;0</formula>
    </cfRule>
  </conditionalFormatting>
  <conditionalFormatting sqref="F25:F35">
    <cfRule type="expression" dxfId="2777" priority="7">
      <formula>F25&gt;0</formula>
    </cfRule>
    <cfRule type="expression" dxfId="2776" priority="8">
      <formula>F25&lt;0</formula>
    </cfRule>
  </conditionalFormatting>
  <conditionalFormatting sqref="H25:H35">
    <cfRule type="expression" dxfId="2775" priority="5">
      <formula>H25&gt;0</formula>
    </cfRule>
    <cfRule type="expression" dxfId="2774" priority="6">
      <formula>H25&lt;0</formula>
    </cfRule>
  </conditionalFormatting>
  <conditionalFormatting sqref="Q7">
    <cfRule type="expression" dxfId="2773" priority="3">
      <formula>Q7&gt;0</formula>
    </cfRule>
    <cfRule type="expression" dxfId="2772" priority="4">
      <formula>Q7&lt;0</formula>
    </cfRule>
  </conditionalFormatting>
  <conditionalFormatting sqref="Q8">
    <cfRule type="expression" dxfId="2771" priority="1">
      <formula>Q8&gt;0</formula>
    </cfRule>
    <cfRule type="expression" dxfId="27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69" priority="37">
      <formula>F25&gt;0</formula>
    </cfRule>
    <cfRule type="expression" dxfId="2768" priority="38">
      <formula>F25&lt;0</formula>
    </cfRule>
  </conditionalFormatting>
  <conditionalFormatting sqref="Q7">
    <cfRule type="expression" dxfId="2767" priority="35">
      <formula>Q7&gt;0</formula>
    </cfRule>
    <cfRule type="expression" dxfId="2766" priority="36">
      <formula>Q7&lt;0</formula>
    </cfRule>
  </conditionalFormatting>
  <conditionalFormatting sqref="Q8">
    <cfRule type="expression" dxfId="2765" priority="33">
      <formula>Q8&gt;0</formula>
    </cfRule>
    <cfRule type="expression" dxfId="2764" priority="34">
      <formula>Q8&lt;0</formula>
    </cfRule>
  </conditionalFormatting>
  <conditionalFormatting sqref="F44:F46">
    <cfRule type="expression" dxfId="2763" priority="31">
      <formula>F44&gt;0</formula>
    </cfRule>
    <cfRule type="expression" dxfId="2762" priority="32">
      <formula>F44&lt;0</formula>
    </cfRule>
  </conditionalFormatting>
  <conditionalFormatting sqref="H44:H46">
    <cfRule type="expression" dxfId="2761" priority="29">
      <formula>H44&gt;0</formula>
    </cfRule>
    <cfRule type="expression" dxfId="2760" priority="30">
      <formula>H44&lt;0</formula>
    </cfRule>
  </conditionalFormatting>
  <conditionalFormatting sqref="F89:F110">
    <cfRule type="expression" dxfId="2759" priority="27">
      <formula>F89&gt;0</formula>
    </cfRule>
    <cfRule type="expression" dxfId="2758" priority="28">
      <formula>F89&lt;0</formula>
    </cfRule>
  </conditionalFormatting>
  <conditionalFormatting sqref="H89:H110">
    <cfRule type="expression" dxfId="2757" priority="25">
      <formula>H89&gt;0</formula>
    </cfRule>
    <cfRule type="expression" dxfId="2756" priority="26">
      <formula>H89&lt;0</formula>
    </cfRule>
  </conditionalFormatting>
  <conditionalFormatting sqref="Q10">
    <cfRule type="expression" dxfId="2755" priority="23">
      <formula>Q10&gt;0</formula>
    </cfRule>
    <cfRule type="expression" dxfId="2754" priority="24">
      <formula>Q10&lt;0</formula>
    </cfRule>
  </conditionalFormatting>
  <conditionalFormatting sqref="J25:J38">
    <cfRule type="expression" dxfId="2753" priority="21">
      <formula>J25&gt;0</formula>
    </cfRule>
    <cfRule type="expression" dxfId="2752" priority="22">
      <formula>J25&lt;0</formula>
    </cfRule>
  </conditionalFormatting>
  <conditionalFormatting sqref="K25:K38">
    <cfRule type="expression" dxfId="2751" priority="19">
      <formula>K25&gt;0</formula>
    </cfRule>
    <cfRule type="expression" dxfId="2750" priority="20">
      <formula>K25&lt;0</formula>
    </cfRule>
  </conditionalFormatting>
  <conditionalFormatting sqref="L25:L38">
    <cfRule type="expression" dxfId="2749" priority="17">
      <formula>L25&gt;0</formula>
    </cfRule>
    <cfRule type="expression" dxfId="2748" priority="18">
      <formula>L25&lt;0</formula>
    </cfRule>
  </conditionalFormatting>
  <conditionalFormatting sqref="J40">
    <cfRule type="expression" dxfId="2747" priority="15">
      <formula>J40&gt;0</formula>
    </cfRule>
    <cfRule type="expression" dxfId="2746" priority="16">
      <formula>J40&lt;0</formula>
    </cfRule>
  </conditionalFormatting>
  <conditionalFormatting sqref="L39">
    <cfRule type="expression" dxfId="2745" priority="11">
      <formula>L39&gt;0</formula>
    </cfRule>
    <cfRule type="expression" dxfId="2744" priority="12">
      <formula>L39&lt;0</formula>
    </cfRule>
  </conditionalFormatting>
  <conditionalFormatting sqref="F39">
    <cfRule type="expression" dxfId="2743" priority="9">
      <formula>F39&gt;0</formula>
    </cfRule>
    <cfRule type="expression" dxfId="2742" priority="10">
      <formula>F39&lt;0</formula>
    </cfRule>
  </conditionalFormatting>
  <conditionalFormatting sqref="H39">
    <cfRule type="expression" dxfId="2741" priority="7">
      <formula>H39&gt;0</formula>
    </cfRule>
    <cfRule type="expression" dxfId="2740" priority="8">
      <formula>H39&lt;0</formula>
    </cfRule>
  </conditionalFormatting>
  <conditionalFormatting sqref="J41">
    <cfRule type="expression" dxfId="2739" priority="5">
      <formula>J41&gt;0</formula>
    </cfRule>
    <cfRule type="expression" dxfId="2738" priority="6">
      <formula>J41&lt;0</formula>
    </cfRule>
  </conditionalFormatting>
  <conditionalFormatting sqref="J43">
    <cfRule type="expression" dxfId="2737" priority="3">
      <formula>J43&gt;0</formula>
    </cfRule>
    <cfRule type="expression" dxfId="2736" priority="4">
      <formula>J43&lt;0</formula>
    </cfRule>
  </conditionalFormatting>
  <conditionalFormatting sqref="J44">
    <cfRule type="expression" dxfId="2735" priority="1">
      <formula>J44&gt;0</formula>
    </cfRule>
    <cfRule type="expression" dxfId="273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33" priority="31">
      <formula>F29&gt;0</formula>
    </cfRule>
    <cfRule type="expression" dxfId="2732" priority="32">
      <formula>F29&lt;0</formula>
    </cfRule>
  </conditionalFormatting>
  <conditionalFormatting sqref="F29 F31:F35">
    <cfRule type="expression" dxfId="2731" priority="33">
      <formula>F29&gt;0</formula>
    </cfRule>
    <cfRule type="expression" dxfId="2730" priority="34">
      <formula>F29&lt;0</formula>
    </cfRule>
  </conditionalFormatting>
  <conditionalFormatting sqref="H29 H31:H35">
    <cfRule type="expression" dxfId="2729" priority="29">
      <formula>H29&gt;0</formula>
    </cfRule>
    <cfRule type="expression" dxfId="2728" priority="30">
      <formula>H29&lt;0</formula>
    </cfRule>
  </conditionalFormatting>
  <conditionalFormatting sqref="F21:F28">
    <cfRule type="expression" dxfId="2727" priority="27">
      <formula>F21&gt;0</formula>
    </cfRule>
    <cfRule type="expression" dxfId="2726" priority="28">
      <formula>F21&lt;0</formula>
    </cfRule>
  </conditionalFormatting>
  <conditionalFormatting sqref="H21:H28">
    <cfRule type="expression" dxfId="2725" priority="25">
      <formula>H21&gt;0</formula>
    </cfRule>
    <cfRule type="expression" dxfId="2724" priority="26">
      <formula>H21&lt;0</formula>
    </cfRule>
  </conditionalFormatting>
  <conditionalFormatting sqref="Q8">
    <cfRule type="expression" dxfId="2723" priority="21">
      <formula>Q8&gt;0</formula>
    </cfRule>
    <cfRule type="expression" dxfId="2722" priority="22">
      <formula>Q8&lt;0</formula>
    </cfRule>
  </conditionalFormatting>
  <conditionalFormatting sqref="Q7">
    <cfRule type="expression" dxfId="2721" priority="23">
      <formula>Q7&gt;0</formula>
    </cfRule>
    <cfRule type="expression" dxfId="2720" priority="24">
      <formula>Q7&lt;0</formula>
    </cfRule>
  </conditionalFormatting>
  <conditionalFormatting sqref="F30">
    <cfRule type="expression" dxfId="2719" priority="19">
      <formula>F30&gt;0</formula>
    </cfRule>
    <cfRule type="expression" dxfId="2718" priority="20">
      <formula>F30&lt;0</formula>
    </cfRule>
  </conditionalFormatting>
  <conditionalFormatting sqref="H30">
    <cfRule type="expression" dxfId="2717" priority="17">
      <formula>H30&gt;0</formula>
    </cfRule>
    <cfRule type="expression" dxfId="2716" priority="18">
      <formula>H30&lt;0</formula>
    </cfRule>
  </conditionalFormatting>
  <conditionalFormatting sqref="F68 F70:F74">
    <cfRule type="expression" dxfId="2715" priority="13">
      <formula>F68&gt;0</formula>
    </cfRule>
    <cfRule type="expression" dxfId="2714" priority="14">
      <formula>F68&lt;0</formula>
    </cfRule>
  </conditionalFormatting>
  <conditionalFormatting sqref="F68 F70:F74">
    <cfRule type="expression" dxfId="2713" priority="15">
      <formula>F68&gt;0</formula>
    </cfRule>
    <cfRule type="expression" dxfId="2712" priority="16">
      <formula>F68&lt;0</formula>
    </cfRule>
  </conditionalFormatting>
  <conditionalFormatting sqref="H68 H70:H74">
    <cfRule type="expression" dxfId="2711" priority="11">
      <formula>H68&gt;0</formula>
    </cfRule>
    <cfRule type="expression" dxfId="2710" priority="12">
      <formula>H68&lt;0</formula>
    </cfRule>
  </conditionalFormatting>
  <conditionalFormatting sqref="F60:F67">
    <cfRule type="expression" dxfId="2709" priority="9">
      <formula>F60&gt;0</formula>
    </cfRule>
    <cfRule type="expression" dxfId="2708" priority="10">
      <formula>F60&lt;0</formula>
    </cfRule>
  </conditionalFormatting>
  <conditionalFormatting sqref="H60:H67">
    <cfRule type="expression" dxfId="2707" priority="7">
      <formula>H60&gt;0</formula>
    </cfRule>
    <cfRule type="expression" dxfId="2706" priority="8">
      <formula>H60&lt;0</formula>
    </cfRule>
  </conditionalFormatting>
  <conditionalFormatting sqref="F69">
    <cfRule type="expression" dxfId="2705" priority="5">
      <formula>F69&gt;0</formula>
    </cfRule>
    <cfRule type="expression" dxfId="2704" priority="6">
      <formula>F69&lt;0</formula>
    </cfRule>
  </conditionalFormatting>
  <conditionalFormatting sqref="H69">
    <cfRule type="expression" dxfId="2703" priority="3">
      <formula>H69&gt;0</formula>
    </cfRule>
    <cfRule type="expression" dxfId="2702" priority="4">
      <formula>H69&lt;0</formula>
    </cfRule>
  </conditionalFormatting>
  <conditionalFormatting sqref="Q10">
    <cfRule type="expression" dxfId="2701" priority="1">
      <formula>Q10&gt;0</formula>
    </cfRule>
    <cfRule type="expression" dxfId="270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699" priority="11">
      <formula>F33&gt;0</formula>
    </cfRule>
    <cfRule type="expression" dxfId="2698" priority="12">
      <formula>F33&lt;0</formula>
    </cfRule>
  </conditionalFormatting>
  <conditionalFormatting sqref="Q7">
    <cfRule type="expression" dxfId="2697" priority="9">
      <formula>Q7&gt;0</formula>
    </cfRule>
    <cfRule type="expression" dxfId="2696" priority="10">
      <formula>Q7&lt;0</formula>
    </cfRule>
  </conditionalFormatting>
  <conditionalFormatting sqref="Q8">
    <cfRule type="expression" dxfId="2695" priority="7">
      <formula>Q8&gt;0</formula>
    </cfRule>
    <cfRule type="expression" dxfId="2694" priority="8">
      <formula>Q8&lt;0</formula>
    </cfRule>
  </conditionalFormatting>
  <conditionalFormatting sqref="F25:F32">
    <cfRule type="expression" dxfId="2693" priority="5">
      <formula>F25&gt;0</formula>
    </cfRule>
    <cfRule type="expression" dxfId="2692" priority="6">
      <formula>F25&lt;0</formula>
    </cfRule>
  </conditionalFormatting>
  <conditionalFormatting sqref="H25:H32">
    <cfRule type="expression" dxfId="2691" priority="3">
      <formula>H25&gt;0</formula>
    </cfRule>
    <cfRule type="expression" dxfId="2690" priority="4">
      <formula>H25&lt;0</formula>
    </cfRule>
  </conditionalFormatting>
  <conditionalFormatting sqref="Q10">
    <cfRule type="expression" dxfId="2689" priority="1">
      <formula>Q10&gt;0</formula>
    </cfRule>
    <cfRule type="expression" dxfId="268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87" priority="75">
      <formula>F32&gt;0</formula>
    </cfRule>
    <cfRule type="expression" dxfId="2686" priority="76">
      <formula>F32&lt;0</formula>
    </cfRule>
  </conditionalFormatting>
  <conditionalFormatting sqref="Q7">
    <cfRule type="expression" dxfId="2685" priority="73">
      <formula>Q7&gt;0</formula>
    </cfRule>
    <cfRule type="expression" dxfId="2684" priority="74">
      <formula>Q7&lt;0</formula>
    </cfRule>
  </conditionalFormatting>
  <conditionalFormatting sqref="Q8">
    <cfRule type="expression" dxfId="2683" priority="71">
      <formula>Q8&gt;0</formula>
    </cfRule>
    <cfRule type="expression" dxfId="268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81" priority="63">
      <formula>M58&gt;0</formula>
    </cfRule>
    <cfRule type="expression" dxfId="2680" priority="64">
      <formula>M58&lt;0</formula>
    </cfRule>
  </conditionalFormatting>
  <conditionalFormatting sqref="Q10">
    <cfRule type="expression" dxfId="2679" priority="61">
      <formula>Q10&gt;0</formula>
    </cfRule>
    <cfRule type="expression" dxfId="2678" priority="62">
      <formula>Q10&lt;0</formula>
    </cfRule>
  </conditionalFormatting>
  <conditionalFormatting sqref="F29:F31">
    <cfRule type="expression" dxfId="2677" priority="59">
      <formula>F29&gt;0</formula>
    </cfRule>
    <cfRule type="expression" dxfId="2676" priority="60">
      <formula>F29&lt;0</formula>
    </cfRule>
  </conditionalFormatting>
  <conditionalFormatting sqref="H29:H31">
    <cfRule type="expression" dxfId="2675" priority="57">
      <formula>H29&gt;0</formula>
    </cfRule>
    <cfRule type="expression" dxfId="2674" priority="58">
      <formula>H29&lt;0</formula>
    </cfRule>
  </conditionalFormatting>
  <conditionalFormatting sqref="F83:F94">
    <cfRule type="expression" dxfId="2673" priority="55">
      <formula>F83&gt;0</formula>
    </cfRule>
    <cfRule type="expression" dxfId="2672" priority="56">
      <formula>F83&lt;0</formula>
    </cfRule>
  </conditionalFormatting>
  <conditionalFormatting sqref="H83:H94">
    <cfRule type="expression" dxfId="2671" priority="53">
      <formula>H83&gt;0</formula>
    </cfRule>
    <cfRule type="expression" dxfId="2670" priority="54">
      <formula>H83&lt;0</formula>
    </cfRule>
  </conditionalFormatting>
  <conditionalFormatting sqref="J41">
    <cfRule type="expression" dxfId="2669" priority="51">
      <formula>J41&gt;0</formula>
    </cfRule>
    <cfRule type="expression" dxfId="2668" priority="52">
      <formula>J41&lt;0</formula>
    </cfRule>
  </conditionalFormatting>
  <conditionalFormatting sqref="J39:J47">
    <cfRule type="expression" dxfId="2667" priority="49">
      <formula>J39&gt;0</formula>
    </cfRule>
    <cfRule type="expression" dxfId="2666" priority="50">
      <formula>J39&lt;0</formula>
    </cfRule>
  </conditionalFormatting>
  <conditionalFormatting sqref="F48:F51 H48:H51">
    <cfRule type="expression" dxfId="2665" priority="47">
      <formula>F48&gt;0</formula>
    </cfRule>
    <cfRule type="expression" dxfId="2664" priority="48">
      <formula>F48&lt;0</formula>
    </cfRule>
  </conditionalFormatting>
  <conditionalFormatting sqref="J48:J57">
    <cfRule type="expression" dxfId="2663" priority="45">
      <formula>J48&gt;0</formula>
    </cfRule>
    <cfRule type="expression" dxfId="2662" priority="46">
      <formula>J48&lt;0</formula>
    </cfRule>
  </conditionalFormatting>
  <conditionalFormatting sqref="K45:K52">
    <cfRule type="expression" dxfId="2661" priority="43">
      <formula>K45&gt;0</formula>
    </cfRule>
    <cfRule type="expression" dxfId="2660" priority="44">
      <formula>K45&lt;0</formula>
    </cfRule>
  </conditionalFormatting>
  <conditionalFormatting sqref="K45:K52">
    <cfRule type="expression" dxfId="2659" priority="41">
      <formula>K45&gt;0</formula>
    </cfRule>
    <cfRule type="expression" dxfId="2658" priority="42">
      <formula>K45&lt;0</formula>
    </cfRule>
  </conditionalFormatting>
  <conditionalFormatting sqref="F102:F118 H102:H118 H120:H128 F120:F128">
    <cfRule type="expression" dxfId="2657" priority="37">
      <formula>F102&gt;0</formula>
    </cfRule>
    <cfRule type="expression" dxfId="2656" priority="38">
      <formula>F102&lt;0</formula>
    </cfRule>
  </conditionalFormatting>
  <conditionalFormatting sqref="F96:F101">
    <cfRule type="expression" dxfId="2655" priority="35">
      <formula>F96&gt;0</formula>
    </cfRule>
    <cfRule type="expression" dxfId="2654" priority="36">
      <formula>F96&lt;0</formula>
    </cfRule>
  </conditionalFormatting>
  <conditionalFormatting sqref="H96:H101">
    <cfRule type="expression" dxfId="2653" priority="33">
      <formula>H96&gt;0</formula>
    </cfRule>
    <cfRule type="expression" dxfId="2652" priority="34">
      <formula>H96&lt;0</formula>
    </cfRule>
  </conditionalFormatting>
  <conditionalFormatting sqref="J112">
    <cfRule type="expression" dxfId="2651" priority="31">
      <formula>J112&gt;0</formula>
    </cfRule>
    <cfRule type="expression" dxfId="2650" priority="32">
      <formula>J112&lt;0</formula>
    </cfRule>
  </conditionalFormatting>
  <conditionalFormatting sqref="J110:J118 J120">
    <cfRule type="expression" dxfId="2649" priority="29">
      <formula>J110&gt;0</formula>
    </cfRule>
    <cfRule type="expression" dxfId="2648" priority="30">
      <formula>J110&lt;0</formula>
    </cfRule>
  </conditionalFormatting>
  <conditionalFormatting sqref="F119 H119">
    <cfRule type="expression" dxfId="2647" priority="27">
      <formula>F119&gt;0</formula>
    </cfRule>
    <cfRule type="expression" dxfId="2646" priority="28">
      <formula>F119&lt;0</formula>
    </cfRule>
  </conditionalFormatting>
  <conditionalFormatting sqref="J119">
    <cfRule type="expression" dxfId="2645" priority="25">
      <formula>J119&gt;0</formula>
    </cfRule>
    <cfRule type="expression" dxfId="2644" priority="26">
      <formula>J119&lt;0</formula>
    </cfRule>
  </conditionalFormatting>
  <conditionalFormatting sqref="K112:K123">
    <cfRule type="expression" dxfId="2643" priority="23">
      <formula>K112&gt;0</formula>
    </cfRule>
    <cfRule type="expression" dxfId="2642" priority="24">
      <formula>K112&lt;0</formula>
    </cfRule>
  </conditionalFormatting>
  <conditionalFormatting sqref="K110:K123">
    <cfRule type="expression" dxfId="2641" priority="21">
      <formula>K110&gt;0</formula>
    </cfRule>
    <cfRule type="expression" dxfId="2640" priority="22">
      <formula>K110&lt;0</formula>
    </cfRule>
  </conditionalFormatting>
  <conditionalFormatting sqref="J121">
    <cfRule type="expression" dxfId="2639" priority="19">
      <formula>J121&gt;0</formula>
    </cfRule>
    <cfRule type="expression" dxfId="2638" priority="20">
      <formula>J121&lt;0</formula>
    </cfRule>
  </conditionalFormatting>
  <conditionalFormatting sqref="F25:F28">
    <cfRule type="expression" dxfId="2637" priority="17">
      <formula>F25&gt;0</formula>
    </cfRule>
    <cfRule type="expression" dxfId="2636" priority="18">
      <formula>F25&lt;0</formula>
    </cfRule>
  </conditionalFormatting>
  <conditionalFormatting sqref="H25:H28">
    <cfRule type="expression" dxfId="2635" priority="15">
      <formula>H25&gt;0</formula>
    </cfRule>
    <cfRule type="expression" dxfId="2634" priority="16">
      <formula>H25&lt;0</formula>
    </cfRule>
  </conditionalFormatting>
  <conditionalFormatting sqref="J27:J29">
    <cfRule type="expression" dxfId="2633" priority="13">
      <formula>J27&gt;0</formula>
    </cfRule>
    <cfRule type="expression" dxfId="2632" priority="14">
      <formula>J27&lt;0</formula>
    </cfRule>
  </conditionalFormatting>
  <conditionalFormatting sqref="J30:J31">
    <cfRule type="expression" dxfId="2631" priority="11">
      <formula>J30&gt;0</formula>
    </cfRule>
    <cfRule type="expression" dxfId="2630" priority="12">
      <formula>J30&lt;0</formula>
    </cfRule>
  </conditionalFormatting>
  <conditionalFormatting sqref="J33">
    <cfRule type="expression" dxfId="2629" priority="9">
      <formula>J33&gt;0</formula>
    </cfRule>
    <cfRule type="expression" dxfId="2628" priority="10">
      <formula>J33&lt;0</formula>
    </cfRule>
  </conditionalFormatting>
  <conditionalFormatting sqref="J34">
    <cfRule type="expression" dxfId="2627" priority="7">
      <formula>J34&gt;0</formula>
    </cfRule>
    <cfRule type="expression" dxfId="2626" priority="8">
      <formula>J34&lt;0</formula>
    </cfRule>
  </conditionalFormatting>
  <conditionalFormatting sqref="J35:J43">
    <cfRule type="expression" dxfId="2625" priority="5">
      <formula>J35&gt;0</formula>
    </cfRule>
    <cfRule type="expression" dxfId="262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23" priority="1">
      <formula>Q9&gt;0</formula>
    </cfRule>
    <cfRule type="expression" dxfId="262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21" priority="15">
      <formula>F39&gt;0</formula>
    </cfRule>
    <cfRule type="expression" dxfId="2620" priority="16">
      <formula>F39&lt;0</formula>
    </cfRule>
  </conditionalFormatting>
  <conditionalFormatting sqref="Q7">
    <cfRule type="expression" dxfId="2619" priority="13">
      <formula>Q7&gt;0</formula>
    </cfRule>
    <cfRule type="expression" dxfId="2618" priority="14">
      <formula>Q7&lt;0</formula>
    </cfRule>
  </conditionalFormatting>
  <conditionalFormatting sqref="Q8">
    <cfRule type="expression" dxfId="2617" priority="11">
      <formula>Q8&gt;0</formula>
    </cfRule>
    <cfRule type="expression" dxfId="2616" priority="12">
      <formula>Q8&lt;0</formula>
    </cfRule>
  </conditionalFormatting>
  <conditionalFormatting sqref="F25:F38">
    <cfRule type="expression" dxfId="2615" priority="9">
      <formula>F25&gt;0</formula>
    </cfRule>
    <cfRule type="expression" dxfId="2614" priority="10">
      <formula>F25&lt;0</formula>
    </cfRule>
  </conditionalFormatting>
  <conditionalFormatting sqref="H25:H38">
    <cfRule type="expression" dxfId="2613" priority="7">
      <formula>H25&gt;0</formula>
    </cfRule>
    <cfRule type="expression" dxfId="2612" priority="8">
      <formula>H25&lt;0</formula>
    </cfRule>
  </conditionalFormatting>
  <conditionalFormatting sqref="M55">
    <cfRule type="expression" dxfId="2611" priority="3">
      <formula>M55&gt;0</formula>
    </cfRule>
    <cfRule type="expression" dxfId="2610" priority="4">
      <formula>M55&lt;0</formula>
    </cfRule>
  </conditionalFormatting>
  <conditionalFormatting sqref="Q10">
    <cfRule type="expression" dxfId="2609" priority="1">
      <formula>Q10&gt;0</formula>
    </cfRule>
    <cfRule type="expression" dxfId="260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07" priority="27">
      <formula>F27&gt;0</formula>
    </cfRule>
    <cfRule type="expression" dxfId="2606" priority="28">
      <formula>F27&lt;0</formula>
    </cfRule>
  </conditionalFormatting>
  <conditionalFormatting sqref="Q8">
    <cfRule type="expression" dxfId="2605" priority="15">
      <formula>Q8&gt;0</formula>
    </cfRule>
    <cfRule type="expression" dxfId="2604" priority="16">
      <formula>Q8&lt;0</formula>
    </cfRule>
  </conditionalFormatting>
  <conditionalFormatting sqref="Q7">
    <cfRule type="expression" dxfId="2603" priority="17">
      <formula>Q7&gt;0</formula>
    </cfRule>
    <cfRule type="expression" dxfId="2602" priority="18">
      <formula>Q7&lt;0</formula>
    </cfRule>
  </conditionalFormatting>
  <conditionalFormatting sqref="F37:F38">
    <cfRule type="expression" dxfId="2601" priority="13">
      <formula>F37&gt;0</formula>
    </cfRule>
    <cfRule type="expression" dxfId="2600" priority="14">
      <formula>F37&lt;0</formula>
    </cfRule>
  </conditionalFormatting>
  <conditionalFormatting sqref="H37:H38">
    <cfRule type="expression" dxfId="2599" priority="11">
      <formula>H37&gt;0</formula>
    </cfRule>
    <cfRule type="expression" dxfId="2598" priority="12">
      <formula>H37&lt;0</formula>
    </cfRule>
  </conditionalFormatting>
  <conditionalFormatting sqref="F23:F26 H23:H26">
    <cfRule type="expression" dxfId="2597" priority="9">
      <formula>F23&gt;0</formula>
    </cfRule>
    <cfRule type="expression" dxfId="2596" priority="10">
      <formula>F23&lt;0</formula>
    </cfRule>
  </conditionalFormatting>
  <conditionalFormatting sqref="Q10">
    <cfRule type="expression" dxfId="2595" priority="3">
      <formula>Q10&gt;0</formula>
    </cfRule>
    <cfRule type="expression" dxfId="2594" priority="4">
      <formula>Q10&lt;0</formula>
    </cfRule>
  </conditionalFormatting>
  <conditionalFormatting sqref="F22 H22">
    <cfRule type="expression" dxfId="2593" priority="1">
      <formula>F22&gt;0</formula>
    </cfRule>
    <cfRule type="expression" dxfId="2592" priority="2">
      <formula>F22&lt;0</formula>
    </cfRule>
  </conditionalFormatting>
  <conditionalFormatting sqref="M41">
    <cfRule type="expression" dxfId="2591" priority="5">
      <formula>M41&gt;0</formula>
    </cfRule>
    <cfRule type="expression" dxfId="259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89" priority="29">
      <formula>F25&gt;0</formula>
    </cfRule>
    <cfRule type="expression" dxfId="2588" priority="30">
      <formula>F25&lt;0</formula>
    </cfRule>
  </conditionalFormatting>
  <conditionalFormatting sqref="Q7">
    <cfRule type="expression" dxfId="2587" priority="27">
      <formula>Q7&gt;0</formula>
    </cfRule>
    <cfRule type="expression" dxfId="2586" priority="28">
      <formula>Q7&lt;0</formula>
    </cfRule>
  </conditionalFormatting>
  <conditionalFormatting sqref="Q8">
    <cfRule type="expression" dxfId="2585" priority="25">
      <formula>Q8&gt;0</formula>
    </cfRule>
    <cfRule type="expression" dxfId="2584" priority="26">
      <formula>Q8&lt;0</formula>
    </cfRule>
  </conditionalFormatting>
  <conditionalFormatting sqref="Q10">
    <cfRule type="expression" dxfId="2583" priority="13">
      <formula>Q10&gt;0</formula>
    </cfRule>
    <cfRule type="expression" dxfId="2582" priority="14">
      <formula>Q10&lt;0</formula>
    </cfRule>
  </conditionalFormatting>
  <conditionalFormatting sqref="M46">
    <cfRule type="expression" dxfId="2581" priority="11">
      <formula>M46&gt;0</formula>
    </cfRule>
    <cfRule type="expression" dxfId="2580" priority="12">
      <formula>M46&lt;0</formula>
    </cfRule>
  </conditionalFormatting>
  <conditionalFormatting sqref="F80:F88 H80:H88">
    <cfRule type="expression" dxfId="2579" priority="9">
      <formula>F80&gt;0</formula>
    </cfRule>
    <cfRule type="expression" dxfId="2578" priority="10">
      <formula>F80&lt;0</formula>
    </cfRule>
  </conditionalFormatting>
  <conditionalFormatting sqref="F75:F79">
    <cfRule type="expression" dxfId="2577" priority="7">
      <formula>F75&gt;0</formula>
    </cfRule>
    <cfRule type="expression" dxfId="2576" priority="8">
      <formula>F75&lt;0</formula>
    </cfRule>
  </conditionalFormatting>
  <conditionalFormatting sqref="H75:H79">
    <cfRule type="expression" dxfId="2575" priority="5">
      <formula>H75&gt;0</formula>
    </cfRule>
    <cfRule type="expression" dxfId="2574" priority="6">
      <formula>H75&lt;0</formula>
    </cfRule>
  </conditionalFormatting>
  <conditionalFormatting sqref="F71:F74">
    <cfRule type="expression" dxfId="2573" priority="3">
      <formula>F71&gt;0</formula>
    </cfRule>
    <cfRule type="expression" dxfId="2572" priority="4">
      <formula>F71&lt;0</formula>
    </cfRule>
  </conditionalFormatting>
  <conditionalFormatting sqref="H71:H74">
    <cfRule type="expression" dxfId="2571" priority="1">
      <formula>H71&gt;0</formula>
    </cfRule>
    <cfRule type="expression" dxfId="257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1289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72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58.0199</v>
      </c>
      <c r="R4" s="495">
        <v>6.7999999999999996E-3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5801.99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-548.01000000000022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-548.01000000000022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-8.6300787401574833E-2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2.7576745220174458E-2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13.947091346153845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0" t="s">
        <v>78</v>
      </c>
      <c r="P18" s="870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63.821890000000003</v>
      </c>
    </row>
    <row r="20" spans="1:21" x14ac:dyDescent="0.25">
      <c r="O20" s="81">
        <v>1.0900000000000001</v>
      </c>
      <c r="P20" s="81">
        <f t="shared" ref="P20:P39" si="1">O20*$Q$4</f>
        <v>63.241691000000003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62.661492000000003</v>
      </c>
    </row>
    <row r="22" spans="1:21" x14ac:dyDescent="0.25">
      <c r="O22" s="81">
        <v>1.07</v>
      </c>
      <c r="P22" s="81">
        <f t="shared" si="1"/>
        <v>62.081293000000002</v>
      </c>
    </row>
    <row r="23" spans="1:21" x14ac:dyDescent="0.25">
      <c r="O23" s="81">
        <v>1.06</v>
      </c>
      <c r="P23" s="81">
        <f t="shared" si="1"/>
        <v>61.501094000000002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60.920895000000002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60.340696000000001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59.760497000000001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59.180298000000001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58.600099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58.0199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57.439700999999999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56.859501999999999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56.279302999999999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55.699103999999998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55.118904999999998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54.538705999999998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53.958507000000004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53.378308000000004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52.798109000000004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52.217910000000003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3"/>
      <c r="K54" s="39"/>
      <c r="L54" s="39"/>
    </row>
    <row r="55" spans="1:17" x14ac:dyDescent="0.25">
      <c r="A55" s="4"/>
      <c r="B55" s="184"/>
      <c r="C55" s="10"/>
      <c r="D55" s="39"/>
      <c r="E55" s="39"/>
      <c r="F55" s="863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3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3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69" priority="35">
      <formula>Q7&gt;0</formula>
    </cfRule>
    <cfRule type="expression" dxfId="2568" priority="36">
      <formula>Q7&lt;0</formula>
    </cfRule>
  </conditionalFormatting>
  <conditionalFormatting sqref="Q8">
    <cfRule type="expression" dxfId="2567" priority="33">
      <formula>Q8&gt;0</formula>
    </cfRule>
    <cfRule type="expression" dxfId="2566" priority="34">
      <formula>Q8&lt;0</formula>
    </cfRule>
  </conditionalFormatting>
  <conditionalFormatting sqref="F34:F54 F58:F63">
    <cfRule type="expression" dxfId="2565" priority="31">
      <formula>F34&gt;0</formula>
    </cfRule>
    <cfRule type="expression" dxfId="2564" priority="32">
      <formula>F34&lt;0</formula>
    </cfRule>
  </conditionalFormatting>
  <conditionalFormatting sqref="H34:H54 H58:H63">
    <cfRule type="expression" dxfId="2563" priority="29">
      <formula>H34&gt;0</formula>
    </cfRule>
    <cfRule type="expression" dxfId="2562" priority="30">
      <formula>H34&lt;0</formula>
    </cfRule>
  </conditionalFormatting>
  <conditionalFormatting sqref="Q10">
    <cfRule type="expression" dxfId="2561" priority="27">
      <formula>Q10&gt;0</formula>
    </cfRule>
    <cfRule type="expression" dxfId="2560" priority="28">
      <formula>Q10&lt;0</formula>
    </cfRule>
  </conditionalFormatting>
  <conditionalFormatting sqref="J25:J38">
    <cfRule type="expression" dxfId="2559" priority="25">
      <formula>J25&gt;0</formula>
    </cfRule>
    <cfRule type="expression" dxfId="2558" priority="26">
      <formula>J25&lt;0</formula>
    </cfRule>
  </conditionalFormatting>
  <conditionalFormatting sqref="K25:K35 K37:K38">
    <cfRule type="expression" dxfId="2557" priority="23">
      <formula>K25&gt;0</formula>
    </cfRule>
    <cfRule type="expression" dxfId="2556" priority="24">
      <formula>K25&lt;0</formula>
    </cfRule>
  </conditionalFormatting>
  <conditionalFormatting sqref="F89:F110">
    <cfRule type="expression" dxfId="2555" priority="19">
      <formula>F89&gt;0</formula>
    </cfRule>
    <cfRule type="expression" dxfId="2554" priority="20">
      <formula>F89&lt;0</formula>
    </cfRule>
  </conditionalFormatting>
  <conditionalFormatting sqref="H89:H110">
    <cfRule type="expression" dxfId="2553" priority="17">
      <formula>H89&gt;0</formula>
    </cfRule>
    <cfRule type="expression" dxfId="2552" priority="18">
      <formula>H89&lt;0</formula>
    </cfRule>
  </conditionalFormatting>
  <conditionalFormatting sqref="J89:J102">
    <cfRule type="expression" dxfId="2551" priority="15">
      <formula>J89&gt;0</formula>
    </cfRule>
    <cfRule type="expression" dxfId="2550" priority="16">
      <formula>J89&lt;0</formula>
    </cfRule>
  </conditionalFormatting>
  <conditionalFormatting sqref="K89:K102">
    <cfRule type="expression" dxfId="2549" priority="13">
      <formula>K89&gt;0</formula>
    </cfRule>
    <cfRule type="expression" dxfId="2548" priority="14">
      <formula>K89&lt;0</formula>
    </cfRule>
  </conditionalFormatting>
  <conditionalFormatting sqref="L89:L102">
    <cfRule type="expression" dxfId="2547" priority="11">
      <formula>L89&gt;0</formula>
    </cfRule>
    <cfRule type="expression" dxfId="2546" priority="12">
      <formula>L89&lt;0</formula>
    </cfRule>
  </conditionalFormatting>
  <conditionalFormatting sqref="F25:F33">
    <cfRule type="expression" dxfId="2545" priority="9">
      <formula>F25&gt;0</formula>
    </cfRule>
    <cfRule type="expression" dxfId="2544" priority="10">
      <formula>F25&lt;0</formula>
    </cfRule>
  </conditionalFormatting>
  <conditionalFormatting sqref="H25:H33">
    <cfRule type="expression" dxfId="2543" priority="7">
      <formula>H25&gt;0</formula>
    </cfRule>
    <cfRule type="expression" dxfId="2542" priority="8">
      <formula>H25&lt;0</formula>
    </cfRule>
  </conditionalFormatting>
  <conditionalFormatting sqref="J54">
    <cfRule type="expression" dxfId="2541" priority="5">
      <formula>J54&gt;0</formula>
    </cfRule>
    <cfRule type="expression" dxfId="2540" priority="6">
      <formula>J54&lt;0</formula>
    </cfRule>
  </conditionalFormatting>
  <conditionalFormatting sqref="F55:F57">
    <cfRule type="expression" dxfId="2539" priority="3">
      <formula>F55&gt;0</formula>
    </cfRule>
    <cfRule type="expression" dxfId="2538" priority="4">
      <formula>F55&lt;0</formula>
    </cfRule>
  </conditionalFormatting>
  <conditionalFormatting sqref="H55:H57">
    <cfRule type="expression" dxfId="2537" priority="1">
      <formula>H55&gt;0</formula>
    </cfRule>
    <cfRule type="expression" dxfId="253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35" priority="21">
      <formula>F47&gt;0</formula>
    </cfRule>
    <cfRule type="expression" dxfId="2534" priority="22">
      <formula>F47&lt;0</formula>
    </cfRule>
  </conditionalFormatting>
  <conditionalFormatting sqref="Q7">
    <cfRule type="expression" dxfId="2533" priority="19">
      <formula>Q7&gt;0</formula>
    </cfRule>
    <cfRule type="expression" dxfId="2532" priority="20">
      <formula>Q7&lt;0</formula>
    </cfRule>
  </conditionalFormatting>
  <conditionalFormatting sqref="Q8">
    <cfRule type="expression" dxfId="2531" priority="17">
      <formula>Q8&gt;0</formula>
    </cfRule>
    <cfRule type="expression" dxfId="2530" priority="18">
      <formula>Q8&lt;0</formula>
    </cfRule>
  </conditionalFormatting>
  <conditionalFormatting sqref="F25:F46">
    <cfRule type="expression" dxfId="2529" priority="15">
      <formula>F25&gt;0</formula>
    </cfRule>
    <cfRule type="expression" dxfId="2528" priority="16">
      <formula>F25&lt;0</formula>
    </cfRule>
  </conditionalFormatting>
  <conditionalFormatting sqref="H25:H46">
    <cfRule type="expression" dxfId="2527" priority="13">
      <formula>H25&gt;0</formula>
    </cfRule>
    <cfRule type="expression" dxfId="2526" priority="14">
      <formula>H25&lt;0</formula>
    </cfRule>
  </conditionalFormatting>
  <conditionalFormatting sqref="F89:F110">
    <cfRule type="expression" dxfId="2525" priority="11">
      <formula>F89&gt;0</formula>
    </cfRule>
    <cfRule type="expression" dxfId="2524" priority="12">
      <formula>F89&lt;0</formula>
    </cfRule>
  </conditionalFormatting>
  <conditionalFormatting sqref="H89:H110">
    <cfRule type="expression" dxfId="2523" priority="9">
      <formula>H89&gt;0</formula>
    </cfRule>
    <cfRule type="expression" dxfId="2522" priority="10">
      <formula>H89&lt;0</formula>
    </cfRule>
  </conditionalFormatting>
  <conditionalFormatting sqref="Q10">
    <cfRule type="expression" dxfId="2521" priority="7">
      <formula>Q10&gt;0</formula>
    </cfRule>
    <cfRule type="expression" dxfId="2520" priority="8">
      <formula>Q10&lt;0</formula>
    </cfRule>
  </conditionalFormatting>
  <conditionalFormatting sqref="J25:J38">
    <cfRule type="expression" dxfId="2519" priority="5">
      <formula>J25&gt;0</formula>
    </cfRule>
    <cfRule type="expression" dxfId="2518" priority="6">
      <formula>J25&lt;0</formula>
    </cfRule>
  </conditionalFormatting>
  <conditionalFormatting sqref="K25:K38">
    <cfRule type="expression" dxfId="2517" priority="3">
      <formula>K25&gt;0</formula>
    </cfRule>
    <cfRule type="expression" dxfId="2516" priority="4">
      <formula>K25&lt;0</formula>
    </cfRule>
  </conditionalFormatting>
  <conditionalFormatting sqref="L25:L38">
    <cfRule type="expression" dxfId="2515" priority="1">
      <formula>L25&gt;0</formula>
    </cfRule>
    <cfRule type="expression" dxfId="25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13" priority="23">
      <formula>F34&gt;0</formula>
    </cfRule>
    <cfRule type="expression" dxfId="2512" priority="24">
      <formula>F34&lt;0</formula>
    </cfRule>
  </conditionalFormatting>
  <conditionalFormatting sqref="Q7">
    <cfRule type="expression" dxfId="2511" priority="21">
      <formula>Q7&gt;0</formula>
    </cfRule>
    <cfRule type="expression" dxfId="2510" priority="22">
      <formula>Q7&lt;0</formula>
    </cfRule>
  </conditionalFormatting>
  <conditionalFormatting sqref="Q8">
    <cfRule type="expression" dxfId="2509" priority="19">
      <formula>Q8&gt;0</formula>
    </cfRule>
    <cfRule type="expression" dxfId="2508" priority="20">
      <formula>Q8&lt;0</formula>
    </cfRule>
  </conditionalFormatting>
  <conditionalFormatting sqref="F25:F33">
    <cfRule type="expression" dxfId="2507" priority="17">
      <formula>F25&gt;0</formula>
    </cfRule>
    <cfRule type="expression" dxfId="2506" priority="18">
      <formula>F25&lt;0</formula>
    </cfRule>
  </conditionalFormatting>
  <conditionalFormatting sqref="H25:H33">
    <cfRule type="expression" dxfId="2505" priority="15">
      <formula>H25&gt;0</formula>
    </cfRule>
    <cfRule type="expression" dxfId="2504" priority="16">
      <formula>H25&lt;0</formula>
    </cfRule>
  </conditionalFormatting>
  <conditionalFormatting sqref="M46">
    <cfRule type="expression" dxfId="2503" priority="13">
      <formula>M46&gt;0</formula>
    </cfRule>
    <cfRule type="expression" dxfId="2502" priority="14">
      <formula>M46&lt;0</formula>
    </cfRule>
  </conditionalFormatting>
  <conditionalFormatting sqref="F79:F87 H79:H87">
    <cfRule type="expression" dxfId="2501" priority="11">
      <formula>F79&gt;0</formula>
    </cfRule>
    <cfRule type="expression" dxfId="2500" priority="12">
      <formula>F79&lt;0</formula>
    </cfRule>
  </conditionalFormatting>
  <conditionalFormatting sqref="F70:F78">
    <cfRule type="expression" dxfId="2499" priority="9">
      <formula>F70&gt;0</formula>
    </cfRule>
    <cfRule type="expression" dxfId="2498" priority="10">
      <formula>F70&lt;0</formula>
    </cfRule>
  </conditionalFormatting>
  <conditionalFormatting sqref="H70:H78">
    <cfRule type="expression" dxfId="2497" priority="7">
      <formula>H70&gt;0</formula>
    </cfRule>
    <cfRule type="expression" dxfId="2496" priority="8">
      <formula>H70&lt;0</formula>
    </cfRule>
  </conditionalFormatting>
  <conditionalFormatting sqref="J27:K27 J30:K30 J33:K33 J36:K36 J39:K39 J42:K42">
    <cfRule type="expression" dxfId="2495" priority="5">
      <formula>J27&gt;0</formula>
    </cfRule>
    <cfRule type="expression" dxfId="2494" priority="6">
      <formula>J27&lt;0</formula>
    </cfRule>
  </conditionalFormatting>
  <conditionalFormatting sqref="J28:K29 J31:K32 J34:K35 J37:K38 J40:K41">
    <cfRule type="expression" dxfId="2493" priority="3">
      <formula>J28&gt;0</formula>
    </cfRule>
    <cfRule type="expression" dxfId="2492" priority="4">
      <formula>J28&lt;0</formula>
    </cfRule>
  </conditionalFormatting>
  <conditionalFormatting sqref="L27:L42">
    <cfRule type="expression" dxfId="2491" priority="1">
      <formula>L27&gt;0</formula>
    </cfRule>
    <cfRule type="expression" dxfId="249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89" priority="9">
      <formula>F57&gt;0</formula>
    </cfRule>
    <cfRule type="expression" dxfId="2488" priority="10">
      <formula>F57&lt;0</formula>
    </cfRule>
  </conditionalFormatting>
  <conditionalFormatting sqref="Q7">
    <cfRule type="expression" dxfId="2487" priority="7">
      <formula>Q7&gt;0</formula>
    </cfRule>
    <cfRule type="expression" dxfId="2486" priority="8">
      <formula>Q7&lt;0</formula>
    </cfRule>
  </conditionalFormatting>
  <conditionalFormatting sqref="Q8">
    <cfRule type="expression" dxfId="2485" priority="5">
      <formula>Q8&gt;0</formula>
    </cfRule>
    <cfRule type="expression" dxfId="2484" priority="6">
      <formula>Q8&lt;0</formula>
    </cfRule>
  </conditionalFormatting>
  <conditionalFormatting sqref="F25:F56">
    <cfRule type="expression" dxfId="2483" priority="3">
      <formula>F25&gt;0</formula>
    </cfRule>
    <cfRule type="expression" dxfId="2482" priority="4">
      <formula>F25&lt;0</formula>
    </cfRule>
  </conditionalFormatting>
  <conditionalFormatting sqref="H25:H56">
    <cfRule type="expression" dxfId="2481" priority="1">
      <formula>H25&gt;0</formula>
    </cfRule>
    <cfRule type="expression" dxfId="248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1285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49.25</v>
      </c>
      <c r="R4" s="495">
        <v>-2.2000000000000001E-3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19700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-216.06999999999971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-216.06999999999971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-1.0849027945774428E-2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2.6395939086294416E-2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43407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5" si="6">C39*(E39-D39)</f>
        <v>-53.999999999999915</v>
      </c>
      <c r="G39" s="39">
        <f t="shared" ref="G39:G45" si="7">D39*C39</f>
        <v>15099</v>
      </c>
      <c r="H39" s="222">
        <f t="shared" ref="H39:H45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54.175000000000004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53.682500000000005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53.190000000000005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52.697500000000005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52.205000000000005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51.712500000000006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51.22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50.727499999999999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50.234999999999999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49.7425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49.25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48.7575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48.265000000000001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47.772500000000001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47.28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46.787499999999994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46.294999999999995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45.802500000000002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45.31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44.817500000000003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44.325000000000003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79" priority="35">
      <formula>F54&gt;0</formula>
    </cfRule>
    <cfRule type="expression" dxfId="2478" priority="36">
      <formula>F54&lt;0</formula>
    </cfRule>
  </conditionalFormatting>
  <conditionalFormatting sqref="Q7">
    <cfRule type="expression" dxfId="2477" priority="33">
      <formula>Q7&gt;0</formula>
    </cfRule>
    <cfRule type="expression" dxfId="2476" priority="34">
      <formula>Q7&lt;0</formula>
    </cfRule>
  </conditionalFormatting>
  <conditionalFormatting sqref="Q8">
    <cfRule type="expression" dxfId="2475" priority="31">
      <formula>Q8&gt;0</formula>
    </cfRule>
    <cfRule type="expression" dxfId="2474" priority="32">
      <formula>Q8&lt;0</formula>
    </cfRule>
  </conditionalFormatting>
  <conditionalFormatting sqref="F30:F53">
    <cfRule type="expression" dxfId="2473" priority="29">
      <formula>F30&gt;0</formula>
    </cfRule>
    <cfRule type="expression" dxfId="2472" priority="30">
      <formula>F30&lt;0</formula>
    </cfRule>
  </conditionalFormatting>
  <conditionalFormatting sqref="H30:H53">
    <cfRule type="expression" dxfId="2471" priority="27">
      <formula>H30&gt;0</formula>
    </cfRule>
    <cfRule type="expression" dxfId="2470" priority="28">
      <formula>H30&lt;0</formula>
    </cfRule>
  </conditionalFormatting>
  <conditionalFormatting sqref="Q10">
    <cfRule type="expression" dxfId="2469" priority="25">
      <formula>Q10&gt;0</formula>
    </cfRule>
    <cfRule type="expression" dxfId="2468" priority="26">
      <formula>Q10&lt;0</formula>
    </cfRule>
  </conditionalFormatting>
  <conditionalFormatting sqref="J27:J35">
    <cfRule type="expression" dxfId="2467" priority="23">
      <formula>J27&gt;0</formula>
    </cfRule>
    <cfRule type="expression" dxfId="2466" priority="24">
      <formula>J27&lt;0</formula>
    </cfRule>
  </conditionalFormatting>
  <conditionalFormatting sqref="K27:K38">
    <cfRule type="expression" dxfId="2465" priority="21">
      <formula>K27&gt;0</formula>
    </cfRule>
    <cfRule type="expression" dxfId="2464" priority="22">
      <formula>K27&lt;0</formula>
    </cfRule>
  </conditionalFormatting>
  <conditionalFormatting sqref="L27:L38">
    <cfRule type="expression" dxfId="2463" priority="19">
      <formula>L27&gt;0</formula>
    </cfRule>
    <cfRule type="expression" dxfId="2462" priority="20">
      <formula>L27&lt;0</formula>
    </cfRule>
  </conditionalFormatting>
  <conditionalFormatting sqref="F89:F110">
    <cfRule type="expression" dxfId="2461" priority="17">
      <formula>F89&gt;0</formula>
    </cfRule>
    <cfRule type="expression" dxfId="2460" priority="18">
      <formula>F89&lt;0</formula>
    </cfRule>
  </conditionalFormatting>
  <conditionalFormatting sqref="H89:H110">
    <cfRule type="expression" dxfId="2459" priority="15">
      <formula>H89&gt;0</formula>
    </cfRule>
    <cfRule type="expression" dxfId="2458" priority="16">
      <formula>H89&lt;0</formula>
    </cfRule>
  </conditionalFormatting>
  <conditionalFormatting sqref="J89:J102">
    <cfRule type="expression" dxfId="2457" priority="13">
      <formula>J89&gt;0</formula>
    </cfRule>
    <cfRule type="expression" dxfId="2456" priority="14">
      <formula>J89&lt;0</formula>
    </cfRule>
  </conditionalFormatting>
  <conditionalFormatting sqref="K89:K102">
    <cfRule type="expression" dxfId="2455" priority="11">
      <formula>K89&gt;0</formula>
    </cfRule>
    <cfRule type="expression" dxfId="2454" priority="12">
      <formula>K89&lt;0</formula>
    </cfRule>
  </conditionalFormatting>
  <conditionalFormatting sqref="L89:L102">
    <cfRule type="expression" dxfId="2453" priority="9">
      <formula>L89&gt;0</formula>
    </cfRule>
    <cfRule type="expression" dxfId="2452" priority="10">
      <formula>L89&lt;0</formula>
    </cfRule>
  </conditionalFormatting>
  <conditionalFormatting sqref="F29">
    <cfRule type="expression" dxfId="2451" priority="7">
      <formula>F29&gt;0</formula>
    </cfRule>
    <cfRule type="expression" dxfId="2450" priority="8">
      <formula>F29&lt;0</formula>
    </cfRule>
  </conditionalFormatting>
  <conditionalFormatting sqref="H29">
    <cfRule type="expression" dxfId="2449" priority="5">
      <formula>H29&gt;0</formula>
    </cfRule>
    <cfRule type="expression" dxfId="2448" priority="6">
      <formula>H29&lt;0</formula>
    </cfRule>
  </conditionalFormatting>
  <conditionalFormatting sqref="F25:F28 H25:H28">
    <cfRule type="expression" dxfId="2447" priority="1">
      <formula>F25&gt;0</formula>
    </cfRule>
    <cfRule type="expression" dxfId="244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1230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60.988000000000007</v>
      </c>
      <c r="T3" s="1" t="s">
        <v>1235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77.900000000000006</v>
      </c>
      <c r="R4" s="475">
        <v>5.7099999999999998E-2</v>
      </c>
      <c r="T4" s="156" t="s">
        <v>1242</v>
      </c>
      <c r="U4" s="1" t="s">
        <v>1243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11685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9148.2000000000007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2734.0099999999948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2536.7999999999993</v>
      </c>
      <c r="U8" s="475" t="s">
        <v>1240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0.27730045254804214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2.5673940949935813E-2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11.168458781362009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125</v>
      </c>
    </row>
    <row r="20" spans="1:16" ht="20.25" thickBot="1" x14ac:dyDescent="0.35">
      <c r="O20" s="855" t="s">
        <v>78</v>
      </c>
      <c r="P20" s="855"/>
    </row>
    <row r="21" spans="1:16" ht="15.75" thickTop="1" x14ac:dyDescent="0.25">
      <c r="O21" s="81">
        <v>1.1000000000000001</v>
      </c>
      <c r="P21" s="81">
        <f>O21*$Q$4</f>
        <v>85.690000000000012</v>
      </c>
    </row>
    <row r="22" spans="1:16" x14ac:dyDescent="0.25">
      <c r="O22" s="81">
        <v>1.0900000000000001</v>
      </c>
      <c r="P22" s="81">
        <f t="shared" ref="P22:P41" si="1">O22*$Q$4</f>
        <v>84.911000000000016</v>
      </c>
    </row>
    <row r="23" spans="1:16" x14ac:dyDescent="0.25">
      <c r="O23" s="81">
        <v>1.08</v>
      </c>
      <c r="P23" s="81">
        <f t="shared" si="1"/>
        <v>84.132000000000005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83.353000000000009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82.574000000000012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81.795000000000016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81.016000000000005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80.237000000000009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79.458000000000013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78.679000000000002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2" si="6">$Q$10+F31</f>
        <v>1530.210499999997</v>
      </c>
      <c r="L31" s="39"/>
      <c r="O31" s="81">
        <v>1</v>
      </c>
      <c r="P31" s="81">
        <f t="shared" si="1"/>
        <v>77.900000000000006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2" si="7">C32*(E32-D32)</f>
        <v>1405.0005000000019</v>
      </c>
      <c r="G32" s="39">
        <f t="shared" ref="G32:G42" si="8">D32*C32</f>
        <v>9646.9994999999999</v>
      </c>
      <c r="H32" s="222">
        <f t="shared" ref="H32:H42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77.121000000000009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76.341999999999999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75.563000000000002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74.784000000000006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3">
        <f t="shared" si="6"/>
        <v>1842.1099999999954</v>
      </c>
      <c r="L36" s="39">
        <v>10.72</v>
      </c>
      <c r="O36" s="81">
        <v>0.95</v>
      </c>
      <c r="P36" s="81">
        <f t="shared" si="1"/>
        <v>74.004999999999995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3">
        <f t="shared" si="6"/>
        <v>2237.5599999999959</v>
      </c>
      <c r="L37" s="39">
        <v>11.27</v>
      </c>
      <c r="O37" s="81">
        <v>0.94</v>
      </c>
      <c r="P37" s="81">
        <f t="shared" si="1"/>
        <v>73.225999999999999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72.447000000000003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3">
        <f t="shared" si="6"/>
        <v>2377.0099999999952</v>
      </c>
      <c r="L39" s="39">
        <v>11.4</v>
      </c>
      <c r="O39" s="81">
        <v>0.92</v>
      </c>
      <c r="P39" s="81">
        <f t="shared" si="1"/>
        <v>71.668000000000006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70.88900000000001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70.110000000000014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45" priority="23">
      <formula>F57&gt;0</formula>
    </cfRule>
    <cfRule type="expression" dxfId="2444" priority="24">
      <formula>F57&lt;0</formula>
    </cfRule>
  </conditionalFormatting>
  <conditionalFormatting sqref="Q7">
    <cfRule type="expression" dxfId="2443" priority="21">
      <formula>Q7&gt;0</formula>
    </cfRule>
    <cfRule type="expression" dxfId="2442" priority="22">
      <formula>Q7&lt;0</formula>
    </cfRule>
  </conditionalFormatting>
  <conditionalFormatting sqref="Q8">
    <cfRule type="expression" dxfId="2441" priority="19">
      <formula>Q8&gt;0</formula>
    </cfRule>
    <cfRule type="expression" dxfId="2440" priority="20">
      <formula>Q8&lt;0</formula>
    </cfRule>
  </conditionalFormatting>
  <conditionalFormatting sqref="M58">
    <cfRule type="expression" dxfId="2439" priority="13">
      <formula>M58&gt;0</formula>
    </cfRule>
    <cfRule type="expression" dxfId="2438" priority="14">
      <formula>M58&lt;0</formula>
    </cfRule>
  </conditionalFormatting>
  <conditionalFormatting sqref="F84:F115">
    <cfRule type="expression" dxfId="2437" priority="11">
      <formula>F84&gt;0</formula>
    </cfRule>
    <cfRule type="expression" dxfId="2436" priority="12">
      <formula>F84&lt;0</formula>
    </cfRule>
  </conditionalFormatting>
  <conditionalFormatting sqref="H84:H115">
    <cfRule type="expression" dxfId="2435" priority="9">
      <formula>H84&gt;0</formula>
    </cfRule>
    <cfRule type="expression" dxfId="2434" priority="10">
      <formula>H84&lt;0</formula>
    </cfRule>
  </conditionalFormatting>
  <conditionalFormatting sqref="F25:F56 H25:H56">
    <cfRule type="expression" dxfId="2433" priority="7">
      <formula>F25&gt;0</formula>
    </cfRule>
    <cfRule type="expression" dxfId="2432" priority="8">
      <formula>F25&lt;0</formula>
    </cfRule>
  </conditionalFormatting>
  <conditionalFormatting sqref="J28:J30 K25:K30 J31:K38">
    <cfRule type="expression" dxfId="2431" priority="3">
      <formula>J25&gt;0</formula>
    </cfRule>
    <cfRule type="expression" dxfId="2430" priority="4">
      <formula>J25&lt;0</formula>
    </cfRule>
  </conditionalFormatting>
  <conditionalFormatting sqref="K39:K42">
    <cfRule type="expression" dxfId="2429" priority="1">
      <formula>K39&gt;0</formula>
    </cfRule>
    <cfRule type="expression" dxfId="2428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27" priority="21">
      <formula>F47&gt;0</formula>
    </cfRule>
    <cfRule type="expression" dxfId="2426" priority="22">
      <formula>F47&lt;0</formula>
    </cfRule>
  </conditionalFormatting>
  <conditionalFormatting sqref="Q7">
    <cfRule type="expression" dxfId="2425" priority="19">
      <formula>Q7&gt;0</formula>
    </cfRule>
    <cfRule type="expression" dxfId="2424" priority="20">
      <formula>Q7&lt;0</formula>
    </cfRule>
  </conditionalFormatting>
  <conditionalFormatting sqref="Q8">
    <cfRule type="expression" dxfId="2423" priority="17">
      <formula>Q8&gt;0</formula>
    </cfRule>
    <cfRule type="expression" dxfId="2422" priority="18">
      <formula>Q8&lt;0</formula>
    </cfRule>
  </conditionalFormatting>
  <conditionalFormatting sqref="F25:F46">
    <cfRule type="expression" dxfId="2421" priority="15">
      <formula>F25&gt;0</formula>
    </cfRule>
    <cfRule type="expression" dxfId="2420" priority="16">
      <formula>F25&lt;0</formula>
    </cfRule>
  </conditionalFormatting>
  <conditionalFormatting sqref="H25:H46">
    <cfRule type="expression" dxfId="2419" priority="13">
      <formula>H25&gt;0</formula>
    </cfRule>
    <cfRule type="expression" dxfId="2418" priority="14">
      <formula>H25&lt;0</formula>
    </cfRule>
  </conditionalFormatting>
  <conditionalFormatting sqref="F89:F110">
    <cfRule type="expression" dxfId="2417" priority="11">
      <formula>F89&gt;0</formula>
    </cfRule>
    <cfRule type="expression" dxfId="2416" priority="12">
      <formula>F89&lt;0</formula>
    </cfRule>
  </conditionalFormatting>
  <conditionalFormatting sqref="H89:H110">
    <cfRule type="expression" dxfId="2415" priority="9">
      <formula>H89&gt;0</formula>
    </cfRule>
    <cfRule type="expression" dxfId="2414" priority="10">
      <formula>H89&lt;0</formula>
    </cfRule>
  </conditionalFormatting>
  <conditionalFormatting sqref="Q10">
    <cfRule type="expression" dxfId="2413" priority="7">
      <formula>Q10&gt;0</formula>
    </cfRule>
    <cfRule type="expression" dxfId="2412" priority="8">
      <formula>Q10&lt;0</formula>
    </cfRule>
  </conditionalFormatting>
  <conditionalFormatting sqref="J25:J38">
    <cfRule type="expression" dxfId="2411" priority="5">
      <formula>J25&gt;0</formula>
    </cfRule>
    <cfRule type="expression" dxfId="2410" priority="6">
      <formula>J25&lt;0</formula>
    </cfRule>
  </conditionalFormatting>
  <conditionalFormatting sqref="K25:K38">
    <cfRule type="expression" dxfId="2409" priority="3">
      <formula>K25&gt;0</formula>
    </cfRule>
    <cfRule type="expression" dxfId="2408" priority="4">
      <formula>K25&lt;0</formula>
    </cfRule>
  </conditionalFormatting>
  <conditionalFormatting sqref="L25:L38">
    <cfRule type="expression" dxfId="2407" priority="1">
      <formula>L25&gt;0</formula>
    </cfRule>
    <cfRule type="expression" dxfId="240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1298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226.77</v>
      </c>
      <c r="R4" s="495">
        <v>1.8700000000000001E-2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5669.25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194.25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194.25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3.5479452054794518E-2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1309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249.44700000000003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247.17930000000004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244.91160000000002</v>
      </c>
    </row>
    <row r="20" spans="1:16" x14ac:dyDescent="0.25">
      <c r="O20" s="81">
        <v>1.07</v>
      </c>
      <c r="P20" s="81">
        <f t="shared" si="0"/>
        <v>242.64390000000003</v>
      </c>
    </row>
    <row r="21" spans="1:16" x14ac:dyDescent="0.25">
      <c r="O21" s="81">
        <v>1.06</v>
      </c>
      <c r="P21" s="81">
        <f t="shared" si="0"/>
        <v>240.37620000000001</v>
      </c>
    </row>
    <row r="22" spans="1:16" x14ac:dyDescent="0.25">
      <c r="O22" s="81">
        <v>1.05</v>
      </c>
      <c r="P22" s="81">
        <f t="shared" si="0"/>
        <v>238.10850000000002</v>
      </c>
    </row>
    <row r="23" spans="1:16" x14ac:dyDescent="0.25">
      <c r="O23" s="81">
        <v>1.04</v>
      </c>
      <c r="P23" s="81">
        <f t="shared" si="0"/>
        <v>235.84080000000003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233.57310000000001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231.30540000000002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229.0377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226.77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224.50230000000002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222.2346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219.96690000000001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217.69919999999999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215.4315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213.16380000000001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210.89610000000002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208.62840000000003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206.36070000000001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204.09300000000002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05" priority="35">
      <formula>F47&gt;0</formula>
    </cfRule>
    <cfRule type="expression" dxfId="2404" priority="36">
      <formula>F47&lt;0</formula>
    </cfRule>
  </conditionalFormatting>
  <conditionalFormatting sqref="Q7">
    <cfRule type="expression" dxfId="2403" priority="33">
      <formula>Q7&gt;0</formula>
    </cfRule>
    <cfRule type="expression" dxfId="2402" priority="34">
      <formula>Q7&lt;0</formula>
    </cfRule>
  </conditionalFormatting>
  <conditionalFormatting sqref="Q8">
    <cfRule type="expression" dxfId="2401" priority="31">
      <formula>Q8&gt;0</formula>
    </cfRule>
    <cfRule type="expression" dxfId="2400" priority="32">
      <formula>Q8&lt;0</formula>
    </cfRule>
  </conditionalFormatting>
  <conditionalFormatting sqref="F30:F46">
    <cfRule type="expression" dxfId="2399" priority="29">
      <formula>F30&gt;0</formula>
    </cfRule>
    <cfRule type="expression" dxfId="2398" priority="30">
      <formula>F30&lt;0</formula>
    </cfRule>
  </conditionalFormatting>
  <conditionalFormatting sqref="H30:H46">
    <cfRule type="expression" dxfId="2397" priority="27">
      <formula>H30&gt;0</formula>
    </cfRule>
    <cfRule type="expression" dxfId="2396" priority="28">
      <formula>H30&lt;0</formula>
    </cfRule>
  </conditionalFormatting>
  <conditionalFormatting sqref="Q10">
    <cfRule type="expression" dxfId="2395" priority="25">
      <formula>Q10&gt;0</formula>
    </cfRule>
    <cfRule type="expression" dxfId="2394" priority="26">
      <formula>Q10&lt;0</formula>
    </cfRule>
  </conditionalFormatting>
  <conditionalFormatting sqref="J25:J38">
    <cfRule type="expression" dxfId="2393" priority="23">
      <formula>J25&gt;0</formula>
    </cfRule>
    <cfRule type="expression" dxfId="2392" priority="24">
      <formula>J25&lt;0</formula>
    </cfRule>
  </conditionalFormatting>
  <conditionalFormatting sqref="K25:K38">
    <cfRule type="expression" dxfId="2391" priority="21">
      <formula>K25&gt;0</formula>
    </cfRule>
    <cfRule type="expression" dxfId="2390" priority="22">
      <formula>K25&lt;0</formula>
    </cfRule>
  </conditionalFormatting>
  <conditionalFormatting sqref="L25 L38">
    <cfRule type="expression" dxfId="2389" priority="19">
      <formula>L25&gt;0</formula>
    </cfRule>
    <cfRule type="expression" dxfId="2388" priority="20">
      <formula>L25&lt;0</formula>
    </cfRule>
  </conditionalFormatting>
  <conditionalFormatting sqref="F89:F110">
    <cfRule type="expression" dxfId="2387" priority="17">
      <formula>F89&gt;0</formula>
    </cfRule>
    <cfRule type="expression" dxfId="2386" priority="18">
      <formula>F89&lt;0</formula>
    </cfRule>
  </conditionalFormatting>
  <conditionalFormatting sqref="H89:H110">
    <cfRule type="expression" dxfId="2385" priority="15">
      <formula>H89&gt;0</formula>
    </cfRule>
    <cfRule type="expression" dxfId="2384" priority="16">
      <formula>H89&lt;0</formula>
    </cfRule>
  </conditionalFormatting>
  <conditionalFormatting sqref="J89:J102">
    <cfRule type="expression" dxfId="2383" priority="13">
      <formula>J89&gt;0</formula>
    </cfRule>
    <cfRule type="expression" dxfId="2382" priority="14">
      <formula>J89&lt;0</formula>
    </cfRule>
  </conditionalFormatting>
  <conditionalFormatting sqref="K89:K102">
    <cfRule type="expression" dxfId="2381" priority="11">
      <formula>K89&gt;0</formula>
    </cfRule>
    <cfRule type="expression" dxfId="2380" priority="12">
      <formula>K89&lt;0</formula>
    </cfRule>
  </conditionalFormatting>
  <conditionalFormatting sqref="L89:L102">
    <cfRule type="expression" dxfId="2379" priority="9">
      <formula>L89&gt;0</formula>
    </cfRule>
    <cfRule type="expression" dxfId="2378" priority="10">
      <formula>L89&lt;0</formula>
    </cfRule>
  </conditionalFormatting>
  <conditionalFormatting sqref="F25 F29">
    <cfRule type="expression" dxfId="2377" priority="7">
      <formula>F25&gt;0</formula>
    </cfRule>
    <cfRule type="expression" dxfId="2376" priority="8">
      <formula>F25&lt;0</formula>
    </cfRule>
  </conditionalFormatting>
  <conditionalFormatting sqref="H29 H25:H27">
    <cfRule type="expression" dxfId="2375" priority="5">
      <formula>H25&gt;0</formula>
    </cfRule>
    <cfRule type="expression" dxfId="2374" priority="6">
      <formula>H25&lt;0</formula>
    </cfRule>
  </conditionalFormatting>
  <conditionalFormatting sqref="F26:F28">
    <cfRule type="expression" dxfId="2373" priority="3">
      <formula>F26&gt;0</formula>
    </cfRule>
    <cfRule type="expression" dxfId="2372" priority="4">
      <formula>F26&lt;0</formula>
    </cfRule>
  </conditionalFormatting>
  <conditionalFormatting sqref="H28">
    <cfRule type="expression" dxfId="2371" priority="1">
      <formula>H28&gt;0</formula>
    </cfRule>
    <cfRule type="expression" dxfId="237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19.529900000000001</v>
      </c>
      <c r="R4" s="495">
        <v>1.4500000000000001E-2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5858.97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818.97000000000025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818.97000000000025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0.16249404761904768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1307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21.482890000000005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21.287591000000003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21.092292000000004</v>
      </c>
    </row>
    <row r="20" spans="1:16" x14ac:dyDescent="0.25">
      <c r="O20" s="81">
        <v>1.07</v>
      </c>
      <c r="P20" s="81">
        <f t="shared" si="0"/>
        <v>20.896993000000002</v>
      </c>
    </row>
    <row r="21" spans="1:16" x14ac:dyDescent="0.25">
      <c r="O21" s="81">
        <v>1.06</v>
      </c>
      <c r="P21" s="81">
        <f t="shared" si="0"/>
        <v>20.701694000000003</v>
      </c>
    </row>
    <row r="22" spans="1:16" x14ac:dyDescent="0.25">
      <c r="O22" s="81">
        <v>1.05</v>
      </c>
      <c r="P22" s="81">
        <f t="shared" si="0"/>
        <v>20.506395000000001</v>
      </c>
    </row>
    <row r="23" spans="1:16" x14ac:dyDescent="0.25">
      <c r="O23" s="81">
        <v>1.04</v>
      </c>
      <c r="P23" s="81">
        <f t="shared" si="0"/>
        <v>20.311096000000003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20.115797000000001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19.920498000000002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19.725199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19.529900000000001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19.334601000000003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19.139302000000001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18.944003000000002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18.748704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18.553405000000001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18.358105999999999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18.162807000000001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17.967508000000002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17.772209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17.576910000000002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9" priority="35">
      <formula>F47&gt;0</formula>
    </cfRule>
    <cfRule type="expression" dxfId="2368" priority="36">
      <formula>F47&lt;0</formula>
    </cfRule>
  </conditionalFormatting>
  <conditionalFormatting sqref="Q7">
    <cfRule type="expression" dxfId="2367" priority="33">
      <formula>Q7&gt;0</formula>
    </cfRule>
    <cfRule type="expression" dxfId="2366" priority="34">
      <formula>Q7&lt;0</formula>
    </cfRule>
  </conditionalFormatting>
  <conditionalFormatting sqref="Q8">
    <cfRule type="expression" dxfId="2365" priority="31">
      <formula>Q8&gt;0</formula>
    </cfRule>
    <cfRule type="expression" dxfId="2364" priority="32">
      <formula>Q8&lt;0</formula>
    </cfRule>
  </conditionalFormatting>
  <conditionalFormatting sqref="F30:F46">
    <cfRule type="expression" dxfId="2363" priority="29">
      <formula>F30&gt;0</formula>
    </cfRule>
    <cfRule type="expression" dxfId="2362" priority="30">
      <formula>F30&lt;0</formula>
    </cfRule>
  </conditionalFormatting>
  <conditionalFormatting sqref="H30:H46">
    <cfRule type="expression" dxfId="2361" priority="27">
      <formula>H30&gt;0</formula>
    </cfRule>
    <cfRule type="expression" dxfId="2360" priority="28">
      <formula>H30&lt;0</formula>
    </cfRule>
  </conditionalFormatting>
  <conditionalFormatting sqref="Q10">
    <cfRule type="expression" dxfId="2359" priority="25">
      <formula>Q10&gt;0</formula>
    </cfRule>
    <cfRule type="expression" dxfId="2358" priority="26">
      <formula>Q10&lt;0</formula>
    </cfRule>
  </conditionalFormatting>
  <conditionalFormatting sqref="J25:J38">
    <cfRule type="expression" dxfId="2357" priority="23">
      <formula>J25&gt;0</formula>
    </cfRule>
    <cfRule type="expression" dxfId="2356" priority="24">
      <formula>J25&lt;0</formula>
    </cfRule>
  </conditionalFormatting>
  <conditionalFormatting sqref="K25:K38">
    <cfRule type="expression" dxfId="2355" priority="21">
      <formula>K25&gt;0</formula>
    </cfRule>
    <cfRule type="expression" dxfId="2354" priority="22">
      <formula>K25&lt;0</formula>
    </cfRule>
  </conditionalFormatting>
  <conditionalFormatting sqref="L25 L38">
    <cfRule type="expression" dxfId="2353" priority="19">
      <formula>L25&gt;0</formula>
    </cfRule>
    <cfRule type="expression" dxfId="2352" priority="20">
      <formula>L25&lt;0</formula>
    </cfRule>
  </conditionalFormatting>
  <conditionalFormatting sqref="F89:F110">
    <cfRule type="expression" dxfId="2351" priority="17">
      <formula>F89&gt;0</formula>
    </cfRule>
    <cfRule type="expression" dxfId="2350" priority="18">
      <formula>F89&lt;0</formula>
    </cfRule>
  </conditionalFormatting>
  <conditionalFormatting sqref="H89:H110">
    <cfRule type="expression" dxfId="2349" priority="15">
      <formula>H89&gt;0</formula>
    </cfRule>
    <cfRule type="expression" dxfId="2348" priority="16">
      <formula>H89&lt;0</formula>
    </cfRule>
  </conditionalFormatting>
  <conditionalFormatting sqref="J89:J102">
    <cfRule type="expression" dxfId="2347" priority="13">
      <formula>J89&gt;0</formula>
    </cfRule>
    <cfRule type="expression" dxfId="2346" priority="14">
      <formula>J89&lt;0</formula>
    </cfRule>
  </conditionalFormatting>
  <conditionalFormatting sqref="K89:K102">
    <cfRule type="expression" dxfId="2345" priority="11">
      <formula>K89&gt;0</formula>
    </cfRule>
    <cfRule type="expression" dxfId="2344" priority="12">
      <formula>K89&lt;0</formula>
    </cfRule>
  </conditionalFormatting>
  <conditionalFormatting sqref="L89:L102">
    <cfRule type="expression" dxfId="2343" priority="9">
      <formula>L89&gt;0</formula>
    </cfRule>
    <cfRule type="expression" dxfId="2342" priority="10">
      <formula>L89&lt;0</formula>
    </cfRule>
  </conditionalFormatting>
  <conditionalFormatting sqref="F25 F29">
    <cfRule type="expression" dxfId="2341" priority="7">
      <formula>F25&gt;0</formula>
    </cfRule>
    <cfRule type="expression" dxfId="2340" priority="8">
      <formula>F25&lt;0</formula>
    </cfRule>
  </conditionalFormatting>
  <conditionalFormatting sqref="H29 H25:H27">
    <cfRule type="expression" dxfId="2339" priority="5">
      <formula>H25&gt;0</formula>
    </cfRule>
    <cfRule type="expression" dxfId="2338" priority="6">
      <formula>H25&lt;0</formula>
    </cfRule>
  </conditionalFormatting>
  <conditionalFormatting sqref="F26:F28">
    <cfRule type="expression" dxfId="2337" priority="3">
      <formula>F26&gt;0</formula>
    </cfRule>
    <cfRule type="expression" dxfId="2336" priority="4">
      <formula>F26&lt;0</formula>
    </cfRule>
  </conditionalFormatting>
  <conditionalFormatting sqref="H28">
    <cfRule type="expression" dxfId="2335" priority="1">
      <formula>H28&gt;0</formula>
    </cfRule>
    <cfRule type="expression" dxfId="233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1292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55.01</v>
      </c>
      <c r="R4" s="495">
        <v>1.6400000000000001E-2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5501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41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7.5091575091575094E-3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60.511000000000003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59.960900000000002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59.410800000000002</v>
      </c>
    </row>
    <row r="20" spans="1:16" x14ac:dyDescent="0.25">
      <c r="O20" s="81">
        <v>1.07</v>
      </c>
      <c r="P20" s="81">
        <f t="shared" si="0"/>
        <v>58.860700000000001</v>
      </c>
    </row>
    <row r="21" spans="1:16" x14ac:dyDescent="0.25">
      <c r="O21" s="81">
        <v>1.06</v>
      </c>
      <c r="P21" s="81">
        <f t="shared" si="0"/>
        <v>58.310600000000001</v>
      </c>
    </row>
    <row r="22" spans="1:16" x14ac:dyDescent="0.25">
      <c r="O22" s="81">
        <v>1.05</v>
      </c>
      <c r="P22" s="81">
        <f t="shared" si="0"/>
        <v>57.7605</v>
      </c>
    </row>
    <row r="23" spans="1:16" x14ac:dyDescent="0.25">
      <c r="O23" s="81">
        <v>1.04</v>
      </c>
      <c r="P23" s="81">
        <f t="shared" si="0"/>
        <v>57.2104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56.660299999999999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56.110199999999999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55.560099999999998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54.459899999999998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53.909799999999997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53.359699999999997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52.809599999999996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52.259499999999996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51.709399999999995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51.159300000000002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50.609200000000001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50.059100000000001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49.509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3" priority="35">
      <formula>F47&gt;0</formula>
    </cfRule>
    <cfRule type="expression" dxfId="2332" priority="36">
      <formula>F47&lt;0</formula>
    </cfRule>
  </conditionalFormatting>
  <conditionalFormatting sqref="Q7">
    <cfRule type="expression" dxfId="2331" priority="33">
      <formula>Q7&gt;0</formula>
    </cfRule>
    <cfRule type="expression" dxfId="2330" priority="34">
      <formula>Q7&lt;0</formula>
    </cfRule>
  </conditionalFormatting>
  <conditionalFormatting sqref="Q8">
    <cfRule type="expression" dxfId="2329" priority="31">
      <formula>Q8&gt;0</formula>
    </cfRule>
    <cfRule type="expression" dxfId="2328" priority="32">
      <formula>Q8&lt;0</formula>
    </cfRule>
  </conditionalFormatting>
  <conditionalFormatting sqref="F30:F46">
    <cfRule type="expression" dxfId="2327" priority="29">
      <formula>F30&gt;0</formula>
    </cfRule>
    <cfRule type="expression" dxfId="2326" priority="30">
      <formula>F30&lt;0</formula>
    </cfRule>
  </conditionalFormatting>
  <conditionalFormatting sqref="H30:H46">
    <cfRule type="expression" dxfId="2325" priority="27">
      <formula>H30&gt;0</formula>
    </cfRule>
    <cfRule type="expression" dxfId="2324" priority="28">
      <formula>H30&lt;0</formula>
    </cfRule>
  </conditionalFormatting>
  <conditionalFormatting sqref="Q10">
    <cfRule type="expression" dxfId="2323" priority="25">
      <formula>Q10&gt;0</formula>
    </cfRule>
    <cfRule type="expression" dxfId="2322" priority="26">
      <formula>Q10&lt;0</formula>
    </cfRule>
  </conditionalFormatting>
  <conditionalFormatting sqref="J25:J38">
    <cfRule type="expression" dxfId="2321" priority="23">
      <formula>J25&gt;0</formula>
    </cfRule>
    <cfRule type="expression" dxfId="2320" priority="24">
      <formula>J25&lt;0</formula>
    </cfRule>
  </conditionalFormatting>
  <conditionalFormatting sqref="K25:K38">
    <cfRule type="expression" dxfId="2319" priority="21">
      <formula>K25&gt;0</formula>
    </cfRule>
    <cfRule type="expression" dxfId="2318" priority="22">
      <formula>K25&lt;0</formula>
    </cfRule>
  </conditionalFormatting>
  <conditionalFormatting sqref="L25 L38">
    <cfRule type="expression" dxfId="2317" priority="19">
      <formula>L25&gt;0</formula>
    </cfRule>
    <cfRule type="expression" dxfId="2316" priority="20">
      <formula>L25&lt;0</formula>
    </cfRule>
  </conditionalFormatting>
  <conditionalFormatting sqref="F89:F110">
    <cfRule type="expression" dxfId="2315" priority="17">
      <formula>F89&gt;0</formula>
    </cfRule>
    <cfRule type="expression" dxfId="2314" priority="18">
      <formula>F89&lt;0</formula>
    </cfRule>
  </conditionalFormatting>
  <conditionalFormatting sqref="H89:H110">
    <cfRule type="expression" dxfId="2313" priority="15">
      <formula>H89&gt;0</formula>
    </cfRule>
    <cfRule type="expression" dxfId="2312" priority="16">
      <formula>H89&lt;0</formula>
    </cfRule>
  </conditionalFormatting>
  <conditionalFormatting sqref="J89:J102">
    <cfRule type="expression" dxfId="2311" priority="13">
      <formula>J89&gt;0</formula>
    </cfRule>
    <cfRule type="expression" dxfId="2310" priority="14">
      <formula>J89&lt;0</formula>
    </cfRule>
  </conditionalFormatting>
  <conditionalFormatting sqref="K89:K102">
    <cfRule type="expression" dxfId="2309" priority="11">
      <formula>K89&gt;0</formula>
    </cfRule>
    <cfRule type="expression" dxfId="2308" priority="12">
      <formula>K89&lt;0</formula>
    </cfRule>
  </conditionalFormatting>
  <conditionalFormatting sqref="L89:L102">
    <cfRule type="expression" dxfId="2307" priority="9">
      <formula>L89&gt;0</formula>
    </cfRule>
    <cfRule type="expression" dxfId="2306" priority="10">
      <formula>L89&lt;0</formula>
    </cfRule>
  </conditionalFormatting>
  <conditionalFormatting sqref="F29 F25:F26">
    <cfRule type="expression" dxfId="2305" priority="7">
      <formula>F25&gt;0</formula>
    </cfRule>
    <cfRule type="expression" dxfId="2304" priority="8">
      <formula>F25&lt;0</formula>
    </cfRule>
  </conditionalFormatting>
  <conditionalFormatting sqref="H29 H25:H27">
    <cfRule type="expression" dxfId="2303" priority="5">
      <formula>H25&gt;0</formula>
    </cfRule>
    <cfRule type="expression" dxfId="2302" priority="6">
      <formula>H25&lt;0</formula>
    </cfRule>
  </conditionalFormatting>
  <conditionalFormatting sqref="F27:F28">
    <cfRule type="expression" dxfId="2301" priority="3">
      <formula>F27&gt;0</formula>
    </cfRule>
    <cfRule type="expression" dxfId="2300" priority="4">
      <formula>F27&lt;0</formula>
    </cfRule>
  </conditionalFormatting>
  <conditionalFormatting sqref="H28">
    <cfRule type="expression" dxfId="2299" priority="1">
      <formula>H28&gt;0</formula>
    </cfRule>
    <cfRule type="expression" dxfId="229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37.399900000000002</v>
      </c>
      <c r="R4" s="495">
        <v>-1.11E-2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11219.970000000001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665.97000000000116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665.97000000000116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6.3101193860147925E-2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1306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41.139890000000008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40.765891000000003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40.391892000000006</v>
      </c>
    </row>
    <row r="20" spans="1:16" x14ac:dyDescent="0.25">
      <c r="O20" s="81">
        <v>1.07</v>
      </c>
      <c r="P20" s="81">
        <f t="shared" si="0"/>
        <v>40.017893000000008</v>
      </c>
    </row>
    <row r="21" spans="1:16" x14ac:dyDescent="0.25">
      <c r="O21" s="81">
        <v>1.06</v>
      </c>
      <c r="P21" s="81">
        <f t="shared" si="0"/>
        <v>39.643894000000003</v>
      </c>
    </row>
    <row r="22" spans="1:16" x14ac:dyDescent="0.25">
      <c r="O22" s="81">
        <v>1.05</v>
      </c>
      <c r="P22" s="81">
        <f t="shared" si="0"/>
        <v>39.269895000000005</v>
      </c>
    </row>
    <row r="23" spans="1:16" x14ac:dyDescent="0.25">
      <c r="O23" s="81">
        <v>1.04</v>
      </c>
      <c r="P23" s="81">
        <f t="shared" si="0"/>
        <v>38.895896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38.521897000000003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38.147898000000005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37.773899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37.399900000000002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37.025901000000005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36.651902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36.277903000000002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35.903904000000004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35.529904999999999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35.155906000000002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34.781907000000004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34.407908000000006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34.033909000000001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33.659910000000004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97" priority="35">
      <formula>F47&gt;0</formula>
    </cfRule>
    <cfRule type="expression" dxfId="2296" priority="36">
      <formula>F47&lt;0</formula>
    </cfRule>
  </conditionalFormatting>
  <conditionalFormatting sqref="Q7">
    <cfRule type="expression" dxfId="2295" priority="33">
      <formula>Q7&gt;0</formula>
    </cfRule>
    <cfRule type="expression" dxfId="2294" priority="34">
      <formula>Q7&lt;0</formula>
    </cfRule>
  </conditionalFormatting>
  <conditionalFormatting sqref="Q8">
    <cfRule type="expression" dxfId="2293" priority="31">
      <formula>Q8&gt;0</formula>
    </cfRule>
    <cfRule type="expression" dxfId="2292" priority="32">
      <formula>Q8&lt;0</formula>
    </cfRule>
  </conditionalFormatting>
  <conditionalFormatting sqref="F30:F46">
    <cfRule type="expression" dxfId="2291" priority="29">
      <formula>F30&gt;0</formula>
    </cfRule>
    <cfRule type="expression" dxfId="2290" priority="30">
      <formula>F30&lt;0</formula>
    </cfRule>
  </conditionalFormatting>
  <conditionalFormatting sqref="H30:H46">
    <cfRule type="expression" dxfId="2289" priority="27">
      <formula>H30&gt;0</formula>
    </cfRule>
    <cfRule type="expression" dxfId="2288" priority="28">
      <formula>H30&lt;0</formula>
    </cfRule>
  </conditionalFormatting>
  <conditionalFormatting sqref="Q10">
    <cfRule type="expression" dxfId="2287" priority="25">
      <formula>Q10&gt;0</formula>
    </cfRule>
    <cfRule type="expression" dxfId="2286" priority="26">
      <formula>Q10&lt;0</formula>
    </cfRule>
  </conditionalFormatting>
  <conditionalFormatting sqref="J25:J38">
    <cfRule type="expression" dxfId="2285" priority="23">
      <formula>J25&gt;0</formula>
    </cfRule>
    <cfRule type="expression" dxfId="2284" priority="24">
      <formula>J25&lt;0</formula>
    </cfRule>
  </conditionalFormatting>
  <conditionalFormatting sqref="K25:K38">
    <cfRule type="expression" dxfId="2283" priority="21">
      <formula>K25&gt;0</formula>
    </cfRule>
    <cfRule type="expression" dxfId="2282" priority="22">
      <formula>K25&lt;0</formula>
    </cfRule>
  </conditionalFormatting>
  <conditionalFormatting sqref="L25 L38">
    <cfRule type="expression" dxfId="2281" priority="19">
      <formula>L25&gt;0</formula>
    </cfRule>
    <cfRule type="expression" dxfId="2280" priority="20">
      <formula>L25&lt;0</formula>
    </cfRule>
  </conditionalFormatting>
  <conditionalFormatting sqref="F89:F110">
    <cfRule type="expression" dxfId="2279" priority="17">
      <formula>F89&gt;0</formula>
    </cfRule>
    <cfRule type="expression" dxfId="2278" priority="18">
      <formula>F89&lt;0</formula>
    </cfRule>
  </conditionalFormatting>
  <conditionalFormatting sqref="H89:H110">
    <cfRule type="expression" dxfId="2277" priority="15">
      <formula>H89&gt;0</formula>
    </cfRule>
    <cfRule type="expression" dxfId="2276" priority="16">
      <formula>H89&lt;0</formula>
    </cfRule>
  </conditionalFormatting>
  <conditionalFormatting sqref="J89:J102">
    <cfRule type="expression" dxfId="2275" priority="13">
      <formula>J89&gt;0</formula>
    </cfRule>
    <cfRule type="expression" dxfId="2274" priority="14">
      <formula>J89&lt;0</formula>
    </cfRule>
  </conditionalFormatting>
  <conditionalFormatting sqref="K89:K102">
    <cfRule type="expression" dxfId="2273" priority="11">
      <formula>K89&gt;0</formula>
    </cfRule>
    <cfRule type="expression" dxfId="2272" priority="12">
      <formula>K89&lt;0</formula>
    </cfRule>
  </conditionalFormatting>
  <conditionalFormatting sqref="L89:L102">
    <cfRule type="expression" dxfId="2271" priority="9">
      <formula>L89&gt;0</formula>
    </cfRule>
    <cfRule type="expression" dxfId="2270" priority="10">
      <formula>L89&lt;0</formula>
    </cfRule>
  </conditionalFormatting>
  <conditionalFormatting sqref="F25:F29">
    <cfRule type="expression" dxfId="2269" priority="7">
      <formula>F25&gt;0</formula>
    </cfRule>
    <cfRule type="expression" dxfId="2268" priority="8">
      <formula>F25&lt;0</formula>
    </cfRule>
  </conditionalFormatting>
  <conditionalFormatting sqref="H25:H29">
    <cfRule type="expression" dxfId="2267" priority="5">
      <formula>H25&gt;0</formula>
    </cfRule>
    <cfRule type="expression" dxfId="226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74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5.6089400000000023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18.329999999999998</v>
      </c>
      <c r="R4" s="475">
        <v>-1.9300000000000001E-2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36660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11217.880000000005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40057.691000001621</v>
      </c>
      <c r="R7" s="29">
        <v>43411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25442.119999999995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2.2679971616740406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1.0911074740861976E-2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1288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29.095238095238091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43407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22.362599999999997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22.179299999999998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21.995999999999999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21.812699999999996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21.629399999999997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21.446099999999998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21.262799999999995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21.079499999999996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20.896199999999997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20.712899999999998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20.529599999999999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20.346299999999999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20.163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19.979700000000001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19.796399999999998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19.613099999999999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19.4298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19.246499999999997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19.063199999999998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18.879899999999999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18.6966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18.513299999999997</v>
      </c>
      <c r="U45" s="860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18.329999999999998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18.146699999999999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17.963399999999996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17.780099999999997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17.596799999999998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17.413499999999999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17.230199999999996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17.046900000000001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16.863599999999998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16.680299999999999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16.497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16.313699999999997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16.130399999999998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15.947099999999999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15.763799999999998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15.580499999999999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1265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1274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1273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1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1312</v>
      </c>
      <c r="AA88" s="2"/>
      <c r="AD88" s="2"/>
      <c r="AG88" s="2"/>
      <c r="AI88" s="2"/>
    </row>
    <row r="89" spans="1:35" x14ac:dyDescent="0.25">
      <c r="A89" s="881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2" t="s">
        <v>1281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2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2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2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3" t="s">
        <v>1296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3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3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3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3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1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3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3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2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3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3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3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3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3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3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>C308*(E308-D308)</f>
        <v>25083.110000000004</v>
      </c>
      <c r="G308" s="39">
        <f t="shared" ref="G308" si="65">D308*C308</f>
        <v>17121.89</v>
      </c>
      <c r="H308" s="222">
        <f t="shared" ref="H308" si="66">(E308-D308)/D308</f>
        <v>1.4649732009725562</v>
      </c>
      <c r="I308" s="39"/>
      <c r="J308" s="39"/>
      <c r="K308" s="39">
        <f t="shared" ref="K308" si="67">F308+$Q$10</f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ref="F309:F312" si="68">C309*(E309-D309)</f>
        <v>24623.109999999997</v>
      </c>
      <c r="G309" s="39">
        <f t="shared" ref="G309:G312" si="69">D309*C309</f>
        <v>17121.89</v>
      </c>
      <c r="H309" s="222">
        <f t="shared" ref="H309:H312" si="70">(E309-D309)/D309</f>
        <v>1.4381070080464244</v>
      </c>
      <c r="I309" s="39"/>
      <c r="J309" s="39"/>
      <c r="K309" s="39">
        <f t="shared" ref="K309:K312" si="71">F309+$Q$10</f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68"/>
        <v>26762.199999999997</v>
      </c>
      <c r="G310" s="39">
        <f t="shared" si="69"/>
        <v>11217.800000000001</v>
      </c>
      <c r="H310" s="222">
        <f t="shared" si="70"/>
        <v>2.3856905988696533</v>
      </c>
      <c r="I310" s="39"/>
      <c r="J310" s="39"/>
      <c r="K310" s="39">
        <f t="shared" si="71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68"/>
        <v>26002</v>
      </c>
      <c r="G311" s="39">
        <f t="shared" si="69"/>
        <v>11218</v>
      </c>
      <c r="H311" s="222">
        <f t="shared" si="70"/>
        <v>2.3178819753966837</v>
      </c>
      <c r="I311" s="39"/>
      <c r="J311" s="39"/>
      <c r="K311" s="39">
        <f t="shared" si="71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68"/>
        <v>25202</v>
      </c>
      <c r="G312" s="39">
        <f t="shared" si="69"/>
        <v>11218</v>
      </c>
      <c r="H312" s="222">
        <f t="shared" si="70"/>
        <v>2.2465680156890713</v>
      </c>
      <c r="I312" s="39"/>
      <c r="J312" s="39"/>
      <c r="K312" s="39">
        <f t="shared" si="71"/>
        <v>39817.571000001626</v>
      </c>
      <c r="L312" s="39">
        <v>62.85</v>
      </c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72">IF(C318=0, 0,D318*C318)</f>
        <v>68120</v>
      </c>
      <c r="H318" s="365">
        <f t="shared" ref="H318:H324" si="73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72"/>
        <v>0</v>
      </c>
      <c r="H319" s="365" t="str">
        <f t="shared" si="73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72"/>
        <v>0</v>
      </c>
      <c r="H320" s="365" t="str">
        <f t="shared" si="73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72"/>
        <v>75600</v>
      </c>
      <c r="H321" s="365">
        <f t="shared" si="73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72"/>
        <v>0</v>
      </c>
      <c r="H322" s="365" t="str">
        <f t="shared" si="73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72"/>
        <v>82367.28</v>
      </c>
      <c r="H323" s="365">
        <f t="shared" si="73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72"/>
        <v>0</v>
      </c>
      <c r="H324" s="365" t="str">
        <f t="shared" si="73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74">C326*(E326-D326)</f>
        <v>-29017.579999999998</v>
      </c>
      <c r="G326" s="363">
        <f t="shared" ref="G326:G355" si="75">D326*C326</f>
        <v>91417.900000000009</v>
      </c>
      <c r="H326" s="364">
        <f t="shared" ref="H326:H355" si="76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74"/>
        <v>-31836.35999999999</v>
      </c>
      <c r="G327" s="363">
        <f t="shared" si="75"/>
        <v>101483.62</v>
      </c>
      <c r="H327" s="364">
        <f t="shared" si="76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74"/>
        <v>-34009.06</v>
      </c>
      <c r="G328" s="363">
        <f t="shared" si="75"/>
        <v>109418.42</v>
      </c>
      <c r="H328" s="364">
        <f t="shared" si="76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74"/>
        <v>-34008.920000000006</v>
      </c>
      <c r="G329" s="363">
        <f t="shared" si="75"/>
        <v>101358.28000000001</v>
      </c>
      <c r="H329" s="364">
        <f t="shared" si="76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74"/>
        <v>-39575.879999999997</v>
      </c>
      <c r="G330" s="363">
        <f t="shared" si="75"/>
        <v>108716.71999999999</v>
      </c>
      <c r="H330" s="364">
        <f t="shared" si="76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74"/>
        <v>-38892.919999999991</v>
      </c>
      <c r="G331" s="363">
        <f t="shared" si="75"/>
        <v>110180.68</v>
      </c>
      <c r="H331" s="364">
        <f t="shared" si="76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74"/>
        <v>-39649.22</v>
      </c>
      <c r="G332" s="363">
        <f t="shared" si="75"/>
        <v>101232.94</v>
      </c>
      <c r="H332" s="364">
        <f t="shared" si="76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74"/>
        <v>-41303.94</v>
      </c>
      <c r="G333" s="363">
        <f t="shared" si="75"/>
        <v>94046.46</v>
      </c>
      <c r="H333" s="364">
        <f t="shared" si="76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74"/>
        <v>-42699.159999999996</v>
      </c>
      <c r="G334" s="363">
        <f t="shared" si="75"/>
        <v>101024.04</v>
      </c>
      <c r="H334" s="364">
        <f t="shared" si="76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74"/>
        <v>-47715.600000000006</v>
      </c>
      <c r="G335" s="363">
        <f t="shared" si="75"/>
        <v>107500.44</v>
      </c>
      <c r="H335" s="364">
        <f t="shared" si="76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74"/>
        <v>-46809.119999999995</v>
      </c>
      <c r="G336" s="363">
        <f t="shared" si="75"/>
        <v>113864.21999999999</v>
      </c>
      <c r="H336" s="364">
        <f t="shared" si="76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74"/>
        <v>-47694.16</v>
      </c>
      <c r="G337" s="363">
        <f t="shared" si="75"/>
        <v>126525.44</v>
      </c>
      <c r="H337" s="364">
        <f t="shared" si="76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74"/>
        <v>-48128</v>
      </c>
      <c r="G338" s="363">
        <f t="shared" si="75"/>
        <v>129280</v>
      </c>
      <c r="H338" s="364">
        <f t="shared" si="76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74"/>
        <v>-48155.4</v>
      </c>
      <c r="G339" s="363">
        <f t="shared" si="75"/>
        <v>113708.88</v>
      </c>
      <c r="H339" s="364">
        <f t="shared" si="76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74"/>
        <v>-42239.579999999994</v>
      </c>
      <c r="G340" s="363">
        <f t="shared" si="75"/>
        <v>100564.46</v>
      </c>
      <c r="H340" s="364">
        <f t="shared" si="76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74"/>
        <v>-42072.46</v>
      </c>
      <c r="G341" s="363">
        <f t="shared" si="75"/>
        <v>100397.34000000001</v>
      </c>
      <c r="H341" s="364">
        <f t="shared" si="76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74"/>
        <v>-45543.96</v>
      </c>
      <c r="G342" s="363">
        <f t="shared" si="75"/>
        <v>132958.98000000001</v>
      </c>
      <c r="H342" s="364">
        <f t="shared" si="76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74"/>
        <v>-45906.62000000001</v>
      </c>
      <c r="G343" s="363">
        <f t="shared" si="75"/>
        <v>158980.96</v>
      </c>
      <c r="H343" s="364">
        <f t="shared" si="76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74"/>
        <v>-51777.299999999996</v>
      </c>
      <c r="G344" s="363">
        <f t="shared" si="75"/>
        <v>171590.94</v>
      </c>
      <c r="H344" s="365">
        <f t="shared" si="76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74"/>
        <v>-49664.193999999989</v>
      </c>
      <c r="G345" s="363">
        <f t="shared" si="75"/>
        <v>158920.21399999998</v>
      </c>
      <c r="H345" s="365">
        <f t="shared" si="76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74"/>
        <v>-47987.500000000015</v>
      </c>
      <c r="G346" s="363">
        <f t="shared" si="75"/>
        <v>145958.78</v>
      </c>
      <c r="H346" s="365">
        <f t="shared" si="76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74"/>
        <v>-47702.966000000015</v>
      </c>
      <c r="G347" s="363">
        <f t="shared" si="75"/>
        <v>158434.24600000001</v>
      </c>
      <c r="H347" s="365">
        <f t="shared" si="76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74"/>
        <v>-60971.399999999987</v>
      </c>
      <c r="G348" s="363">
        <f t="shared" si="75"/>
        <v>170139.24</v>
      </c>
      <c r="H348" s="365">
        <f t="shared" si="76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74"/>
        <v>-77656.859999999986</v>
      </c>
      <c r="G349" s="363">
        <f t="shared" si="75"/>
        <v>166354.54</v>
      </c>
      <c r="H349" s="365">
        <f t="shared" si="76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74"/>
        <v>-85359.959999999992</v>
      </c>
      <c r="G350" s="363">
        <f t="shared" si="75"/>
        <v>169945.68</v>
      </c>
      <c r="H350" s="365">
        <f t="shared" si="76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74"/>
        <v>-100883.47199999999</v>
      </c>
      <c r="G351" s="363">
        <f t="shared" si="75"/>
        <v>169887.61199999999</v>
      </c>
      <c r="H351" s="364">
        <f t="shared" si="76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74"/>
        <v>-97651.02</v>
      </c>
      <c r="G352" s="363">
        <f t="shared" si="75"/>
        <v>169848.9</v>
      </c>
      <c r="H352" s="364">
        <f t="shared" si="76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74"/>
        <v>-97231.731999999989</v>
      </c>
      <c r="G353" s="363">
        <f t="shared" si="75"/>
        <v>165974.95199999999</v>
      </c>
      <c r="H353" s="364">
        <f t="shared" si="76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74"/>
        <v>-97234.865999999995</v>
      </c>
      <c r="G354" s="363">
        <f t="shared" si="75"/>
        <v>169723.08599999998</v>
      </c>
      <c r="H354" s="364">
        <f t="shared" si="76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74"/>
        <v>-104373.632</v>
      </c>
      <c r="G355" s="363">
        <f t="shared" si="75"/>
        <v>197776.17199999999</v>
      </c>
      <c r="H355" s="364">
        <f t="shared" si="76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74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74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77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77"/>
        <v>-94166.28</v>
      </c>
      <c r="G359" s="363">
        <f t="shared" ref="G359:G366" si="78">IF(C359=0, 0,D359*C359)</f>
        <v>165387.56</v>
      </c>
      <c r="H359" s="364">
        <f t="shared" ref="H359:H366" si="79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77"/>
        <v>-91969.787999999986</v>
      </c>
      <c r="G360" s="363">
        <f t="shared" si="78"/>
        <v>157393.788</v>
      </c>
      <c r="H360" s="364">
        <f t="shared" si="79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77"/>
        <v>-91154.7</v>
      </c>
      <c r="G361" s="363">
        <f t="shared" si="78"/>
        <v>145246.5</v>
      </c>
      <c r="H361" s="364">
        <f t="shared" si="79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77"/>
        <v>-92238.461999999985</v>
      </c>
      <c r="G362" s="363">
        <f t="shared" si="78"/>
        <v>161141.78199999998</v>
      </c>
      <c r="H362" s="364">
        <f t="shared" si="79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77"/>
        <v>-89571.54800000001</v>
      </c>
      <c r="G363" s="363">
        <f t="shared" si="78"/>
        <v>152607.92800000001</v>
      </c>
      <c r="H363" s="364">
        <f t="shared" si="79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77"/>
        <v>-89550.534</v>
      </c>
      <c r="G364" s="363">
        <f t="shared" si="78"/>
        <v>169006.91400000002</v>
      </c>
      <c r="H364" s="364">
        <f t="shared" si="79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77"/>
        <v>-89678.238000000012</v>
      </c>
      <c r="G365" s="363">
        <f t="shared" si="78"/>
        <v>165029.61800000002</v>
      </c>
      <c r="H365" s="364">
        <f t="shared" si="79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77"/>
        <v>-89511.821999999986</v>
      </c>
      <c r="G366" s="363">
        <f t="shared" si="78"/>
        <v>168968.20199999999</v>
      </c>
      <c r="H366" s="364">
        <f t="shared" si="79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80">C367*(E367-D367)</f>
        <v>-89632.347999999984</v>
      </c>
      <c r="G367" s="363">
        <f t="shared" ref="G367:G378" si="81">IF(C367=0, 0,D367*C367)</f>
        <v>164983.728</v>
      </c>
      <c r="H367" s="364">
        <f t="shared" ref="H367:H418" si="82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80"/>
        <v>-93372.971999999994</v>
      </c>
      <c r="G368" s="363">
        <f t="shared" si="81"/>
        <v>172761.372</v>
      </c>
      <c r="H368" s="364">
        <f t="shared" si="82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80"/>
        <v>-91747.44</v>
      </c>
      <c r="G369" s="363">
        <f t="shared" si="81"/>
        <v>168784.32</v>
      </c>
      <c r="H369" s="364">
        <f t="shared" si="82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80"/>
        <v>-80757.467999999993</v>
      </c>
      <c r="G370" s="363">
        <f t="shared" si="81"/>
        <v>159727.26799999998</v>
      </c>
      <c r="H370" s="365">
        <f t="shared" si="82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80"/>
        <v>-72386.955999999976</v>
      </c>
      <c r="G371" s="363">
        <f t="shared" si="81"/>
        <v>164888.61599999998</v>
      </c>
      <c r="H371" s="365">
        <f t="shared" si="82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80"/>
        <v>-62830.615999999987</v>
      </c>
      <c r="G372" s="363">
        <f t="shared" si="81"/>
        <v>164888.61599999998</v>
      </c>
      <c r="H372" s="365">
        <f t="shared" si="82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80"/>
        <v>-66133.584000000003</v>
      </c>
      <c r="G373" s="363">
        <f t="shared" si="81"/>
        <v>164387.60399999999</v>
      </c>
      <c r="H373" s="365">
        <f t="shared" si="82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80"/>
        <v>-61160.576000000008</v>
      </c>
      <c r="G374" s="363">
        <f t="shared" si="81"/>
        <v>164331.93599999999</v>
      </c>
      <c r="H374" s="365">
        <f t="shared" si="82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80"/>
        <v>-58033.889999999992</v>
      </c>
      <c r="G375" s="363">
        <f t="shared" si="81"/>
        <v>164266.99</v>
      </c>
      <c r="H375" s="365">
        <f t="shared" si="82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80"/>
        <v>-56328.439999999988</v>
      </c>
      <c r="G376" s="363">
        <f t="shared" si="81"/>
        <v>148531.07999999999</v>
      </c>
      <c r="H376" s="365">
        <f t="shared" si="82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80"/>
        <v>-57894.720000000016</v>
      </c>
      <c r="G377" s="363">
        <f t="shared" si="81"/>
        <v>163942.26</v>
      </c>
      <c r="H377" s="364">
        <f t="shared" si="82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80"/>
        <v>-58904.104000000007</v>
      </c>
      <c r="G378" s="363">
        <f t="shared" si="81"/>
        <v>167796.78400000001</v>
      </c>
      <c r="H378" s="364">
        <f t="shared" si="82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83">C379*(E379-D379)</f>
        <v>-69928.587000000014</v>
      </c>
      <c r="G379" s="363">
        <f t="shared" ref="G379:G418" si="84">IF(C379=0, 0,D379*C379)</f>
        <v>206559.20699999999</v>
      </c>
      <c r="H379" s="364">
        <f t="shared" si="82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83"/>
        <v>-66302.234199999992</v>
      </c>
      <c r="G380" s="363">
        <f t="shared" si="84"/>
        <v>185059.5742</v>
      </c>
      <c r="H380" s="364">
        <f t="shared" si="82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83"/>
        <v>-59729.712599999977</v>
      </c>
      <c r="G381" s="363">
        <f t="shared" si="84"/>
        <v>167542.63259999998</v>
      </c>
      <c r="H381" s="364">
        <f t="shared" si="82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83"/>
        <v>-65233.308000000005</v>
      </c>
      <c r="G382" s="363">
        <f t="shared" si="84"/>
        <v>188202.64799999999</v>
      </c>
      <c r="H382" s="364">
        <f t="shared" si="82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83"/>
        <v>-64902.603600000009</v>
      </c>
      <c r="G383" s="363">
        <f t="shared" si="84"/>
        <v>167102.28360000002</v>
      </c>
      <c r="H383" s="364">
        <f t="shared" si="82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83"/>
        <v>-66452.265800000008</v>
      </c>
      <c r="G384" s="363">
        <f t="shared" si="84"/>
        <v>168143.46580000001</v>
      </c>
      <c r="H384" s="364">
        <f t="shared" si="82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83"/>
        <v>-64191.270599999982</v>
      </c>
      <c r="G385" s="363">
        <f t="shared" si="84"/>
        <v>167068.4106</v>
      </c>
      <c r="H385" s="364">
        <f t="shared" si="82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83"/>
        <v>-53072.044600000016</v>
      </c>
      <c r="G386" s="363">
        <f t="shared" si="84"/>
        <v>155298.88460000002</v>
      </c>
      <c r="H386" s="364">
        <f t="shared" si="82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83"/>
        <v>-54016.789200000007</v>
      </c>
      <c r="G387" s="363">
        <f t="shared" si="84"/>
        <v>166959.04920000001</v>
      </c>
      <c r="H387" s="364">
        <f t="shared" si="82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83"/>
        <v>-40694.080000000002</v>
      </c>
      <c r="G388" s="363">
        <f t="shared" si="84"/>
        <v>148852.48000000001</v>
      </c>
      <c r="H388" s="364">
        <f t="shared" si="82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83"/>
        <v>-41622.116400000006</v>
      </c>
      <c r="G389" s="363">
        <f t="shared" si="84"/>
        <v>161235.47640000001</v>
      </c>
      <c r="H389" s="364">
        <f t="shared" si="82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83"/>
        <v>-39713.673000000003</v>
      </c>
      <c r="G390" s="363">
        <f t="shared" si="84"/>
        <v>166592.253</v>
      </c>
      <c r="H390" s="364">
        <f t="shared" si="82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83"/>
        <v>-39679.2474</v>
      </c>
      <c r="G391" s="363">
        <f t="shared" si="84"/>
        <v>160002.82739999998</v>
      </c>
      <c r="H391" s="364">
        <f t="shared" si="82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83"/>
        <v>-40600.177800000019</v>
      </c>
      <c r="G392" s="363">
        <f t="shared" si="84"/>
        <v>166510.9578</v>
      </c>
      <c r="H392" s="364">
        <f t="shared" si="82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83"/>
        <v>-37192.92720000002</v>
      </c>
      <c r="G393" s="363">
        <f t="shared" si="84"/>
        <v>159811.00720000002</v>
      </c>
      <c r="H393" s="364">
        <f t="shared" si="82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83"/>
        <v>-28198.487200000018</v>
      </c>
      <c r="G394" s="363">
        <f t="shared" si="84"/>
        <v>159811.00720000002</v>
      </c>
      <c r="H394" s="364">
        <f t="shared" si="82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83"/>
        <v>-32939.072999999997</v>
      </c>
      <c r="G395" s="363">
        <f t="shared" si="84"/>
        <v>166785.81299999999</v>
      </c>
      <c r="H395" s="364">
        <f t="shared" si="82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83"/>
        <v>-27080.606799999998</v>
      </c>
      <c r="G396" s="363">
        <f t="shared" si="84"/>
        <v>159610.92679999999</v>
      </c>
      <c r="H396" s="365">
        <f t="shared" si="82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83"/>
        <v>-23278.161400000005</v>
      </c>
      <c r="G397" s="363">
        <f t="shared" si="84"/>
        <v>159479.6814</v>
      </c>
      <c r="H397" s="365">
        <f t="shared" si="82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83"/>
        <v>-27860.058600000004</v>
      </c>
      <c r="G398" s="363">
        <f t="shared" si="84"/>
        <v>166739.35860000001</v>
      </c>
      <c r="H398" s="365">
        <f t="shared" si="82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83"/>
        <v>-29897.277600000016</v>
      </c>
      <c r="G399" s="363">
        <f t="shared" si="84"/>
        <v>166260.29760000002</v>
      </c>
      <c r="H399" s="365">
        <f t="shared" si="82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83"/>
        <v>-34709.179199999977</v>
      </c>
      <c r="G400" s="363">
        <f t="shared" si="84"/>
        <v>165846.07919999998</v>
      </c>
      <c r="H400" s="365">
        <f t="shared" si="82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83"/>
        <v>-41926.063800000004</v>
      </c>
      <c r="G401" s="363">
        <f t="shared" si="84"/>
        <v>165707.6838</v>
      </c>
      <c r="H401" s="365">
        <f t="shared" si="82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83"/>
        <v>-48426.330400000006</v>
      </c>
      <c r="G402" s="363">
        <f t="shared" si="84"/>
        <v>190547.59040000002</v>
      </c>
      <c r="H402" s="365">
        <f t="shared" si="82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83"/>
        <v>-48374.515200000002</v>
      </c>
      <c r="G403" s="363">
        <f t="shared" si="84"/>
        <v>165187.97520000002</v>
      </c>
      <c r="H403" s="364">
        <f t="shared" si="82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83"/>
        <v>-54432.172800000015</v>
      </c>
      <c r="G404" s="363">
        <f t="shared" si="84"/>
        <v>176588.49280000001</v>
      </c>
      <c r="H404" s="364">
        <f t="shared" si="82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83"/>
        <v>-49378.123800000016</v>
      </c>
      <c r="G405" s="363">
        <f t="shared" si="84"/>
        <v>164933.44380000001</v>
      </c>
      <c r="H405" s="364">
        <f t="shared" si="82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83"/>
        <v>-45614.280400000011</v>
      </c>
      <c r="G406" s="363">
        <f t="shared" si="84"/>
        <v>177274.02040000001</v>
      </c>
      <c r="H406" s="364">
        <f t="shared" si="82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83"/>
        <v>-45519.5052</v>
      </c>
      <c r="G407" s="363">
        <f t="shared" si="84"/>
        <v>164849.2452</v>
      </c>
      <c r="H407" s="364">
        <f t="shared" si="82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83"/>
        <v>-45770.165399999983</v>
      </c>
      <c r="G408" s="363">
        <f t="shared" si="84"/>
        <v>164809.56539999999</v>
      </c>
      <c r="H408" s="364">
        <f t="shared" si="82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83"/>
        <v>-41109.240599999997</v>
      </c>
      <c r="G409" s="363">
        <f t="shared" si="84"/>
        <v>164794.08059999999</v>
      </c>
      <c r="H409" s="364">
        <f t="shared" si="82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83"/>
        <v>-37211.283199999991</v>
      </c>
      <c r="G410" s="363">
        <f t="shared" si="84"/>
        <v>158269.10319999998</v>
      </c>
      <c r="H410" s="364">
        <f t="shared" si="82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83"/>
        <v>-38770.067999999999</v>
      </c>
      <c r="G411" s="363">
        <f t="shared" si="84"/>
        <v>164777.628</v>
      </c>
      <c r="H411" s="364">
        <f t="shared" si="82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83"/>
        <v>-33653.890400000018</v>
      </c>
      <c r="G412" s="363">
        <f t="shared" si="84"/>
        <v>157924.0104</v>
      </c>
      <c r="H412" s="364">
        <f t="shared" si="82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83"/>
        <v>-37103.516399999986</v>
      </c>
      <c r="G413" s="363">
        <f t="shared" si="84"/>
        <v>164562.77639999997</v>
      </c>
      <c r="H413" s="364">
        <f t="shared" si="82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83"/>
        <v>-39676.8966</v>
      </c>
      <c r="G414" s="363">
        <f t="shared" si="84"/>
        <v>164523.09660000002</v>
      </c>
      <c r="H414" s="364">
        <f t="shared" si="82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83"/>
        <v>-35572.456799999993</v>
      </c>
      <c r="G415" s="363">
        <f t="shared" si="84"/>
        <v>164483.41680000001</v>
      </c>
      <c r="H415" s="364">
        <f t="shared" si="82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83"/>
        <v>-29514.401999999984</v>
      </c>
      <c r="G416" s="363">
        <f t="shared" si="84"/>
        <v>143679.28200000001</v>
      </c>
      <c r="H416" s="364">
        <f t="shared" si="82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83"/>
        <v>-24105.848799999996</v>
      </c>
      <c r="G417" s="363">
        <f t="shared" si="84"/>
        <v>136358.20879999999</v>
      </c>
      <c r="H417" s="364">
        <f t="shared" si="82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83"/>
        <v>-24823.50120000001</v>
      </c>
      <c r="G418" s="363">
        <f t="shared" si="84"/>
        <v>143649.8412</v>
      </c>
      <c r="H418" s="364">
        <f t="shared" si="82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85">C419*(E419-D419)</f>
        <v>-33713.287800000006</v>
      </c>
      <c r="G419" s="363">
        <f t="shared" ref="G419:G427" si="86">IF(C419=0, 0,D419*C419)</f>
        <v>154198.0478</v>
      </c>
      <c r="H419" s="364">
        <f t="shared" ref="H419:H427" si="87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85"/>
        <v>-34191.285600000003</v>
      </c>
      <c r="G420" s="363">
        <f t="shared" si="86"/>
        <v>158702.04560000001</v>
      </c>
      <c r="H420" s="364">
        <f t="shared" si="87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85"/>
        <v>-33706.974000000009</v>
      </c>
      <c r="G421" s="363">
        <f t="shared" si="86"/>
        <v>158217.734</v>
      </c>
      <c r="H421" s="364">
        <f t="shared" si="87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85"/>
        <v>-35317.9254</v>
      </c>
      <c r="G422" s="363">
        <f t="shared" si="86"/>
        <v>163357.86540000001</v>
      </c>
      <c r="H422" s="364">
        <f t="shared" si="87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85"/>
        <v>-36815.103999999985</v>
      </c>
      <c r="G423" s="363">
        <f t="shared" si="86"/>
        <v>157985.78399999999</v>
      </c>
      <c r="H423" s="364">
        <f t="shared" si="87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85"/>
        <v>-40329.610399999998</v>
      </c>
      <c r="G424" s="363">
        <f t="shared" si="86"/>
        <v>157881.87039999999</v>
      </c>
      <c r="H424" s="364">
        <f t="shared" si="87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85"/>
        <v>-35684.1158</v>
      </c>
      <c r="G425" s="363">
        <f t="shared" si="86"/>
        <v>157782.59580000001</v>
      </c>
      <c r="H425" s="364">
        <f t="shared" si="87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85"/>
        <v>-23709.664000000008</v>
      </c>
      <c r="G426" s="363">
        <f t="shared" si="86"/>
        <v>134887.10400000002</v>
      </c>
      <c r="H426" s="365">
        <f t="shared" si="87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85"/>
        <v>-19054.279999999995</v>
      </c>
      <c r="G427" s="363">
        <f t="shared" si="86"/>
        <v>121666.28</v>
      </c>
      <c r="H427" s="365">
        <f t="shared" si="87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88">C428*(E428-D428)</f>
        <v>-21366.37</v>
      </c>
      <c r="G428" s="363">
        <f t="shared" ref="G428:G436" si="89">IF(C428=0, 0,D428*C428)</f>
        <v>129041.37</v>
      </c>
      <c r="H428" s="365">
        <f t="shared" ref="H428:H436" si="90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88"/>
        <v>-17585.480000000014</v>
      </c>
      <c r="G429" s="363">
        <f t="shared" si="89"/>
        <v>121421.48000000001</v>
      </c>
      <c r="H429" s="365">
        <f t="shared" si="90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88"/>
        <v>-23433.255999999998</v>
      </c>
      <c r="G430" s="363">
        <f t="shared" si="89"/>
        <v>134073.236</v>
      </c>
      <c r="H430" s="365">
        <f t="shared" si="90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88"/>
        <v>-21154.320000000003</v>
      </c>
      <c r="G431" s="363">
        <f t="shared" si="89"/>
        <v>138785.16</v>
      </c>
      <c r="H431" s="365">
        <f t="shared" si="90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88"/>
        <v>-29477.467400000005</v>
      </c>
      <c r="G432" s="363">
        <f t="shared" si="89"/>
        <v>152116.9474</v>
      </c>
      <c r="H432" s="365">
        <f t="shared" si="90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88"/>
        <v>-29453.938799999982</v>
      </c>
      <c r="G433" s="363">
        <f t="shared" si="89"/>
        <v>156191.41879999998</v>
      </c>
      <c r="H433" s="364">
        <f t="shared" si="90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88"/>
        <v>-19172.503200000017</v>
      </c>
      <c r="G434" s="363">
        <f t="shared" si="89"/>
        <v>140043.3432</v>
      </c>
      <c r="H434" s="364">
        <f t="shared" si="90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88"/>
        <v>-13448.017</v>
      </c>
      <c r="G435" s="363">
        <f t="shared" si="89"/>
        <v>132303.45699999999</v>
      </c>
      <c r="H435" s="364">
        <f t="shared" si="90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88"/>
        <v>-12142.820000000009</v>
      </c>
      <c r="G436" s="363">
        <f t="shared" si="89"/>
        <v>126387.82</v>
      </c>
      <c r="H436" s="364">
        <f t="shared" si="90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91">C437*(E437-D437)</f>
        <v>-11873.480000000014</v>
      </c>
      <c r="G437" s="363">
        <f t="shared" ref="G437:G458" si="92">IF(C437=0, 0,D437*C437)</f>
        <v>118633.48000000001</v>
      </c>
      <c r="H437" s="364">
        <f t="shared" ref="H437:H458" si="93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91"/>
        <v>-11929.199999999995</v>
      </c>
      <c r="G438" s="363">
        <f t="shared" si="92"/>
        <v>106009.2</v>
      </c>
      <c r="H438" s="364">
        <f t="shared" si="93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91"/>
        <v>-18473.284199999991</v>
      </c>
      <c r="G439" s="363">
        <f t="shared" si="92"/>
        <v>138853.4442</v>
      </c>
      <c r="H439" s="364">
        <f t="shared" si="93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91"/>
        <v>-18423.393999999993</v>
      </c>
      <c r="G440" s="363">
        <f t="shared" si="92"/>
        <v>146163.554</v>
      </c>
      <c r="H440" s="364">
        <f t="shared" si="93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91"/>
        <v>-17342.266799999998</v>
      </c>
      <c r="G441" s="363">
        <f t="shared" si="92"/>
        <v>138703.7868</v>
      </c>
      <c r="H441" s="364">
        <f t="shared" si="93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91"/>
        <v>-17312.610000000008</v>
      </c>
      <c r="G442" s="363">
        <f t="shared" si="92"/>
        <v>146094.13</v>
      </c>
      <c r="H442" s="364">
        <f t="shared" si="93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91"/>
        <v>-16618.370000000006</v>
      </c>
      <c r="G443" s="363">
        <f t="shared" si="92"/>
        <v>146094.13</v>
      </c>
      <c r="H443" s="364">
        <f t="shared" si="93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91"/>
        <v>-18614.310000000012</v>
      </c>
      <c r="G444" s="363">
        <f t="shared" si="92"/>
        <v>146094.13</v>
      </c>
      <c r="H444" s="364">
        <f t="shared" si="93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91"/>
        <v>-10717.330000000011</v>
      </c>
      <c r="G445" s="363">
        <f t="shared" si="92"/>
        <v>146094.13</v>
      </c>
      <c r="H445" s="364">
        <f t="shared" si="93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91"/>
        <v>-13335.061799999996</v>
      </c>
      <c r="G446" s="363">
        <f t="shared" si="92"/>
        <v>146939.08179999999</v>
      </c>
      <c r="H446" s="364">
        <f t="shared" si="93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91"/>
        <v>-14034.101799999982</v>
      </c>
      <c r="G447" s="363">
        <f t="shared" si="92"/>
        <v>146939.08179999999</v>
      </c>
      <c r="H447" s="364">
        <f t="shared" si="93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91"/>
        <v>-18125.222999999994</v>
      </c>
      <c r="G448" s="363">
        <f t="shared" si="92"/>
        <v>152910.723</v>
      </c>
      <c r="H448" s="364">
        <f t="shared" si="93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91"/>
        <v>-17204.112599999997</v>
      </c>
      <c r="G449" s="363">
        <f t="shared" si="92"/>
        <v>152812.03260000001</v>
      </c>
      <c r="H449" s="364">
        <f t="shared" si="93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91"/>
        <v>-21007.348200000015</v>
      </c>
      <c r="G450" s="363">
        <f t="shared" si="92"/>
        <v>152777.3082</v>
      </c>
      <c r="H450" s="364">
        <f t="shared" si="93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91"/>
        <v>-23836.109799999987</v>
      </c>
      <c r="G451" s="363">
        <f t="shared" si="92"/>
        <v>154748.68979999999</v>
      </c>
      <c r="H451" s="364">
        <f t="shared" si="93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91"/>
        <v>-28747.721799999992</v>
      </c>
      <c r="G452" s="363">
        <f t="shared" si="92"/>
        <v>157458.96179999999</v>
      </c>
      <c r="H452" s="364">
        <f t="shared" si="93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91"/>
        <v>-26852.387599999998</v>
      </c>
      <c r="G453" s="363">
        <f t="shared" si="92"/>
        <v>154703.22759999998</v>
      </c>
      <c r="H453" s="364">
        <f t="shared" si="93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91"/>
        <v>-32892.451199999996</v>
      </c>
      <c r="G454" s="363">
        <f t="shared" si="92"/>
        <v>157338.5912</v>
      </c>
      <c r="H454" s="364">
        <f t="shared" si="93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91"/>
        <v>-28045.401999999998</v>
      </c>
      <c r="G455" s="363">
        <f t="shared" si="92"/>
        <v>157325.32200000001</v>
      </c>
      <c r="H455" s="365">
        <f t="shared" si="93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91"/>
        <v>-28056.67200000001</v>
      </c>
      <c r="G456" s="363">
        <f t="shared" si="92"/>
        <v>154608.592</v>
      </c>
      <c r="H456" s="365">
        <f t="shared" si="93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91"/>
        <v>-34756.773799999995</v>
      </c>
      <c r="G457" s="363">
        <f t="shared" si="92"/>
        <v>157212.5338</v>
      </c>
      <c r="H457" s="365">
        <f t="shared" si="93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91"/>
        <v>-34901.771399999991</v>
      </c>
      <c r="G458" s="363">
        <f t="shared" si="92"/>
        <v>159747.97140000001</v>
      </c>
      <c r="H458" s="365">
        <f t="shared" si="93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94">C459*(E459-D459)</f>
        <v>-36344.291399999995</v>
      </c>
      <c r="G459" s="363">
        <f t="shared" ref="G459:G474" si="95">IF(C459=0, 0,D459*C459)</f>
        <v>166350.4914</v>
      </c>
      <c r="H459" s="365">
        <f t="shared" ref="H459:H474" si="96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94"/>
        <v>-29806.304399999986</v>
      </c>
      <c r="G460" s="363">
        <f t="shared" si="95"/>
        <v>159588.28439999997</v>
      </c>
      <c r="H460" s="365">
        <f t="shared" si="96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94"/>
        <v>-27362.67760000001</v>
      </c>
      <c r="G461" s="363">
        <f t="shared" si="95"/>
        <v>154100.15760000001</v>
      </c>
      <c r="H461" s="365">
        <f t="shared" si="96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94"/>
        <v>-25413.691800000004</v>
      </c>
      <c r="G462" s="363">
        <f t="shared" si="95"/>
        <v>152157.7518</v>
      </c>
      <c r="H462" s="364">
        <f t="shared" si="96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94"/>
        <v>-18660.303400000012</v>
      </c>
      <c r="G463" s="363">
        <f t="shared" si="95"/>
        <v>145445.88340000002</v>
      </c>
      <c r="H463" s="364">
        <f t="shared" si="96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94"/>
        <v>-16029.133799999994</v>
      </c>
      <c r="G464" s="363">
        <f t="shared" si="95"/>
        <v>145331.33379999999</v>
      </c>
      <c r="H464" s="364">
        <f t="shared" si="96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94"/>
        <v>-13680.976200000003</v>
      </c>
      <c r="G465" s="363">
        <f t="shared" si="95"/>
        <v>137741.23620000001</v>
      </c>
      <c r="H465" s="364">
        <f t="shared" si="96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94"/>
        <v>-9402.4621999999927</v>
      </c>
      <c r="G466" s="363">
        <f t="shared" si="95"/>
        <v>122097.06219999999</v>
      </c>
      <c r="H466" s="364">
        <f t="shared" si="96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94"/>
        <v>-2780.8000000000065</v>
      </c>
      <c r="G467" s="363">
        <f t="shared" si="95"/>
        <v>94520.8</v>
      </c>
      <c r="H467" s="364">
        <f t="shared" si="96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94"/>
        <v>-2111.0000000000005</v>
      </c>
      <c r="G468" s="363">
        <f t="shared" si="95"/>
        <v>86111</v>
      </c>
      <c r="H468" s="364">
        <f t="shared" si="96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94"/>
        <v>-7950.599999999994</v>
      </c>
      <c r="G469" s="363">
        <f t="shared" si="95"/>
        <v>101790.59999999999</v>
      </c>
      <c r="H469" s="364">
        <f t="shared" si="96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94"/>
        <v>-7870.8499999999922</v>
      </c>
      <c r="G470" s="363">
        <f t="shared" si="95"/>
        <v>109530.84999999999</v>
      </c>
      <c r="H470" s="364">
        <f t="shared" si="96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94"/>
        <v>-2961.0000000000055</v>
      </c>
      <c r="G471" s="363">
        <f t="shared" si="95"/>
        <v>101541</v>
      </c>
      <c r="H471" s="364">
        <f t="shared" si="96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94"/>
        <v>-3051.400000000001</v>
      </c>
      <c r="G472" s="363">
        <f t="shared" si="95"/>
        <v>93416.4</v>
      </c>
      <c r="H472" s="364">
        <f t="shared" si="96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94"/>
        <v>-3026.4999999999986</v>
      </c>
      <c r="G473" s="363">
        <f t="shared" si="95"/>
        <v>85176.5</v>
      </c>
      <c r="H473" s="364">
        <f t="shared" si="96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94"/>
        <v>-4876.1226000000042</v>
      </c>
      <c r="G474" s="363">
        <f t="shared" si="95"/>
        <v>88034.802599999995</v>
      </c>
      <c r="H474" s="364">
        <f t="shared" si="96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97">C477*(E477-D477)</f>
        <v>-5163.5724000000046</v>
      </c>
      <c r="G477" s="363">
        <f t="shared" ref="G477:G482" si="98">IF(C477=0, 0,D477*C477)</f>
        <v>103949.79240000001</v>
      </c>
      <c r="H477" s="364">
        <f t="shared" ref="H477:H482" si="99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97"/>
        <v>-7946.8199999999852</v>
      </c>
      <c r="G478" s="363">
        <f t="shared" si="98"/>
        <v>111789.71999999999</v>
      </c>
      <c r="H478" s="365">
        <f t="shared" si="99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97"/>
        <v>-7946.7637999999934</v>
      </c>
      <c r="G479" s="363">
        <f t="shared" si="98"/>
        <v>119564.66379999999</v>
      </c>
      <c r="H479" s="364">
        <f t="shared" si="99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97"/>
        <v>-11864.04560000001</v>
      </c>
      <c r="G480" s="363">
        <f t="shared" si="98"/>
        <v>127187.60560000001</v>
      </c>
      <c r="H480" s="364">
        <f t="shared" si="99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97"/>
        <v>-11894.083199999997</v>
      </c>
      <c r="G481" s="363">
        <f t="shared" si="98"/>
        <v>134727.64319999999</v>
      </c>
      <c r="H481" s="364">
        <f t="shared" si="99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97"/>
        <v>-7970.5317999999861</v>
      </c>
      <c r="G482" s="363">
        <f t="shared" si="98"/>
        <v>126902.75179999998</v>
      </c>
      <c r="H482" s="364">
        <f t="shared" si="99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100">C488*(E488-D488)</f>
        <v>-5839.4414759999936</v>
      </c>
      <c r="G488" s="363">
        <f t="shared" ref="G488:G494" si="101">IF(C488=0, 0,D488*C488)</f>
        <v>126153.70147599999</v>
      </c>
      <c r="H488" s="364">
        <f t="shared" ref="H488:H494" si="102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100"/>
        <v>-7235.2097400000011</v>
      </c>
      <c r="G489" s="363">
        <f t="shared" si="101"/>
        <v>126013.86974000001</v>
      </c>
      <c r="H489" s="364">
        <f t="shared" si="102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100"/>
        <v>-6801.3106039999893</v>
      </c>
      <c r="G490" s="363">
        <f t="shared" si="101"/>
        <v>125579.970604</v>
      </c>
      <c r="H490" s="364">
        <f t="shared" si="102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100"/>
        <v>-15816.44348</v>
      </c>
      <c r="G491" s="363">
        <f t="shared" si="101"/>
        <v>134522.96348000001</v>
      </c>
      <c r="H491" s="365">
        <f t="shared" si="102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100"/>
        <v>-15980.450220000002</v>
      </c>
      <c r="G492" s="363">
        <f t="shared" si="101"/>
        <v>140422.97021999999</v>
      </c>
      <c r="H492" s="365">
        <f t="shared" si="102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100"/>
        <v>-16022.453030000013</v>
      </c>
      <c r="G493" s="363">
        <f t="shared" si="101"/>
        <v>144766.97303000002</v>
      </c>
      <c r="H493" s="365">
        <f t="shared" si="102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100"/>
        <v>-15995.457559999995</v>
      </c>
      <c r="G494" s="363">
        <f t="shared" si="101"/>
        <v>149041.97756</v>
      </c>
      <c r="H494" s="365">
        <f t="shared" si="102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103">C495*(E495-D495)</f>
        <v>-19058.277097999995</v>
      </c>
      <c r="G495" s="363">
        <f t="shared" ref="G495:G502" si="104">IF(C495=0, 0,D495*C495)</f>
        <v>151845.05709799999</v>
      </c>
      <c r="H495" s="365">
        <f t="shared" ref="H495:H502" si="105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103"/>
        <v>-16640.780505999985</v>
      </c>
      <c r="G496" s="363">
        <f t="shared" si="104"/>
        <v>151797.06050599998</v>
      </c>
      <c r="H496" s="365">
        <f t="shared" si="105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103"/>
        <v>-16830.340505999982</v>
      </c>
      <c r="G497" s="363">
        <f t="shared" si="104"/>
        <v>151797.06050599998</v>
      </c>
      <c r="H497" s="365">
        <f t="shared" si="105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103"/>
        <v>-18246.039857999996</v>
      </c>
      <c r="G498" s="363">
        <f t="shared" si="104"/>
        <v>154609.05985799999</v>
      </c>
      <c r="H498" s="364">
        <f t="shared" si="105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103"/>
        <v>-20423.199632000014</v>
      </c>
      <c r="G499" s="363">
        <f t="shared" si="104"/>
        <v>157431.05963200002</v>
      </c>
      <c r="H499" s="364">
        <f t="shared" si="105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103"/>
        <v>-20451.260000000017</v>
      </c>
      <c r="G500" s="363">
        <f t="shared" si="104"/>
        <v>159151.26</v>
      </c>
      <c r="H500" s="364">
        <f t="shared" si="105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103"/>
        <v>-12770.498441999989</v>
      </c>
      <c r="G501" s="363">
        <f t="shared" si="104"/>
        <v>154553.19844199999</v>
      </c>
      <c r="H501" s="364">
        <f t="shared" si="105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103"/>
        <v>-12774.627693999981</v>
      </c>
      <c r="G502" s="363">
        <f t="shared" si="104"/>
        <v>148697.32769399998</v>
      </c>
      <c r="H502" s="364">
        <f t="shared" si="105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106">C503*(E503-D503)</f>
        <v>-10733.467693999992</v>
      </c>
      <c r="G503" s="363">
        <f t="shared" ref="G503:G514" si="107">IF(C503=0, 0,D503*C503)</f>
        <v>148697.32769399998</v>
      </c>
      <c r="H503" s="364">
        <f t="shared" ref="H503:H514" si="108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106"/>
        <v>-14237.112315999999</v>
      </c>
      <c r="G504" s="363">
        <f t="shared" si="107"/>
        <v>151573.33231600001</v>
      </c>
      <c r="H504" s="364">
        <f t="shared" si="108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106"/>
        <v>-14933.404899999989</v>
      </c>
      <c r="G505" s="363">
        <f t="shared" si="107"/>
        <v>148629.38489999998</v>
      </c>
      <c r="H505" s="364">
        <f t="shared" si="108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106"/>
        <v>-14951.241703999996</v>
      </c>
      <c r="G506" s="363">
        <f t="shared" si="107"/>
        <v>151529.221704</v>
      </c>
      <c r="H506" s="364">
        <f t="shared" si="108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106"/>
        <v>-14945.406348000004</v>
      </c>
      <c r="G507" s="363">
        <f t="shared" si="107"/>
        <v>154405.386348</v>
      </c>
      <c r="H507" s="364">
        <f t="shared" si="108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106"/>
        <v>-18303.73</v>
      </c>
      <c r="G508" s="363">
        <f t="shared" si="107"/>
        <v>158903.73000000001</v>
      </c>
      <c r="H508" s="364">
        <f t="shared" si="108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106"/>
        <v>-7311.0640000000021</v>
      </c>
      <c r="G509" s="363">
        <f t="shared" si="107"/>
        <v>148151.10399999999</v>
      </c>
      <c r="H509" s="364">
        <f t="shared" si="108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106"/>
        <v>-7285.3417480000098</v>
      </c>
      <c r="G510" s="363">
        <f t="shared" si="107"/>
        <v>143571.38174800001</v>
      </c>
      <c r="H510" s="364">
        <f t="shared" si="108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106"/>
        <v>-1007.5158000000105</v>
      </c>
      <c r="G511" s="363">
        <f t="shared" si="107"/>
        <v>138987.71580000001</v>
      </c>
      <c r="H511" s="364">
        <f t="shared" si="108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106"/>
        <v>-1091.5898499999998</v>
      </c>
      <c r="G512" s="363">
        <f t="shared" si="107"/>
        <v>127941.78985</v>
      </c>
      <c r="H512" s="364">
        <f t="shared" si="108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106"/>
        <v>-1074.5375999999919</v>
      </c>
      <c r="G513" s="363">
        <f t="shared" si="107"/>
        <v>124522.1376</v>
      </c>
      <c r="H513" s="364">
        <f t="shared" si="108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106"/>
        <v>-975.11200799999187</v>
      </c>
      <c r="G514" s="363">
        <f t="shared" si="107"/>
        <v>131005.31200799999</v>
      </c>
      <c r="H514" s="364">
        <f t="shared" si="108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109">C516*(E516-D516)</f>
        <v>-320.8720079999913</v>
      </c>
      <c r="G516" s="363">
        <f t="shared" ref="G516:G525" si="110">IF(C516=0, 0,D516*C516)</f>
        <v>131005.31200799999</v>
      </c>
      <c r="H516" s="364">
        <f t="shared" ref="H516:H525" si="111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109"/>
        <v>-3298.169357999996</v>
      </c>
      <c r="G517" s="363">
        <f t="shared" si="110"/>
        <v>138935.309358</v>
      </c>
      <c r="H517" s="364">
        <f t="shared" si="111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109"/>
        <v>-3293.1673579999938</v>
      </c>
      <c r="G518" s="363">
        <f t="shared" si="110"/>
        <v>146745.30735799999</v>
      </c>
      <c r="H518" s="364">
        <f t="shared" si="111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109"/>
        <v>1163.524950000012</v>
      </c>
      <c r="G519" s="363">
        <f t="shared" si="110"/>
        <v>130665.83504999999</v>
      </c>
      <c r="H519" s="364">
        <f t="shared" si="111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109"/>
        <v>1293.5203380000021</v>
      </c>
      <c r="G520" s="363">
        <f t="shared" si="110"/>
        <v>122475.839662</v>
      </c>
      <c r="H520" s="364">
        <f t="shared" si="111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109"/>
        <v>1201.2174379999781</v>
      </c>
      <c r="G521" s="363">
        <f t="shared" si="110"/>
        <v>138341.022562</v>
      </c>
      <c r="H521" s="364">
        <f t="shared" si="111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109"/>
        <v>-3368.3391059999908</v>
      </c>
      <c r="G522" s="363">
        <f t="shared" si="110"/>
        <v>143066.01910599999</v>
      </c>
      <c r="H522" s="364">
        <f t="shared" si="111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109"/>
        <v>-3374.3343760000034</v>
      </c>
      <c r="G523" s="363">
        <f t="shared" si="110"/>
        <v>147740.01437600001</v>
      </c>
      <c r="H523" s="364">
        <f t="shared" si="111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109"/>
        <v>-1890.1133999999961</v>
      </c>
      <c r="G524" s="363">
        <f t="shared" si="110"/>
        <v>154028.27340000001</v>
      </c>
      <c r="H524" s="364">
        <f t="shared" si="111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109"/>
        <v>-17012.580000000009</v>
      </c>
      <c r="G525" s="363">
        <f t="shared" si="110"/>
        <v>159012.58000000002</v>
      </c>
      <c r="H525" s="364">
        <f t="shared" si="111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112">C529*(E529-D529)</f>
        <v>-19935.600000000009</v>
      </c>
      <c r="G529" s="363">
        <f t="shared" ref="G529:G536" si="113">IF(C529=0, 0,D529*C529)</f>
        <v>187335.6</v>
      </c>
      <c r="H529" s="365">
        <f t="shared" ref="H529:H536" si="114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112"/>
        <v>-19900.075000000015</v>
      </c>
      <c r="G530" s="363">
        <f t="shared" si="113"/>
        <v>194275.07500000001</v>
      </c>
      <c r="H530" s="365">
        <f t="shared" si="114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112"/>
        <v>-22705.387499999997</v>
      </c>
      <c r="G531" s="363">
        <f t="shared" si="113"/>
        <v>194205.38750000001</v>
      </c>
      <c r="H531" s="365">
        <f t="shared" si="114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112"/>
        <v>-29391.250000000004</v>
      </c>
      <c r="G532" s="363">
        <f t="shared" si="113"/>
        <v>194141.25</v>
      </c>
      <c r="H532" s="365">
        <f t="shared" si="114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112"/>
        <v>-34359.325000000004</v>
      </c>
      <c r="G533" s="363">
        <f t="shared" si="113"/>
        <v>194109.32500000001</v>
      </c>
      <c r="H533" s="364">
        <f t="shared" si="114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112"/>
        <v>-16630.000000000004</v>
      </c>
      <c r="G534" s="363">
        <f t="shared" si="113"/>
        <v>158130</v>
      </c>
      <c r="H534" s="364">
        <f t="shared" si="114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112"/>
        <v>-21229.999999999996</v>
      </c>
      <c r="G535" s="363">
        <f t="shared" si="113"/>
        <v>171820</v>
      </c>
      <c r="H535" s="364">
        <f t="shared" si="114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112"/>
        <v>6109.9988400000047</v>
      </c>
      <c r="G536" s="363">
        <f t="shared" si="113"/>
        <v>118887.84116000001</v>
      </c>
      <c r="H536" s="364">
        <f t="shared" si="114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115">C537*(E537-D537)</f>
        <v>822.70680000000016</v>
      </c>
      <c r="G537" s="363">
        <f t="shared" ref="G537:G554" si="116">IF(C537=0, 0,D537*C537)</f>
        <v>126917.6532</v>
      </c>
      <c r="H537" s="364">
        <f t="shared" ref="H537:H554" si="117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115"/>
        <v>83.308799999990825</v>
      </c>
      <c r="G538" s="363">
        <f t="shared" si="116"/>
        <v>134772.8112</v>
      </c>
      <c r="H538" s="364">
        <f t="shared" si="117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115"/>
        <v>-4985.4834000000074</v>
      </c>
      <c r="G539" s="363">
        <f t="shared" si="116"/>
        <v>139206.5834</v>
      </c>
      <c r="H539" s="364">
        <f t="shared" si="117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115"/>
        <v>18978.923399999992</v>
      </c>
      <c r="G540" s="363">
        <f t="shared" si="116"/>
        <v>74535.756600000008</v>
      </c>
      <c r="H540" s="364">
        <f t="shared" si="117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115"/>
        <v>18638.087600000006</v>
      </c>
      <c r="G541" s="363">
        <f t="shared" si="116"/>
        <v>65051.332399999999</v>
      </c>
      <c r="H541" s="364">
        <f t="shared" si="117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115"/>
        <v>18627.5</v>
      </c>
      <c r="G542" s="363">
        <f t="shared" si="116"/>
        <v>70822.5</v>
      </c>
      <c r="H542" s="364">
        <f t="shared" si="117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115"/>
        <v>20177.499999999996</v>
      </c>
      <c r="G543" s="363">
        <f t="shared" si="116"/>
        <v>70822.5</v>
      </c>
      <c r="H543" s="364">
        <f t="shared" si="117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115"/>
        <v>21382.430000000011</v>
      </c>
      <c r="G544" s="363">
        <f t="shared" si="116"/>
        <v>70717.569999999992</v>
      </c>
      <c r="H544" s="364">
        <f t="shared" si="117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115"/>
        <v>20612.23</v>
      </c>
      <c r="G545" s="363">
        <f t="shared" si="116"/>
        <v>70637.77</v>
      </c>
      <c r="H545" s="364">
        <f t="shared" si="117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115"/>
        <v>22311.999999999993</v>
      </c>
      <c r="G546" s="363">
        <f t="shared" si="116"/>
        <v>70138</v>
      </c>
      <c r="H546" s="364">
        <f t="shared" si="117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115"/>
        <v>20873</v>
      </c>
      <c r="G547" s="363">
        <f t="shared" si="116"/>
        <v>70127</v>
      </c>
      <c r="H547" s="364">
        <f t="shared" si="117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115"/>
        <v>20073</v>
      </c>
      <c r="G548" s="363">
        <f t="shared" si="116"/>
        <v>70127</v>
      </c>
      <c r="H548" s="364">
        <f t="shared" si="117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115"/>
        <v>17654.651999999998</v>
      </c>
      <c r="G549" s="363">
        <f t="shared" si="116"/>
        <v>87765.347999999998</v>
      </c>
      <c r="H549" s="365">
        <f t="shared" si="117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115"/>
        <v>16484.261999999992</v>
      </c>
      <c r="G550" s="363">
        <f t="shared" si="116"/>
        <v>87375.737999999998</v>
      </c>
      <c r="H550" s="365">
        <f t="shared" si="117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115"/>
        <v>20939.061000000002</v>
      </c>
      <c r="G551" s="363">
        <f t="shared" si="116"/>
        <v>78335.938999999998</v>
      </c>
      <c r="H551" s="365">
        <f t="shared" si="117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115"/>
        <v>20604.060000000005</v>
      </c>
      <c r="G552" s="363">
        <f t="shared" si="116"/>
        <v>87275.94</v>
      </c>
      <c r="H552" s="365">
        <f t="shared" si="117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115"/>
        <v>17593.872000000007</v>
      </c>
      <c r="G553" s="363">
        <f t="shared" si="116"/>
        <v>87166.127999999997</v>
      </c>
      <c r="H553" s="365">
        <f t="shared" si="117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115"/>
        <v>16453.871999999999</v>
      </c>
      <c r="G554" s="363">
        <f t="shared" si="116"/>
        <v>87166.127999999997</v>
      </c>
      <c r="H554" s="365">
        <f t="shared" si="117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18">C555*(E555-D555)</f>
        <v>19333.872000000003</v>
      </c>
      <c r="G555" s="363">
        <f t="shared" ref="G555:G569" si="119">IF(C555=0, 0,D555*C555)</f>
        <v>87166.127999999997</v>
      </c>
      <c r="H555" s="365">
        <f t="shared" ref="H555:H569" si="120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18"/>
        <v>19450.98</v>
      </c>
      <c r="G556" s="363">
        <f t="shared" si="119"/>
        <v>87049.02</v>
      </c>
      <c r="H556" s="365">
        <f t="shared" si="120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18"/>
        <v>17423.978999999996</v>
      </c>
      <c r="G557" s="363">
        <f t="shared" si="119"/>
        <v>88777.021000000008</v>
      </c>
      <c r="H557" s="365">
        <f t="shared" si="120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18"/>
        <v>11978.979600000011</v>
      </c>
      <c r="G558" s="363">
        <f t="shared" si="119"/>
        <v>102078.02039999999</v>
      </c>
      <c r="H558" s="365">
        <f t="shared" si="120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18"/>
        <v>13568.870699999996</v>
      </c>
      <c r="G559" s="363">
        <f t="shared" si="119"/>
        <v>102006.1293</v>
      </c>
      <c r="H559" s="365">
        <f t="shared" si="120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18"/>
        <v>12886.949999999995</v>
      </c>
      <c r="G560" s="363">
        <f t="shared" si="119"/>
        <v>86653.05</v>
      </c>
      <c r="H560" s="365">
        <f t="shared" si="120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18"/>
        <v>13051.947999999999</v>
      </c>
      <c r="G561" s="363">
        <f t="shared" si="119"/>
        <v>103078.052</v>
      </c>
      <c r="H561" s="365">
        <f t="shared" si="120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18"/>
        <v>13089.952800000001</v>
      </c>
      <c r="G562" s="363">
        <f t="shared" si="119"/>
        <v>106358.0472</v>
      </c>
      <c r="H562" s="365">
        <f t="shared" si="120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18"/>
        <v>13075.699000000004</v>
      </c>
      <c r="G563" s="363">
        <f t="shared" si="119"/>
        <v>94759.300999999992</v>
      </c>
      <c r="H563" s="365">
        <f t="shared" si="120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18"/>
        <v>13867.271999999995</v>
      </c>
      <c r="G564" s="363">
        <f>IF(C564=0, 0,D564*C564)</f>
        <v>86212.728000000003</v>
      </c>
      <c r="H564" s="365">
        <f t="shared" si="120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18"/>
        <v>17083.611900000004</v>
      </c>
      <c r="G565" s="363">
        <f t="shared" si="119"/>
        <v>74235.388099999996</v>
      </c>
      <c r="H565" s="365">
        <f t="shared" si="120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18"/>
        <v>13252.614000000001</v>
      </c>
      <c r="G566" s="363">
        <f t="shared" si="119"/>
        <v>85867.385999999999</v>
      </c>
      <c r="H566" s="365">
        <f t="shared" si="120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18"/>
        <v>10351.611600000004</v>
      </c>
      <c r="G567" s="363">
        <f t="shared" si="119"/>
        <v>95446.388400000011</v>
      </c>
      <c r="H567" s="365">
        <f t="shared" si="120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18"/>
        <v>12307.2804</v>
      </c>
      <c r="G568" s="363">
        <f t="shared" si="119"/>
        <v>80602.719600000011</v>
      </c>
      <c r="H568" s="365">
        <f t="shared" si="120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18"/>
        <v>11781.900000000011</v>
      </c>
      <c r="G569" s="363">
        <f t="shared" si="119"/>
        <v>80387.100000000006</v>
      </c>
      <c r="H569" s="365">
        <f t="shared" si="120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21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22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21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22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21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22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21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22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21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22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21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22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21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22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21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22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21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22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21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22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21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22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21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22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21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22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21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22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21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22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21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22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21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22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21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22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21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22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21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22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21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22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21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22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21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22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21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22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21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22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21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22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21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22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21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22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21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21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21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23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21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23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21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23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21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23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21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23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21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23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21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23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21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23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21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23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21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23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21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23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21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23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21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23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21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21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21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24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21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24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21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24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21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24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21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24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21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24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21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24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21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24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21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24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21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24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21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24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21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24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21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24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21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24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21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24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21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24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21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24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21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24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21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24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25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24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25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24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25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24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25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24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25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24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25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24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25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24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25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24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25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24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25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24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25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24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25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24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25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24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25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24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25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24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25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24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25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24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25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24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25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24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25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24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25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24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25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24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25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24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25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24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25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24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25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24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25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24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25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24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25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24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25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24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25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24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25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24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25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24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25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24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25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24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25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24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25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24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25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24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25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24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25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24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25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24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25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25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25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25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25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25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25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25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25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25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25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25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25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25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25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25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25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25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25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25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25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25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25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26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26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26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26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26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26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26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26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26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26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26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26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26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26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26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26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27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26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27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26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27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26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27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26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27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26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27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26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27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26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27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26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27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26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27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26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27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26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27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26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27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26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27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26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27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26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27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26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27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26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27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26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27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26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27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26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27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26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27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26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27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26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27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26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27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26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27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26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27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26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27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26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27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26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27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26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27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26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27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26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27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26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27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26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27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26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27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26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27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26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27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26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27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26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27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26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27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26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27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26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27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26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27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26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27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26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27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26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27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26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27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26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27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28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27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28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27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28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27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28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27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28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27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28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27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28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27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28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27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28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27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28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27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28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27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28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27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28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27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28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27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28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27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27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27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29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27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29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27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29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27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29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27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29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27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29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27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29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27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29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27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29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27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29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27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27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30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27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30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27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30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27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30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27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30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27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30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27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30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27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30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27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30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27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30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30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30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30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30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30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30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30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65" priority="191">
      <formula>F117&gt;0</formula>
    </cfRule>
    <cfRule type="expression" dxfId="2264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63" priority="184">
      <formula>F318&gt;0</formula>
    </cfRule>
    <cfRule type="expression" dxfId="2262" priority="185">
      <formula>F318&lt;0</formula>
    </cfRule>
  </conditionalFormatting>
  <conditionalFormatting sqref="H318:H324">
    <cfRule type="expression" dxfId="2261" priority="180">
      <formula>H318&gt;0</formula>
    </cfRule>
    <cfRule type="expression" dxfId="2260" priority="181">
      <formula>H318&lt;0</formula>
    </cfRule>
  </conditionalFormatting>
  <conditionalFormatting sqref="Q8">
    <cfRule type="expression" dxfId="2259" priority="166">
      <formula>Q8&gt;0</formula>
    </cfRule>
    <cfRule type="expression" dxfId="2258" priority="167">
      <formula>Q8&lt;0</formula>
    </cfRule>
  </conditionalFormatting>
  <conditionalFormatting sqref="Q7">
    <cfRule type="expression" dxfId="2257" priority="168">
      <formula>Q7&gt;0</formula>
    </cfRule>
    <cfRule type="expression" dxfId="2256" priority="169">
      <formula>Q7&lt;0</formula>
    </cfRule>
  </conditionalFormatting>
  <conditionalFormatting sqref="F426:F432">
    <cfRule type="expression" dxfId="2255" priority="140">
      <formula>F426&gt;0</formula>
    </cfRule>
    <cfRule type="expression" dxfId="2254" priority="141">
      <formula>F426&lt;0</formula>
    </cfRule>
  </conditionalFormatting>
  <conditionalFormatting sqref="F351:F369 H351:H369">
    <cfRule type="expression" dxfId="2253" priority="162">
      <formula>F351&gt;0</formula>
    </cfRule>
    <cfRule type="expression" dxfId="2252" priority="163">
      <formula>F351&lt;0</formula>
    </cfRule>
  </conditionalFormatting>
  <conditionalFormatting sqref="F344:F350">
    <cfRule type="expression" dxfId="2251" priority="160">
      <formula>F344&gt;0</formula>
    </cfRule>
    <cfRule type="expression" dxfId="2250" priority="161">
      <formula>F344&lt;0</formula>
    </cfRule>
  </conditionalFormatting>
  <conditionalFormatting sqref="H344:H350">
    <cfRule type="expression" dxfId="2249" priority="158">
      <formula>H344&gt;0</formula>
    </cfRule>
    <cfRule type="expression" dxfId="2248" priority="159">
      <formula>H344&lt;0</formula>
    </cfRule>
  </conditionalFormatting>
  <conditionalFormatting sqref="F377:F395 H377:H395">
    <cfRule type="expression" dxfId="2247" priority="156">
      <formula>F377&gt;0</formula>
    </cfRule>
    <cfRule type="expression" dxfId="2246" priority="157">
      <formula>F377&lt;0</formula>
    </cfRule>
  </conditionalFormatting>
  <conditionalFormatting sqref="F370:F376">
    <cfRule type="expression" dxfId="2245" priority="154">
      <formula>F370&gt;0</formula>
    </cfRule>
    <cfRule type="expression" dxfId="2244" priority="155">
      <formula>F370&lt;0</formula>
    </cfRule>
  </conditionalFormatting>
  <conditionalFormatting sqref="H370:H376">
    <cfRule type="expression" dxfId="2243" priority="152">
      <formula>H370&gt;0</formula>
    </cfRule>
    <cfRule type="expression" dxfId="2242" priority="153">
      <formula>H370&lt;0</formula>
    </cfRule>
  </conditionalFormatting>
  <conditionalFormatting sqref="F403:F420 H403:H420">
    <cfRule type="expression" dxfId="2241" priority="150">
      <formula>F403&gt;0</formula>
    </cfRule>
    <cfRule type="expression" dxfId="2240" priority="151">
      <formula>F403&lt;0</formula>
    </cfRule>
  </conditionalFormatting>
  <conditionalFormatting sqref="F396:F402">
    <cfRule type="expression" dxfId="2239" priority="148">
      <formula>F396&gt;0</formula>
    </cfRule>
    <cfRule type="expression" dxfId="2238" priority="149">
      <formula>F396&lt;0</formula>
    </cfRule>
  </conditionalFormatting>
  <conditionalFormatting sqref="H396:H402">
    <cfRule type="expression" dxfId="2237" priority="146">
      <formula>H396&gt;0</formula>
    </cfRule>
    <cfRule type="expression" dxfId="2236" priority="147">
      <formula>H396&lt;0</formula>
    </cfRule>
  </conditionalFormatting>
  <conditionalFormatting sqref="F421:F425 H421:H425">
    <cfRule type="expression" dxfId="2235" priority="144">
      <formula>F421&gt;0</formula>
    </cfRule>
    <cfRule type="expression" dxfId="2234" priority="145">
      <formula>F421&lt;0</formula>
    </cfRule>
  </conditionalFormatting>
  <conditionalFormatting sqref="F433:F448 H433:H448">
    <cfRule type="expression" dxfId="2233" priority="142">
      <formula>F433&gt;0</formula>
    </cfRule>
    <cfRule type="expression" dxfId="2232" priority="143">
      <formula>F433&lt;0</formula>
    </cfRule>
  </conditionalFormatting>
  <conditionalFormatting sqref="H426:H432">
    <cfRule type="expression" dxfId="2231" priority="138">
      <formula>H426&gt;0</formula>
    </cfRule>
    <cfRule type="expression" dxfId="2230" priority="139">
      <formula>H426&lt;0</formula>
    </cfRule>
  </conditionalFormatting>
  <conditionalFormatting sqref="F449 H449">
    <cfRule type="expression" dxfId="2229" priority="136">
      <formula>F449&gt;0</formula>
    </cfRule>
    <cfRule type="expression" dxfId="2228" priority="137">
      <formula>F449&lt;0</formula>
    </cfRule>
  </conditionalFormatting>
  <conditionalFormatting sqref="F450:F454 H450:H454">
    <cfRule type="expression" dxfId="2227" priority="134">
      <formula>F450&gt;0</formula>
    </cfRule>
    <cfRule type="expression" dxfId="2226" priority="135">
      <formula>F450&lt;0</formula>
    </cfRule>
  </conditionalFormatting>
  <conditionalFormatting sqref="F462:F477 H462:H477">
    <cfRule type="expression" dxfId="2225" priority="132">
      <formula>F462&gt;0</formula>
    </cfRule>
    <cfRule type="expression" dxfId="2224" priority="133">
      <formula>F462&lt;0</formula>
    </cfRule>
  </conditionalFormatting>
  <conditionalFormatting sqref="F455:F461">
    <cfRule type="expression" dxfId="2223" priority="130">
      <formula>F455&gt;0</formula>
    </cfRule>
    <cfRule type="expression" dxfId="2222" priority="131">
      <formula>F455&lt;0</formula>
    </cfRule>
  </conditionalFormatting>
  <conditionalFormatting sqref="H455:H461">
    <cfRule type="expression" dxfId="2221" priority="128">
      <formula>H455&gt;0</formula>
    </cfRule>
    <cfRule type="expression" dxfId="2220" priority="129">
      <formula>H455&lt;0</formula>
    </cfRule>
  </conditionalFormatting>
  <conditionalFormatting sqref="F479:F484 H479:H484">
    <cfRule type="expression" dxfId="2219" priority="126">
      <formula>F479&gt;0</formula>
    </cfRule>
    <cfRule type="expression" dxfId="2218" priority="127">
      <formula>F479&lt;0</formula>
    </cfRule>
  </conditionalFormatting>
  <conditionalFormatting sqref="F485 H485">
    <cfRule type="expression" dxfId="2217" priority="124">
      <formula>F485&gt;0</formula>
    </cfRule>
    <cfRule type="expression" dxfId="2216" priority="125">
      <formula>F485&lt;0</formula>
    </cfRule>
  </conditionalFormatting>
  <conditionalFormatting sqref="F486:F490 H486:H490">
    <cfRule type="expression" dxfId="2215" priority="122">
      <formula>F486&gt;0</formula>
    </cfRule>
    <cfRule type="expression" dxfId="2214" priority="123">
      <formula>F486&lt;0</formula>
    </cfRule>
  </conditionalFormatting>
  <conditionalFormatting sqref="F498:F513 H498:H513">
    <cfRule type="expression" dxfId="2213" priority="120">
      <formula>F498&gt;0</formula>
    </cfRule>
    <cfRule type="expression" dxfId="2212" priority="121">
      <formula>F498&lt;0</formula>
    </cfRule>
  </conditionalFormatting>
  <conditionalFormatting sqref="F491:F497">
    <cfRule type="expression" dxfId="2211" priority="118">
      <formula>F491&gt;0</formula>
    </cfRule>
    <cfRule type="expression" dxfId="2210" priority="119">
      <formula>F491&lt;0</formula>
    </cfRule>
  </conditionalFormatting>
  <conditionalFormatting sqref="H491:H497">
    <cfRule type="expression" dxfId="2209" priority="116">
      <formula>H491&gt;0</formula>
    </cfRule>
    <cfRule type="expression" dxfId="2208" priority="117">
      <formula>H491&lt;0</formula>
    </cfRule>
  </conditionalFormatting>
  <conditionalFormatting sqref="F514:F519 H514:H519">
    <cfRule type="expression" dxfId="2207" priority="114">
      <formula>F514&gt;0</formula>
    </cfRule>
    <cfRule type="expression" dxfId="2206" priority="115">
      <formula>F514&lt;0</formula>
    </cfRule>
  </conditionalFormatting>
  <conditionalFormatting sqref="F520 H520">
    <cfRule type="expression" dxfId="2205" priority="112">
      <formula>F520&gt;0</formula>
    </cfRule>
    <cfRule type="expression" dxfId="2204" priority="113">
      <formula>F520&lt;0</formula>
    </cfRule>
  </conditionalFormatting>
  <conditionalFormatting sqref="F521:F525 H521:H525">
    <cfRule type="expression" dxfId="2203" priority="110">
      <formula>F521&gt;0</formula>
    </cfRule>
    <cfRule type="expression" dxfId="2202" priority="111">
      <formula>F521&lt;0</formula>
    </cfRule>
  </conditionalFormatting>
  <conditionalFormatting sqref="F533:F548 H533:H548">
    <cfRule type="expression" dxfId="2201" priority="108">
      <formula>F533&gt;0</formula>
    </cfRule>
    <cfRule type="expression" dxfId="2200" priority="109">
      <formula>F533&lt;0</formula>
    </cfRule>
  </conditionalFormatting>
  <conditionalFormatting sqref="F526:F532">
    <cfRule type="expression" dxfId="2199" priority="106">
      <formula>F526&gt;0</formula>
    </cfRule>
    <cfRule type="expression" dxfId="2198" priority="107">
      <formula>F526&lt;0</formula>
    </cfRule>
  </conditionalFormatting>
  <conditionalFormatting sqref="H526:H532">
    <cfRule type="expression" dxfId="2197" priority="104">
      <formula>H526&gt;0</formula>
    </cfRule>
    <cfRule type="expression" dxfId="2196" priority="105">
      <formula>H526&lt;0</formula>
    </cfRule>
  </conditionalFormatting>
  <conditionalFormatting sqref="M577">
    <cfRule type="expression" dxfId="2195" priority="102">
      <formula>M577&gt;0</formula>
    </cfRule>
    <cfRule type="expression" dxfId="2194" priority="103">
      <formula>M577&lt;0</formula>
    </cfRule>
  </conditionalFormatting>
  <conditionalFormatting sqref="F123:F134">
    <cfRule type="expression" dxfId="2193" priority="98">
      <formula>F123&gt;0</formula>
    </cfRule>
    <cfRule type="expression" dxfId="2192" priority="99">
      <formula>F123&lt;0</formula>
    </cfRule>
  </conditionalFormatting>
  <conditionalFormatting sqref="H123:H134">
    <cfRule type="expression" dxfId="2191" priority="96">
      <formula>H123&gt;0</formula>
    </cfRule>
    <cfRule type="expression" dxfId="2190" priority="97">
      <formula>H123&lt;0</formula>
    </cfRule>
  </conditionalFormatting>
  <conditionalFormatting sqref="F117:F122 H117:H122">
    <cfRule type="expression" dxfId="2189" priority="94">
      <formula>F117&gt;0</formula>
    </cfRule>
    <cfRule type="expression" dxfId="2188" priority="95">
      <formula>F117&lt;0</formula>
    </cfRule>
  </conditionalFormatting>
  <conditionalFormatting sqref="J119">
    <cfRule type="expression" dxfId="2187" priority="92">
      <formula>J119&gt;0</formula>
    </cfRule>
    <cfRule type="expression" dxfId="2186" priority="93">
      <formula>J119&lt;0</formula>
    </cfRule>
  </conditionalFormatting>
  <conditionalFormatting sqref="J120:J126">
    <cfRule type="expression" dxfId="2185" priority="90">
      <formula>J120&gt;0</formula>
    </cfRule>
    <cfRule type="expression" dxfId="2184" priority="91">
      <formula>J120&lt;0</formula>
    </cfRule>
  </conditionalFormatting>
  <conditionalFormatting sqref="L119:L201 L208 L210">
    <cfRule type="expression" dxfId="2183" priority="86">
      <formula>L119&gt;0</formula>
    </cfRule>
    <cfRule type="expression" dxfId="2182" priority="87">
      <formula>L119&lt;0</formula>
    </cfRule>
  </conditionalFormatting>
  <conditionalFormatting sqref="Q10">
    <cfRule type="expression" dxfId="2181" priority="84">
      <formula>Q10&gt;0</formula>
    </cfRule>
    <cfRule type="expression" dxfId="2180" priority="85">
      <formula>Q10&lt;0</formula>
    </cfRule>
  </conditionalFormatting>
  <conditionalFormatting sqref="H230:H232 F230:F232">
    <cfRule type="expression" dxfId="2179" priority="81">
      <formula>F230&gt;0</formula>
    </cfRule>
    <cfRule type="expression" dxfId="2178" priority="82">
      <formula>F230&lt;0</formula>
    </cfRule>
  </conditionalFormatting>
  <conditionalFormatting sqref="H226:H228 F226:F228">
    <cfRule type="expression" dxfId="2177" priority="79">
      <formula>F226&gt;0</formula>
    </cfRule>
    <cfRule type="expression" dxfId="2176" priority="80">
      <formula>F226&lt;0</formula>
    </cfRule>
  </conditionalFormatting>
  <conditionalFormatting sqref="H225 F225">
    <cfRule type="expression" dxfId="2175" priority="77">
      <formula>F225&gt;0</formula>
    </cfRule>
    <cfRule type="expression" dxfId="2174" priority="78">
      <formula>F225&lt;0</formula>
    </cfRule>
  </conditionalFormatting>
  <conditionalFormatting sqref="H229 F229">
    <cfRule type="expression" dxfId="2173" priority="75">
      <formula>F229&gt;0</formula>
    </cfRule>
    <cfRule type="expression" dxfId="2172" priority="76">
      <formula>F229&lt;0</formula>
    </cfRule>
  </conditionalFormatting>
  <conditionalFormatting sqref="H235:H238 F235:F238">
    <cfRule type="expression" dxfId="2171" priority="71">
      <formula>F235&gt;0</formula>
    </cfRule>
    <cfRule type="expression" dxfId="2170" priority="72">
      <formula>F235&lt;0</formula>
    </cfRule>
  </conditionalFormatting>
  <conditionalFormatting sqref="H233:H234 F233:F234">
    <cfRule type="expression" dxfId="2169" priority="69">
      <formula>F233&gt;0</formula>
    </cfRule>
    <cfRule type="expression" dxfId="2168" priority="70">
      <formula>F233&lt;0</formula>
    </cfRule>
  </conditionalFormatting>
  <conditionalFormatting sqref="H260 F260">
    <cfRule type="expression" dxfId="2167" priority="67">
      <formula>F260&gt;0</formula>
    </cfRule>
    <cfRule type="expression" dxfId="2166" priority="68">
      <formula>F260&lt;0</formula>
    </cfRule>
  </conditionalFormatting>
  <conditionalFormatting sqref="H241:H243 F241:F243">
    <cfRule type="expression" dxfId="2165" priority="65">
      <formula>F241&gt;0</formula>
    </cfRule>
    <cfRule type="expression" dxfId="2164" priority="66">
      <formula>F241&lt;0</formula>
    </cfRule>
  </conditionalFormatting>
  <conditionalFormatting sqref="H239:H240 F239:F240">
    <cfRule type="expression" dxfId="2163" priority="63">
      <formula>F239&gt;0</formula>
    </cfRule>
    <cfRule type="expression" dxfId="2162" priority="64">
      <formula>F239&lt;0</formula>
    </cfRule>
  </conditionalFormatting>
  <conditionalFormatting sqref="H253:H255 F253:F255">
    <cfRule type="expression" dxfId="2161" priority="61">
      <formula>F253&gt;0</formula>
    </cfRule>
    <cfRule type="expression" dxfId="2160" priority="62">
      <formula>F253&lt;0</formula>
    </cfRule>
  </conditionalFormatting>
  <conditionalFormatting sqref="H252 F252">
    <cfRule type="expression" dxfId="2159" priority="59">
      <formula>F252&gt;0</formula>
    </cfRule>
    <cfRule type="expression" dxfId="2158" priority="60">
      <formula>F252&lt;0</formula>
    </cfRule>
  </conditionalFormatting>
  <conditionalFormatting sqref="H249:H251 F249:F251">
    <cfRule type="expression" dxfId="2157" priority="57">
      <formula>F249&gt;0</formula>
    </cfRule>
    <cfRule type="expression" dxfId="2156" priority="58">
      <formula>F249&lt;0</formula>
    </cfRule>
  </conditionalFormatting>
  <conditionalFormatting sqref="H248 F248">
    <cfRule type="expression" dxfId="2155" priority="55">
      <formula>F248&gt;0</formula>
    </cfRule>
    <cfRule type="expression" dxfId="2154" priority="56">
      <formula>F248&lt;0</formula>
    </cfRule>
  </conditionalFormatting>
  <conditionalFormatting sqref="H245:H247 F245:F247">
    <cfRule type="expression" dxfId="2153" priority="53">
      <formula>F245&gt;0</formula>
    </cfRule>
    <cfRule type="expression" dxfId="2152" priority="54">
      <formula>F245&lt;0</formula>
    </cfRule>
  </conditionalFormatting>
  <conditionalFormatting sqref="H244 F244">
    <cfRule type="expression" dxfId="2151" priority="51">
      <formula>F244&gt;0</formula>
    </cfRule>
    <cfRule type="expression" dxfId="2150" priority="52">
      <formula>F244&lt;0</formula>
    </cfRule>
  </conditionalFormatting>
  <conditionalFormatting sqref="H257:H259 F257:F259">
    <cfRule type="expression" dxfId="2149" priority="49">
      <formula>F257&gt;0</formula>
    </cfRule>
    <cfRule type="expression" dxfId="2148" priority="50">
      <formula>F257&lt;0</formula>
    </cfRule>
  </conditionalFormatting>
  <conditionalFormatting sqref="H256 F256">
    <cfRule type="expression" dxfId="2147" priority="47">
      <formula>F256&gt;0</formula>
    </cfRule>
    <cfRule type="expression" dxfId="2146" priority="48">
      <formula>F256&lt;0</formula>
    </cfRule>
  </conditionalFormatting>
  <conditionalFormatting sqref="H264 F264">
    <cfRule type="expression" dxfId="2145" priority="43">
      <formula>F264&gt;0</formula>
    </cfRule>
    <cfRule type="expression" dxfId="2144" priority="44">
      <formula>F264&lt;0</formula>
    </cfRule>
  </conditionalFormatting>
  <conditionalFormatting sqref="H261:H263 F261:F263">
    <cfRule type="expression" dxfId="2143" priority="41">
      <formula>F261&gt;0</formula>
    </cfRule>
    <cfRule type="expression" dxfId="2142" priority="42">
      <formula>F261&lt;0</formula>
    </cfRule>
  </conditionalFormatting>
  <conditionalFormatting sqref="H275:H276 F275:F276">
    <cfRule type="expression" dxfId="2141" priority="39">
      <formula>F275&gt;0</formula>
    </cfRule>
    <cfRule type="expression" dxfId="2140" priority="40">
      <formula>F275&lt;0</formula>
    </cfRule>
  </conditionalFormatting>
  <conditionalFormatting sqref="H271:H274 F271:F274">
    <cfRule type="expression" dxfId="2139" priority="35">
      <formula>F271&gt;0</formula>
    </cfRule>
    <cfRule type="expression" dxfId="2138" priority="36">
      <formula>F271&lt;0</formula>
    </cfRule>
  </conditionalFormatting>
  <conditionalFormatting sqref="H269:H270 F269:F270">
    <cfRule type="expression" dxfId="2137" priority="33">
      <formula>F269&gt;0</formula>
    </cfRule>
    <cfRule type="expression" dxfId="2136" priority="34">
      <formula>F269&lt;0</formula>
    </cfRule>
  </conditionalFormatting>
  <conditionalFormatting sqref="H265:H268 F265:F268">
    <cfRule type="expression" dxfId="2135" priority="29">
      <formula>F265&gt;0</formula>
    </cfRule>
    <cfRule type="expression" dxfId="2134" priority="30">
      <formula>F265&lt;0</formula>
    </cfRule>
  </conditionalFormatting>
  <conditionalFormatting sqref="F284:F287 H284:H287">
    <cfRule type="expression" dxfId="2133" priority="27">
      <formula>F284&gt;0</formula>
    </cfRule>
    <cfRule type="expression" dxfId="2132" priority="28">
      <formula>F284&lt;0</formula>
    </cfRule>
  </conditionalFormatting>
  <conditionalFormatting sqref="F282:F283 H282:H283">
    <cfRule type="expression" dxfId="2131" priority="25">
      <formula>F282&gt;0</formula>
    </cfRule>
    <cfRule type="expression" dxfId="2130" priority="26">
      <formula>F282&lt;0</formula>
    </cfRule>
  </conditionalFormatting>
  <conditionalFormatting sqref="F288:F290 H288:H290 K288:K291">
    <cfRule type="expression" dxfId="2129" priority="19">
      <formula>F288&gt;0</formula>
    </cfRule>
    <cfRule type="expression" dxfId="2128" priority="20">
      <formula>F288&lt;0</formula>
    </cfRule>
  </conditionalFormatting>
  <conditionalFormatting sqref="H295:H297 F295:F297 K295:K298">
    <cfRule type="expression" dxfId="2127" priority="15">
      <formula>F295&gt;0</formula>
    </cfRule>
    <cfRule type="expression" dxfId="2126" priority="16">
      <formula>F295&lt;0</formula>
    </cfRule>
  </conditionalFormatting>
  <conditionalFormatting sqref="H298:H301 F298:F301 K299:K301">
    <cfRule type="expression" dxfId="2125" priority="13">
      <formula>F298&gt;0</formula>
    </cfRule>
    <cfRule type="expression" dxfId="2124" priority="14">
      <formula>F298&lt;0</formula>
    </cfRule>
  </conditionalFormatting>
  <conditionalFormatting sqref="H302:H303 F302:F303 K302:K303">
    <cfRule type="expression" dxfId="2123" priority="11">
      <formula>F302&gt;0</formula>
    </cfRule>
    <cfRule type="expression" dxfId="2122" priority="12">
      <formula>F302&lt;0</formula>
    </cfRule>
  </conditionalFormatting>
  <conditionalFormatting sqref="K313 F313 H313">
    <cfRule type="expression" dxfId="2121" priority="9">
      <formula>F313&gt;0</formula>
    </cfRule>
    <cfRule type="expression" dxfId="2120" priority="10">
      <formula>F313&lt;0</formula>
    </cfRule>
  </conditionalFormatting>
  <conditionalFormatting sqref="K307:K309 F307:F309 H307:H309">
    <cfRule type="expression" dxfId="2119" priority="7">
      <formula>F307&gt;0</formula>
    </cfRule>
    <cfRule type="expression" dxfId="2118" priority="8">
      <formula>F307&lt;0</formula>
    </cfRule>
  </conditionalFormatting>
  <conditionalFormatting sqref="K311:K312 F311:F312 H311:H312">
    <cfRule type="expression" dxfId="2117" priority="3">
      <formula>F311&gt;0</formula>
    </cfRule>
    <cfRule type="expression" dxfId="2116" priority="4">
      <formula>F311&lt;0</formula>
    </cfRule>
  </conditionalFormatting>
  <conditionalFormatting sqref="K310 F310 H310">
    <cfRule type="expression" dxfId="2115" priority="1">
      <formula>F310&gt;0</formula>
    </cfRule>
    <cfRule type="expression" dxfId="2114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315</v>
      </c>
      <c r="AJ2">
        <f>$Q$2*$Q$4</f>
        <v>3767.96</v>
      </c>
      <c r="AK2">
        <f ca="1">AJ2*EXP(-$X$2 * AI2/365.25)</f>
        <v>3767.96</v>
      </c>
      <c r="AM2" s="2">
        <f>Q10</f>
        <v>0</v>
      </c>
      <c r="AO2">
        <f ca="1" xml:space="preserve"> (SUM(AB:AB) - SUM(AE:AE) - SUM(AH:AH) - SUM(AK:AK))/SUM(AB:AB)</f>
        <v>5.3633557290721057E-2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9.4199000000000002</v>
      </c>
      <c r="R4" s="495">
        <v>1.5100000000000001E-2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3767.96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-1033.7600000000029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-1033.7600000000029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-0.21528952125488415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5.0955954946443165E-2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9.915684210526317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9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1450</v>
      </c>
      <c r="D18" s="18"/>
      <c r="E18" s="18"/>
      <c r="F18" s="18">
        <f>SUM(F2:F12)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1245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10.361890000000001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10.267691000000001</v>
      </c>
      <c r="W22" s="134"/>
    </row>
    <row r="23" spans="1:34" x14ac:dyDescent="0.25">
      <c r="O23" s="81">
        <v>1.08</v>
      </c>
      <c r="P23" s="81">
        <f t="shared" si="11"/>
        <v>10.173492000000001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10.079293000000002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9.9850940000000001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9.8908950000000004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9.7966960000000007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9.702497000000001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9.6082979999999996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9.5140989999999999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9.4199000000000002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9.3257010000000005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9.2315020000000008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9.1373029999999993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9.0431039999999996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8.9489049999999999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8.8547060000000002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8.7605070000000005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8.6663080000000008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8.5721090000000011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8.4779099999999996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7" si="18">C48*(E48-D48)</f>
        <v>-827.99999999999943</v>
      </c>
      <c r="G48" s="39">
        <f t="shared" ref="G48:G57" si="19">D48*C48</f>
        <v>5812</v>
      </c>
      <c r="H48" s="222">
        <f t="shared" ref="H48:H57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13" priority="25">
      <formula>F62&gt;0</formula>
    </cfRule>
    <cfRule type="expression" dxfId="2112" priority="26">
      <formula>F62&lt;0</formula>
    </cfRule>
  </conditionalFormatting>
  <conditionalFormatting sqref="Q7">
    <cfRule type="expression" dxfId="2111" priority="23">
      <formula>Q7&gt;0</formula>
    </cfRule>
    <cfRule type="expression" dxfId="2110" priority="24">
      <formula>Q7&lt;0</formula>
    </cfRule>
  </conditionalFormatting>
  <conditionalFormatting sqref="Q8">
    <cfRule type="expression" dxfId="2109" priority="21">
      <formula>Q8&gt;0</formula>
    </cfRule>
    <cfRule type="expression" dxfId="2108" priority="22">
      <formula>Q8&lt;0</formula>
    </cfRule>
  </conditionalFormatting>
  <conditionalFormatting sqref="F25:F30 F34:F61">
    <cfRule type="expression" dxfId="2107" priority="19">
      <formula>F25&gt;0</formula>
    </cfRule>
    <cfRule type="expression" dxfId="2106" priority="20">
      <formula>F25&lt;0</formula>
    </cfRule>
  </conditionalFormatting>
  <conditionalFormatting sqref="H25:H30 H34:H61">
    <cfRule type="expression" dxfId="2105" priority="17">
      <formula>H25&gt;0</formula>
    </cfRule>
    <cfRule type="expression" dxfId="2104" priority="18">
      <formula>H25&lt;0</formula>
    </cfRule>
  </conditionalFormatting>
  <conditionalFormatting sqref="F89:F110">
    <cfRule type="expression" dxfId="2103" priority="15">
      <formula>F89&gt;0</formula>
    </cfRule>
    <cfRule type="expression" dxfId="2102" priority="16">
      <formula>F89&lt;0</formula>
    </cfRule>
  </conditionalFormatting>
  <conditionalFormatting sqref="H89:H110">
    <cfRule type="expression" dxfId="2101" priority="13">
      <formula>H89&gt;0</formula>
    </cfRule>
    <cfRule type="expression" dxfId="2100" priority="14">
      <formula>H89&lt;0</formula>
    </cfRule>
  </conditionalFormatting>
  <conditionalFormatting sqref="Q10">
    <cfRule type="expression" dxfId="2099" priority="11">
      <formula>Q10&gt;0</formula>
    </cfRule>
    <cfRule type="expression" dxfId="2098" priority="12">
      <formula>Q10&lt;0</formula>
    </cfRule>
  </conditionalFormatting>
  <conditionalFormatting sqref="J25:J38">
    <cfRule type="expression" dxfId="2097" priority="9">
      <formula>J25&gt;0</formula>
    </cfRule>
    <cfRule type="expression" dxfId="2096" priority="10">
      <formula>J25&lt;0</formula>
    </cfRule>
  </conditionalFormatting>
  <conditionalFormatting sqref="K25:K38">
    <cfRule type="expression" dxfId="2095" priority="7">
      <formula>K25&gt;0</formula>
    </cfRule>
    <cfRule type="expression" dxfId="2094" priority="8">
      <formula>K25&lt;0</formula>
    </cfRule>
  </conditionalFormatting>
  <conditionalFormatting sqref="L25:L38">
    <cfRule type="expression" dxfId="2093" priority="5">
      <formula>L25&gt;0</formula>
    </cfRule>
    <cfRule type="expression" dxfId="209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1" priority="3">
      <formula>F31&gt;0</formula>
    </cfRule>
    <cfRule type="expression" dxfId="2090" priority="4">
      <formula>F31&lt;0</formula>
    </cfRule>
  </conditionalFormatting>
  <conditionalFormatting sqref="H31:H33">
    <cfRule type="expression" dxfId="2089" priority="1">
      <formula>H31&gt;0</formula>
    </cfRule>
    <cfRule type="expression" dxfId="208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1252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1283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35.51</v>
      </c>
      <c r="R4" s="495">
        <v>1.66E-2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12428.5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-2517.6800000000003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-2517.6800000000003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-0.16844973096804669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9.8563784849338212E-3</v>
      </c>
      <c r="R11">
        <v>8.7499999999999994E-2</v>
      </c>
    </row>
    <row r="12" spans="1:21" x14ac:dyDescent="0.25">
      <c r="H12" s="70"/>
      <c r="O12" s="11" t="s">
        <v>82</v>
      </c>
      <c r="Q12" s="1" t="s">
        <v>1319</v>
      </c>
    </row>
    <row r="13" spans="1:21" x14ac:dyDescent="0.25">
      <c r="H13" s="70"/>
      <c r="O13" s="11" t="s">
        <v>952</v>
      </c>
      <c r="Q13" s="2">
        <f>Q4/2.075</f>
        <v>17.11325301204819</v>
      </c>
      <c r="T13" s="1">
        <v>43319</v>
      </c>
      <c r="U13" t="s">
        <v>1220</v>
      </c>
    </row>
    <row r="14" spans="1:21" x14ac:dyDescent="0.25">
      <c r="H14" s="70"/>
      <c r="O14" s="11" t="s">
        <v>1039</v>
      </c>
      <c r="Q14" s="1">
        <v>43331</v>
      </c>
      <c r="U14" t="s">
        <v>1221</v>
      </c>
    </row>
    <row r="15" spans="1:21" x14ac:dyDescent="0.25">
      <c r="H15" s="70"/>
      <c r="U15" t="s">
        <v>1222</v>
      </c>
    </row>
    <row r="16" spans="1:21" x14ac:dyDescent="0.25">
      <c r="H16" s="70"/>
    </row>
    <row r="17" spans="1:21" x14ac:dyDescent="0.25">
      <c r="T17" s="1">
        <v>43348</v>
      </c>
      <c r="U17" t="s">
        <v>1269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39.061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38.7059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38.3508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37.995699999999999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37.640599999999999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37.285499999999999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36.930399999999999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36.575299999999999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36.220199999999998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35.865099999999998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35.51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35.154899999999998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34.799799999999998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34.444699999999997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34.089599999999997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33.734499999999997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33.379399999999997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33.024299999999997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32.669199999999996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32.314099999999996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31.959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87" priority="35">
      <formula>F60&gt;0</formula>
    </cfRule>
    <cfRule type="expression" dxfId="2086" priority="36">
      <formula>F60&lt;0</formula>
    </cfRule>
  </conditionalFormatting>
  <conditionalFormatting sqref="Q7">
    <cfRule type="expression" dxfId="2085" priority="33">
      <formula>Q7&gt;0</formula>
    </cfRule>
    <cfRule type="expression" dxfId="2084" priority="34">
      <formula>Q7&lt;0</formula>
    </cfRule>
  </conditionalFormatting>
  <conditionalFormatting sqref="Q8">
    <cfRule type="expression" dxfId="2083" priority="31">
      <formula>Q8&gt;0</formula>
    </cfRule>
    <cfRule type="expression" dxfId="2082" priority="32">
      <formula>Q8&lt;0</formula>
    </cfRule>
  </conditionalFormatting>
  <conditionalFormatting sqref="F31:F49 F51:F59">
    <cfRule type="expression" dxfId="2081" priority="29">
      <formula>F31&gt;0</formula>
    </cfRule>
    <cfRule type="expression" dxfId="2080" priority="30">
      <formula>F31&lt;0</formula>
    </cfRule>
  </conditionalFormatting>
  <conditionalFormatting sqref="H31:H49 H51:H59">
    <cfRule type="expression" dxfId="2079" priority="27">
      <formula>H31&gt;0</formula>
    </cfRule>
    <cfRule type="expression" dxfId="2078" priority="28">
      <formula>H31&lt;0</formula>
    </cfRule>
  </conditionalFormatting>
  <conditionalFormatting sqref="Q10">
    <cfRule type="expression" dxfId="2077" priority="25">
      <formula>Q10&gt;0</formula>
    </cfRule>
    <cfRule type="expression" dxfId="2076" priority="26">
      <formula>Q10&lt;0</formula>
    </cfRule>
  </conditionalFormatting>
  <conditionalFormatting sqref="J25:J38">
    <cfRule type="expression" dxfId="2075" priority="23">
      <formula>J25&gt;0</formula>
    </cfRule>
    <cfRule type="expression" dxfId="2074" priority="24">
      <formula>J25&lt;0</formula>
    </cfRule>
  </conditionalFormatting>
  <conditionalFormatting sqref="K38">
    <cfRule type="expression" dxfId="2073" priority="21">
      <formula>K38&gt;0</formula>
    </cfRule>
    <cfRule type="expression" dxfId="2072" priority="22">
      <formula>K38&lt;0</formula>
    </cfRule>
  </conditionalFormatting>
  <conditionalFormatting sqref="L25:L38">
    <cfRule type="expression" dxfId="2071" priority="19">
      <formula>L25&gt;0</formula>
    </cfRule>
    <cfRule type="expression" dxfId="2070" priority="20">
      <formula>L25&lt;0</formula>
    </cfRule>
  </conditionalFormatting>
  <conditionalFormatting sqref="F89:F110">
    <cfRule type="expression" dxfId="2069" priority="17">
      <formula>F89&gt;0</formula>
    </cfRule>
    <cfRule type="expression" dxfId="2068" priority="18">
      <formula>F89&lt;0</formula>
    </cfRule>
  </conditionalFormatting>
  <conditionalFormatting sqref="H89:H110">
    <cfRule type="expression" dxfId="2067" priority="15">
      <formula>H89&gt;0</formula>
    </cfRule>
    <cfRule type="expression" dxfId="2066" priority="16">
      <formula>H89&lt;0</formula>
    </cfRule>
  </conditionalFormatting>
  <conditionalFormatting sqref="J89:J102">
    <cfRule type="expression" dxfId="2065" priority="13">
      <formula>J89&gt;0</formula>
    </cfRule>
    <cfRule type="expression" dxfId="2064" priority="14">
      <formula>J89&lt;0</formula>
    </cfRule>
  </conditionalFormatting>
  <conditionalFormatting sqref="K89:K102">
    <cfRule type="expression" dxfId="2063" priority="11">
      <formula>K89&gt;0</formula>
    </cfRule>
    <cfRule type="expression" dxfId="2062" priority="12">
      <formula>K89&lt;0</formula>
    </cfRule>
  </conditionalFormatting>
  <conditionalFormatting sqref="L89:L102">
    <cfRule type="expression" dxfId="2061" priority="9">
      <formula>L89&gt;0</formula>
    </cfRule>
    <cfRule type="expression" dxfId="2060" priority="10">
      <formula>L89&lt;0</formula>
    </cfRule>
  </conditionalFormatting>
  <conditionalFormatting sqref="F25:F30">
    <cfRule type="expression" dxfId="2059" priority="7">
      <formula>F25&gt;0</formula>
    </cfRule>
    <cfRule type="expression" dxfId="2058" priority="8">
      <formula>F25&lt;0</formula>
    </cfRule>
  </conditionalFormatting>
  <conditionalFormatting sqref="H25:H30">
    <cfRule type="expression" dxfId="2057" priority="5">
      <formula>H25&gt;0</formula>
    </cfRule>
    <cfRule type="expression" dxfId="2056" priority="6">
      <formula>H25&lt;0</formula>
    </cfRule>
  </conditionalFormatting>
  <conditionalFormatting sqref="F50">
    <cfRule type="expression" dxfId="2055" priority="3">
      <formula>F50&gt;0</formula>
    </cfRule>
    <cfRule type="expression" dxfId="2054" priority="4">
      <formula>F50&lt;0</formula>
    </cfRule>
  </conditionalFormatting>
  <conditionalFormatting sqref="H50">
    <cfRule type="expression" dxfId="2053" priority="1">
      <formula>H50&gt;0</formula>
    </cfRule>
    <cfRule type="expression" dxfId="205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51" priority="35">
      <formula>F47&gt;0</formula>
    </cfRule>
    <cfRule type="expression" dxfId="2050" priority="36">
      <formula>F47&lt;0</formula>
    </cfRule>
  </conditionalFormatting>
  <conditionalFormatting sqref="Q7">
    <cfRule type="expression" dxfId="2049" priority="33">
      <formula>Q7&gt;0</formula>
    </cfRule>
    <cfRule type="expression" dxfId="2048" priority="34">
      <formula>Q7&lt;0</formula>
    </cfRule>
  </conditionalFormatting>
  <conditionalFormatting sqref="Q8">
    <cfRule type="expression" dxfId="2047" priority="31">
      <formula>Q8&gt;0</formula>
    </cfRule>
    <cfRule type="expression" dxfId="2046" priority="32">
      <formula>Q8&lt;0</formula>
    </cfRule>
  </conditionalFormatting>
  <conditionalFormatting sqref="F30:F46">
    <cfRule type="expression" dxfId="2045" priority="29">
      <formula>F30&gt;0</formula>
    </cfRule>
    <cfRule type="expression" dxfId="2044" priority="30">
      <formula>F30&lt;0</formula>
    </cfRule>
  </conditionalFormatting>
  <conditionalFormatting sqref="H30:H46">
    <cfRule type="expression" dxfId="2043" priority="27">
      <formula>H30&gt;0</formula>
    </cfRule>
    <cfRule type="expression" dxfId="2042" priority="28">
      <formula>H30&lt;0</formula>
    </cfRule>
  </conditionalFormatting>
  <conditionalFormatting sqref="Q10">
    <cfRule type="expression" dxfId="2041" priority="25">
      <formula>Q10&gt;0</formula>
    </cfRule>
    <cfRule type="expression" dxfId="2040" priority="26">
      <formula>Q10&lt;0</formula>
    </cfRule>
  </conditionalFormatting>
  <conditionalFormatting sqref="J25:J38">
    <cfRule type="expression" dxfId="2039" priority="23">
      <formula>J25&gt;0</formula>
    </cfRule>
    <cfRule type="expression" dxfId="2038" priority="24">
      <formula>J25&lt;0</formula>
    </cfRule>
  </conditionalFormatting>
  <conditionalFormatting sqref="K25:K38">
    <cfRule type="expression" dxfId="2037" priority="21">
      <formula>K25&gt;0</formula>
    </cfRule>
    <cfRule type="expression" dxfId="2036" priority="22">
      <formula>K25&lt;0</formula>
    </cfRule>
  </conditionalFormatting>
  <conditionalFormatting sqref="L25 L38">
    <cfRule type="expression" dxfId="2035" priority="19">
      <formula>L25&gt;0</formula>
    </cfRule>
    <cfRule type="expression" dxfId="2034" priority="20">
      <formula>L25&lt;0</formula>
    </cfRule>
  </conditionalFormatting>
  <conditionalFormatting sqref="F89:F110">
    <cfRule type="expression" dxfId="2033" priority="17">
      <formula>F89&gt;0</formula>
    </cfRule>
    <cfRule type="expression" dxfId="2032" priority="18">
      <formula>F89&lt;0</formula>
    </cfRule>
  </conditionalFormatting>
  <conditionalFormatting sqref="H89:H110">
    <cfRule type="expression" dxfId="2031" priority="15">
      <formula>H89&gt;0</formula>
    </cfRule>
    <cfRule type="expression" dxfId="2030" priority="16">
      <formula>H89&lt;0</formula>
    </cfRule>
  </conditionalFormatting>
  <conditionalFormatting sqref="J89:J102">
    <cfRule type="expression" dxfId="2029" priority="13">
      <formula>J89&gt;0</formula>
    </cfRule>
    <cfRule type="expression" dxfId="2028" priority="14">
      <formula>J89&lt;0</formula>
    </cfRule>
  </conditionalFormatting>
  <conditionalFormatting sqref="K89:K102">
    <cfRule type="expression" dxfId="2027" priority="11">
      <formula>K89&gt;0</formula>
    </cfRule>
    <cfRule type="expression" dxfId="2026" priority="12">
      <formula>K89&lt;0</formula>
    </cfRule>
  </conditionalFormatting>
  <conditionalFormatting sqref="L89:L102">
    <cfRule type="expression" dxfId="2025" priority="9">
      <formula>L89&gt;0</formula>
    </cfRule>
    <cfRule type="expression" dxfId="2024" priority="10">
      <formula>L89&lt;0</formula>
    </cfRule>
  </conditionalFormatting>
  <conditionalFormatting sqref="F25 F29">
    <cfRule type="expression" dxfId="2023" priority="7">
      <formula>F25&gt;0</formula>
    </cfRule>
    <cfRule type="expression" dxfId="2022" priority="8">
      <formula>F25&lt;0</formula>
    </cfRule>
  </conditionalFormatting>
  <conditionalFormatting sqref="H29 H25:H27">
    <cfRule type="expression" dxfId="2021" priority="5">
      <formula>H25&gt;0</formula>
    </cfRule>
    <cfRule type="expression" dxfId="2020" priority="6">
      <formula>H25&lt;0</formula>
    </cfRule>
  </conditionalFormatting>
  <conditionalFormatting sqref="F26:F28">
    <cfRule type="expression" dxfId="2019" priority="3">
      <formula>F26&gt;0</formula>
    </cfRule>
    <cfRule type="expression" dxfId="2018" priority="4">
      <formula>F26&lt;0</formula>
    </cfRule>
  </conditionalFormatting>
  <conditionalFormatting sqref="H28">
    <cfRule type="expression" dxfId="2017" priority="1">
      <formula>H28&gt;0</formula>
    </cfRule>
    <cfRule type="expression" dxfId="201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200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5.353099999999511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30.83</v>
      </c>
      <c r="R4" s="222">
        <v>7.1999999999999998E-3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6166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1070.6199999999021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6843.350000000115</v>
      </c>
      <c r="R7" s="29">
        <v>43412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5095.3800000001211</v>
      </c>
      <c r="T8" s="813" t="s">
        <v>1242</v>
      </c>
      <c r="U8" t="s">
        <v>1255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4.7592796697246333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1.8164125851443402E-2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1302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14.857831325301202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33.913000000000004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33.604700000000001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33.296399999999998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32.988100000000003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32.6798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32.371499999999997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32.063200000000002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31.754899999999999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31.4466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31.138299999999997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30.83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30.521699999999999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30.213399999999996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29.905099999999997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29.596799999999998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29.288499999999996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28.980199999999996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28.671900000000001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28.363599999999998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28.055299999999999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27.747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3" t="s">
        <v>1299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3"/>
      <c r="B54" s="735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12020</v>
      </c>
      <c r="I59" s="18"/>
      <c r="J59" s="18"/>
      <c r="K59" s="18">
        <f>SUM(K2:K58)</f>
        <v>321754.65000000008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12020</v>
      </c>
      <c r="D60" s="343"/>
      <c r="E60" s="343"/>
      <c r="F60" s="344">
        <f>SumByColor($A$60,F2:F58)</f>
        <v>318639</v>
      </c>
      <c r="G60" s="344"/>
      <c r="H60" s="747">
        <f>SumByColor($A$60,H2:H58)</f>
        <v>12020</v>
      </c>
      <c r="I60" s="343"/>
      <c r="J60" s="343"/>
      <c r="K60" s="344">
        <f>SumByColor($A$60,K2:K58)</f>
        <v>321760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1226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1277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1303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3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3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3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79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 t="shared" ref="F179" si="28">C179*(E179-D179)</f>
        <v>4313.3999999999996</v>
      </c>
      <c r="G179" s="39">
        <f t="shared" ref="G179" si="29">D179*C179</f>
        <v>4155.6000000000004</v>
      </c>
      <c r="H179" s="222">
        <f t="shared" ref="H179" si="30">(E179-D179)/D179</f>
        <v>1.0379728559052843</v>
      </c>
      <c r="I179" s="39"/>
      <c r="J179" s="39"/>
      <c r="K179" s="39">
        <f>F179+$Q$10</f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 t="shared" ref="F180" si="31">C180*(E180-D180)</f>
        <v>5095.3799999999992</v>
      </c>
      <c r="G180" s="39">
        <f t="shared" ref="G180" si="32">D180*C180</f>
        <v>1070.6200000000001</v>
      </c>
      <c r="H180" s="222">
        <f t="shared" ref="H180" si="33">(E180-D180)/D180</f>
        <v>4.7592796697240844</v>
      </c>
      <c r="I180" s="39"/>
      <c r="J180" s="39"/>
      <c r="K180" s="863">
        <f>F180+$Q$10</f>
        <v>6843.3499999999931</v>
      </c>
      <c r="L180" s="39">
        <v>14.86</v>
      </c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34">C189*(E189-D189)</f>
        <v>-33.800000000000097</v>
      </c>
      <c r="G189" s="363">
        <f t="shared" ref="G189:G202" si="35">D189*C189</f>
        <v>3591.7999999999997</v>
      </c>
      <c r="H189" s="364">
        <f t="shared" ref="H189:H202" si="36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34"/>
        <v>85.200000000000387</v>
      </c>
      <c r="G190" s="363">
        <f t="shared" si="35"/>
        <v>3591.7999999999997</v>
      </c>
      <c r="H190" s="364">
        <f t="shared" si="36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34"/>
        <v>-136.80000000000021</v>
      </c>
      <c r="G191" s="363">
        <f t="shared" si="35"/>
        <v>3591.7999999999997</v>
      </c>
      <c r="H191" s="364">
        <f t="shared" si="36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34"/>
        <v>-147.56000000000029</v>
      </c>
      <c r="G192" s="363">
        <f t="shared" si="35"/>
        <v>4959.3599999999997</v>
      </c>
      <c r="H192" s="364">
        <f t="shared" si="36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34"/>
        <v>-49.199999999999591</v>
      </c>
      <c r="G193" s="363">
        <f t="shared" si="35"/>
        <v>8408.4</v>
      </c>
      <c r="H193" s="364">
        <f t="shared" si="36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34"/>
        <v>109.60000000000036</v>
      </c>
      <c r="G194" s="363">
        <f t="shared" si="35"/>
        <v>6994.4000000000005</v>
      </c>
      <c r="H194" s="364">
        <f t="shared" si="36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34"/>
        <v>-6.4000000000007162</v>
      </c>
      <c r="G195" s="363">
        <f t="shared" si="35"/>
        <v>6994.4000000000005</v>
      </c>
      <c r="H195" s="364">
        <f t="shared" si="36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34"/>
        <v>166.71999999999912</v>
      </c>
      <c r="G196" s="363">
        <f t="shared" si="35"/>
        <v>5554.880000000001</v>
      </c>
      <c r="H196" s="364">
        <f t="shared" si="36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34"/>
        <v>218.88000000000034</v>
      </c>
      <c r="G197" s="363">
        <f t="shared" si="35"/>
        <v>5544.32</v>
      </c>
      <c r="H197" s="364">
        <f t="shared" si="36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34"/>
        <v>298.88000000000034</v>
      </c>
      <c r="G198" s="363">
        <f t="shared" si="35"/>
        <v>5544.32</v>
      </c>
      <c r="H198" s="364">
        <f t="shared" si="36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34"/>
        <v>363.18000000000006</v>
      </c>
      <c r="G199" s="363">
        <f t="shared" si="35"/>
        <v>1845.42</v>
      </c>
      <c r="H199" s="364">
        <f t="shared" si="36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34"/>
        <v>329.12000000000035</v>
      </c>
      <c r="G200" s="363">
        <f t="shared" si="35"/>
        <v>5384.48</v>
      </c>
      <c r="H200" s="364">
        <f t="shared" si="36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34"/>
        <v>169.60000000000036</v>
      </c>
      <c r="G201" s="363">
        <f t="shared" si="35"/>
        <v>5384</v>
      </c>
      <c r="H201" s="364">
        <f t="shared" si="36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34"/>
        <v>474.7199999999998</v>
      </c>
      <c r="G202" s="363">
        <f t="shared" si="35"/>
        <v>5384.48</v>
      </c>
      <c r="H202" s="364">
        <f t="shared" si="36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7">C203*(E203-D203)</f>
        <v>588.31999999999994</v>
      </c>
      <c r="G203" s="363">
        <f t="shared" ref="G203:G216" si="38">D203*C203</f>
        <v>5384.48</v>
      </c>
      <c r="H203" s="364">
        <f t="shared" ref="H203:H245" si="39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7"/>
        <v>673.12000000000012</v>
      </c>
      <c r="G204" s="363">
        <f t="shared" si="38"/>
        <v>5384.48</v>
      </c>
      <c r="H204" s="364">
        <f t="shared" si="39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7"/>
        <v>597.9200000000003</v>
      </c>
      <c r="G205" s="363">
        <f t="shared" si="38"/>
        <v>5384.48</v>
      </c>
      <c r="H205" s="364">
        <f t="shared" si="39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7"/>
        <v>489.12000000000035</v>
      </c>
      <c r="G206" s="363">
        <f t="shared" si="38"/>
        <v>5384.48</v>
      </c>
      <c r="H206" s="364">
        <f t="shared" si="39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7"/>
        <v>409.12000000000035</v>
      </c>
      <c r="G207" s="363">
        <f t="shared" si="38"/>
        <v>5384.48</v>
      </c>
      <c r="H207" s="364">
        <f t="shared" si="39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7"/>
        <v>439.52</v>
      </c>
      <c r="G208" s="363">
        <f t="shared" si="38"/>
        <v>5384.48</v>
      </c>
      <c r="H208" s="364">
        <f t="shared" si="39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7"/>
        <v>369.12000000000035</v>
      </c>
      <c r="G209" s="363">
        <f t="shared" si="38"/>
        <v>5384.48</v>
      </c>
      <c r="H209" s="364">
        <f t="shared" si="39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7"/>
        <v>341.92000000000007</v>
      </c>
      <c r="G210" s="363">
        <f t="shared" si="38"/>
        <v>5384.48</v>
      </c>
      <c r="H210" s="364">
        <f t="shared" si="39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7"/>
        <v>442.72000000000048</v>
      </c>
      <c r="G211" s="363">
        <f t="shared" si="38"/>
        <v>5384.48</v>
      </c>
      <c r="H211" s="364">
        <f t="shared" si="39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7"/>
        <v>90.619999999999621</v>
      </c>
      <c r="G212" s="363">
        <f t="shared" si="38"/>
        <v>7821.38</v>
      </c>
      <c r="H212" s="364">
        <f t="shared" si="39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7"/>
        <v>51.480000000000103</v>
      </c>
      <c r="G213" s="363">
        <f t="shared" si="38"/>
        <v>8837.92</v>
      </c>
      <c r="H213" s="364">
        <f t="shared" si="39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7"/>
        <v>-376.80000000000007</v>
      </c>
      <c r="G214" s="363">
        <f t="shared" si="38"/>
        <v>10159.799999999999</v>
      </c>
      <c r="H214" s="364">
        <f t="shared" si="39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7"/>
        <v>-388.00000000000239</v>
      </c>
      <c r="G215" s="363">
        <f t="shared" si="38"/>
        <v>13408.000000000002</v>
      </c>
      <c r="H215" s="364">
        <f t="shared" si="39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7"/>
        <v>-262.9400000000004</v>
      </c>
      <c r="G216" s="363">
        <f t="shared" si="38"/>
        <v>13354.939999999999</v>
      </c>
      <c r="H216" s="364">
        <f t="shared" si="39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7"/>
        <v>-514.93999999999858</v>
      </c>
      <c r="G217" s="363">
        <f t="shared" ref="G217:G222" si="40">D217*C217</f>
        <v>13354.939999999999</v>
      </c>
      <c r="H217" s="364">
        <f t="shared" si="39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7"/>
        <v>-582.93999999999892</v>
      </c>
      <c r="G218" s="363">
        <f t="shared" si="40"/>
        <v>16522.939999999999</v>
      </c>
      <c r="H218" s="364">
        <f t="shared" si="39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7"/>
        <v>-292.93999999999801</v>
      </c>
      <c r="G219" s="363">
        <f t="shared" si="40"/>
        <v>16522.939999999999</v>
      </c>
      <c r="H219" s="364">
        <f t="shared" si="39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7"/>
        <v>-217.93999999999869</v>
      </c>
      <c r="G220" s="363">
        <f t="shared" si="40"/>
        <v>16522.939999999999</v>
      </c>
      <c r="H220" s="364">
        <f t="shared" si="39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7"/>
        <v>-92.93999999999869</v>
      </c>
      <c r="G221" s="363">
        <f t="shared" si="40"/>
        <v>16522.939999999999</v>
      </c>
      <c r="H221" s="364">
        <f t="shared" si="39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7"/>
        <v>-397.93999999999841</v>
      </c>
      <c r="G222" s="363">
        <f t="shared" si="40"/>
        <v>16522.939999999999</v>
      </c>
      <c r="H222" s="364">
        <f t="shared" si="39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7"/>
        <v>-27.939999999997411</v>
      </c>
      <c r="G223" s="363">
        <f t="shared" ref="G223:G245" si="41">D223*C223</f>
        <v>16522.939999999999</v>
      </c>
      <c r="H223" s="364">
        <f t="shared" si="39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7"/>
        <v>-142.9399999999994</v>
      </c>
      <c r="G224" s="363">
        <f t="shared" si="41"/>
        <v>16522.939999999999</v>
      </c>
      <c r="H224" s="364">
        <f t="shared" si="39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7"/>
        <v>-357.93999999999926</v>
      </c>
      <c r="G225" s="363">
        <f t="shared" si="41"/>
        <v>16522.939999999999</v>
      </c>
      <c r="H225" s="364">
        <f t="shared" si="39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7"/>
        <v>-442.94000000000011</v>
      </c>
      <c r="G226" s="363">
        <f t="shared" si="41"/>
        <v>16522.939999999999</v>
      </c>
      <c r="H226" s="364">
        <f t="shared" si="39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7"/>
        <v>-542.93999999999801</v>
      </c>
      <c r="G227" s="363">
        <f t="shared" si="41"/>
        <v>16522.939999999999</v>
      </c>
      <c r="H227" s="364">
        <f t="shared" si="39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7"/>
        <v>-224.94000000000014</v>
      </c>
      <c r="G228" s="363">
        <f t="shared" si="41"/>
        <v>16474.939999999999</v>
      </c>
      <c r="H228" s="364">
        <f t="shared" si="39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7"/>
        <v>-139.93999999999929</v>
      </c>
      <c r="G229" s="363">
        <f t="shared" si="41"/>
        <v>16474.939999999999</v>
      </c>
      <c r="H229" s="364">
        <f t="shared" si="39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7"/>
        <v>-847.93799999999919</v>
      </c>
      <c r="G230" s="363">
        <f t="shared" si="41"/>
        <v>19639.937999999998</v>
      </c>
      <c r="H230" s="364">
        <f t="shared" si="39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7"/>
        <v>-833.93799999999771</v>
      </c>
      <c r="G231" s="363">
        <f t="shared" si="41"/>
        <v>22757.937999999998</v>
      </c>
      <c r="H231" s="364">
        <f t="shared" si="39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7"/>
        <v>-840.93799999999885</v>
      </c>
      <c r="G232" s="363">
        <f t="shared" si="41"/>
        <v>22757.937999999998</v>
      </c>
      <c r="H232" s="364">
        <f t="shared" si="39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7"/>
        <v>-700.9379999999968</v>
      </c>
      <c r="G233" s="363">
        <f t="shared" si="41"/>
        <v>22757.937999999998</v>
      </c>
      <c r="H233" s="364">
        <f t="shared" si="39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7"/>
        <v>-1125.9439999999984</v>
      </c>
      <c r="G234" s="363">
        <f t="shared" si="41"/>
        <v>25837.944</v>
      </c>
      <c r="H234" s="364">
        <f t="shared" si="39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7"/>
        <v>-1205.9439999999995</v>
      </c>
      <c r="G235" s="363">
        <f t="shared" si="41"/>
        <v>25837.944</v>
      </c>
      <c r="H235" s="364">
        <f t="shared" si="39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7"/>
        <v>-965.94399999999894</v>
      </c>
      <c r="G236" s="363">
        <f t="shared" si="41"/>
        <v>25837.944</v>
      </c>
      <c r="H236" s="364">
        <f t="shared" si="39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7"/>
        <v>-1477.9439999999995</v>
      </c>
      <c r="G237" s="363">
        <f t="shared" si="41"/>
        <v>25837.944</v>
      </c>
      <c r="H237" s="364">
        <f t="shared" si="39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7"/>
        <v>-1773.936000000002</v>
      </c>
      <c r="G238" s="363">
        <f t="shared" si="41"/>
        <v>28845.936000000002</v>
      </c>
      <c r="H238" s="364">
        <f t="shared" si="39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7"/>
        <v>-1935.9360000000017</v>
      </c>
      <c r="G239" s="363">
        <f t="shared" si="41"/>
        <v>28845.936000000002</v>
      </c>
      <c r="H239" s="364">
        <f t="shared" si="39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7"/>
        <v>-1989.9360000000006</v>
      </c>
      <c r="G240" s="363">
        <f t="shared" si="41"/>
        <v>28845.936000000002</v>
      </c>
      <c r="H240" s="364">
        <f t="shared" si="39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7"/>
        <v>-2133.9360000000006</v>
      </c>
      <c r="G241" s="363">
        <f t="shared" si="41"/>
        <v>28845.936000000002</v>
      </c>
      <c r="H241" s="364">
        <f t="shared" si="39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7"/>
        <v>-2505.9399999999991</v>
      </c>
      <c r="G242" s="363">
        <f t="shared" si="41"/>
        <v>31785.94</v>
      </c>
      <c r="H242" s="364">
        <f t="shared" si="39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7"/>
        <v>-2945.94</v>
      </c>
      <c r="G243" s="363">
        <f t="shared" si="41"/>
        <v>31785.94</v>
      </c>
      <c r="H243" s="364">
        <f t="shared" si="39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7"/>
        <v>-2415.9399999999991</v>
      </c>
      <c r="G244" s="363">
        <f t="shared" si="41"/>
        <v>31785.94</v>
      </c>
      <c r="H244" s="364">
        <f t="shared" si="39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7"/>
        <v>-2785.94</v>
      </c>
      <c r="G245" s="363">
        <f t="shared" si="41"/>
        <v>31785.94</v>
      </c>
      <c r="H245" s="364">
        <f t="shared" si="39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42">C246*(E246-D246)</f>
        <v>-1145.9399999999996</v>
      </c>
      <c r="G246" s="363">
        <f t="shared" ref="G246:G251" si="43">D246*C246</f>
        <v>31785.94</v>
      </c>
      <c r="H246" s="364">
        <f t="shared" ref="H246:H251" si="44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42"/>
        <v>-520.01099999999701</v>
      </c>
      <c r="G247" s="363">
        <f t="shared" si="43"/>
        <v>28654.010999999999</v>
      </c>
      <c r="H247" s="364">
        <f t="shared" si="44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42"/>
        <v>-783.99999999999886</v>
      </c>
      <c r="G248" s="363">
        <f t="shared" si="43"/>
        <v>31764</v>
      </c>
      <c r="H248" s="364">
        <f t="shared" si="44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42"/>
        <v>350.64000000000027</v>
      </c>
      <c r="G249" s="363">
        <f t="shared" si="43"/>
        <v>15759.359999999999</v>
      </c>
      <c r="H249" s="364">
        <f t="shared" si="44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42"/>
        <v>-398.86400000000037</v>
      </c>
      <c r="G250" s="363">
        <f t="shared" si="43"/>
        <v>25214.864000000001</v>
      </c>
      <c r="H250" s="364">
        <f t="shared" si="44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42"/>
        <v>1280.8600000000013</v>
      </c>
      <c r="G251" s="363">
        <f t="shared" si="43"/>
        <v>12271.14</v>
      </c>
      <c r="H251" s="364">
        <f t="shared" si="44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45">C252*(E252-D252)</f>
        <v>648.8599999999991</v>
      </c>
      <c r="G252" s="363">
        <f t="shared" ref="G252:G258" si="46">D252*C252</f>
        <v>12271.14</v>
      </c>
      <c r="H252" s="364">
        <f t="shared" ref="H252:H258" si="47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45"/>
        <v>1108.8599999999985</v>
      </c>
      <c r="G253" s="363">
        <f t="shared" si="46"/>
        <v>12211.14</v>
      </c>
      <c r="H253" s="364">
        <f t="shared" si="47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45"/>
        <v>1467.7889999999991</v>
      </c>
      <c r="G254" s="363">
        <f t="shared" si="46"/>
        <v>8789.2109999999993</v>
      </c>
      <c r="H254" s="364">
        <f t="shared" si="47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45"/>
        <v>1645.7100000000005</v>
      </c>
      <c r="G255" s="363">
        <f t="shared" si="46"/>
        <v>5310.29</v>
      </c>
      <c r="H255" s="364">
        <f t="shared" si="47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45"/>
        <v>1537.7099999999996</v>
      </c>
      <c r="G256" s="363">
        <f t="shared" si="46"/>
        <v>8728.2900000000009</v>
      </c>
      <c r="H256" s="364">
        <f t="shared" si="47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45"/>
        <v>1754.0499999999997</v>
      </c>
      <c r="G257" s="363">
        <f t="shared" si="46"/>
        <v>1717.95</v>
      </c>
      <c r="H257" s="364">
        <f t="shared" si="47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45"/>
        <v>1742.0399999999997</v>
      </c>
      <c r="G258" s="363">
        <f t="shared" si="46"/>
        <v>8673.9599999999991</v>
      </c>
      <c r="H258" s="364">
        <f t="shared" si="47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8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8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8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9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8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9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8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9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8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9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8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9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8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9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8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9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8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9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8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9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8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9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8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9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8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9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8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9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8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9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8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9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8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9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8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8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8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15" priority="127">
      <formula>F141&gt;0</formula>
    </cfRule>
    <cfRule type="expression" dxfId="2014" priority="128">
      <formula>F141&lt;0</formula>
    </cfRule>
  </conditionalFormatting>
  <conditionalFormatting sqref="F198:F211 F214:F258 F261:F262">
    <cfRule type="expression" dxfId="2013" priority="123">
      <formula>F198&gt;0</formula>
    </cfRule>
    <cfRule type="expression" dxfId="2012" priority="124">
      <formula>F198&lt;0</formula>
    </cfRule>
  </conditionalFormatting>
  <conditionalFormatting sqref="F198:F211 F214:F258 F261:F262">
    <cfRule type="expression" dxfId="2011" priority="125">
      <formula>F198&gt;0</formula>
    </cfRule>
    <cfRule type="expression" dxfId="2010" priority="126">
      <formula>F198&lt;0</formula>
    </cfRule>
  </conditionalFormatting>
  <conditionalFormatting sqref="H193:H211 H214:H258 H261:H262">
    <cfRule type="expression" dxfId="2009" priority="121">
      <formula>H193&gt;0</formula>
    </cfRule>
    <cfRule type="expression" dxfId="2008" priority="122">
      <formula>H193&lt;0</formula>
    </cfRule>
  </conditionalFormatting>
  <conditionalFormatting sqref="F189:F192">
    <cfRule type="expression" dxfId="2007" priority="115">
      <formula>F189&gt;0</formula>
    </cfRule>
    <cfRule type="expression" dxfId="2006" priority="116">
      <formula>F189&lt;0</formula>
    </cfRule>
  </conditionalFormatting>
  <conditionalFormatting sqref="H189:H192">
    <cfRule type="expression" dxfId="2005" priority="113">
      <formula>H189&gt;0</formula>
    </cfRule>
    <cfRule type="expression" dxfId="2004" priority="114">
      <formula>H189&lt;0</formula>
    </cfRule>
  </conditionalFormatting>
  <conditionalFormatting sqref="Q8">
    <cfRule type="expression" dxfId="2003" priority="109">
      <formula>Q8&gt;0</formula>
    </cfRule>
    <cfRule type="expression" dxfId="2002" priority="110">
      <formula>Q8&lt;0</formula>
    </cfRule>
  </conditionalFormatting>
  <conditionalFormatting sqref="Q7">
    <cfRule type="expression" dxfId="2001" priority="111">
      <formula>Q7&gt;0</formula>
    </cfRule>
    <cfRule type="expression" dxfId="2000" priority="112">
      <formula>Q7&lt;0</formula>
    </cfRule>
  </conditionalFormatting>
  <conditionalFormatting sqref="F212">
    <cfRule type="expression" dxfId="1999" priority="105">
      <formula>F212&gt;0</formula>
    </cfRule>
    <cfRule type="expression" dxfId="1998" priority="106">
      <formula>F212&lt;0</formula>
    </cfRule>
  </conditionalFormatting>
  <conditionalFormatting sqref="F212">
    <cfRule type="expression" dxfId="1997" priority="107">
      <formula>F212&gt;0</formula>
    </cfRule>
    <cfRule type="expression" dxfId="1996" priority="108">
      <formula>F212&lt;0</formula>
    </cfRule>
  </conditionalFormatting>
  <conditionalFormatting sqref="H212">
    <cfRule type="expression" dxfId="1995" priority="103">
      <formula>H212&gt;0</formula>
    </cfRule>
    <cfRule type="expression" dxfId="1994" priority="104">
      <formula>H212&lt;0</formula>
    </cfRule>
  </conditionalFormatting>
  <conditionalFormatting sqref="F213">
    <cfRule type="expression" dxfId="1993" priority="99">
      <formula>F213&gt;0</formula>
    </cfRule>
    <cfRule type="expression" dxfId="1992" priority="100">
      <formula>F213&lt;0</formula>
    </cfRule>
  </conditionalFormatting>
  <conditionalFormatting sqref="F213">
    <cfRule type="expression" dxfId="1991" priority="101">
      <formula>F213&gt;0</formula>
    </cfRule>
    <cfRule type="expression" dxfId="1990" priority="102">
      <formula>F213&lt;0</formula>
    </cfRule>
  </conditionalFormatting>
  <conditionalFormatting sqref="H213">
    <cfRule type="expression" dxfId="1989" priority="97">
      <formula>H213&gt;0</formula>
    </cfRule>
    <cfRule type="expression" dxfId="1988" priority="98">
      <formula>H213&lt;0</formula>
    </cfRule>
  </conditionalFormatting>
  <conditionalFormatting sqref="F259:F260">
    <cfRule type="expression" dxfId="1987" priority="93">
      <formula>F259&gt;0</formula>
    </cfRule>
    <cfRule type="expression" dxfId="1986" priority="94">
      <formula>F259&lt;0</formula>
    </cfRule>
  </conditionalFormatting>
  <conditionalFormatting sqref="F259:F260">
    <cfRule type="expression" dxfId="1985" priority="95">
      <formula>F259&gt;0</formula>
    </cfRule>
    <cfRule type="expression" dxfId="1984" priority="96">
      <formula>F259&lt;0</formula>
    </cfRule>
  </conditionalFormatting>
  <conditionalFormatting sqref="H259:H260">
    <cfRule type="expression" dxfId="1983" priority="91">
      <formula>H259&gt;0</formula>
    </cfRule>
    <cfRule type="expression" dxfId="1982" priority="92">
      <formula>H259&lt;0</formula>
    </cfRule>
  </conditionalFormatting>
  <conditionalFormatting sqref="F66:F81">
    <cfRule type="expression" dxfId="1981" priority="89">
      <formula>F66&gt;0</formula>
    </cfRule>
    <cfRule type="expression" dxfId="1980" priority="90">
      <formula>F66&lt;0</formula>
    </cfRule>
  </conditionalFormatting>
  <conditionalFormatting sqref="H66:H81">
    <cfRule type="expression" dxfId="1979" priority="87">
      <formula>H66&gt;0</formula>
    </cfRule>
    <cfRule type="expression" dxfId="1978" priority="88">
      <formula>H66&lt;0</formula>
    </cfRule>
  </conditionalFormatting>
  <conditionalFormatting sqref="Q10">
    <cfRule type="expression" dxfId="1977" priority="85">
      <formula>Q10&gt;0</formula>
    </cfRule>
    <cfRule type="expression" dxfId="1976" priority="86">
      <formula>Q10&lt;0</formula>
    </cfRule>
  </conditionalFormatting>
  <conditionalFormatting sqref="J76">
    <cfRule type="expression" dxfId="1975" priority="83">
      <formula>J76&gt;0</formula>
    </cfRule>
    <cfRule type="expression" dxfId="1974" priority="84">
      <formula>J76&lt;0</formula>
    </cfRule>
  </conditionalFormatting>
  <conditionalFormatting sqref="F83:F91">
    <cfRule type="expression" dxfId="1973" priority="77">
      <formula>F83&gt;0</formula>
    </cfRule>
    <cfRule type="expression" dxfId="1972" priority="78">
      <formula>F83&lt;0</formula>
    </cfRule>
  </conditionalFormatting>
  <conditionalFormatting sqref="H83:H91">
    <cfRule type="expression" dxfId="1971" priority="75">
      <formula>H83&gt;0</formula>
    </cfRule>
    <cfRule type="expression" dxfId="1970" priority="76">
      <formula>H83&lt;0</formula>
    </cfRule>
  </conditionalFormatting>
  <conditionalFormatting sqref="R4">
    <cfRule type="expression" dxfId="1969" priority="73">
      <formula>R4&gt;0</formula>
    </cfRule>
    <cfRule type="expression" dxfId="1968" priority="74">
      <formula>R4&lt;0</formula>
    </cfRule>
  </conditionalFormatting>
  <conditionalFormatting sqref="Q9">
    <cfRule type="expression" dxfId="1967" priority="71">
      <formula>Q9&gt;0</formula>
    </cfRule>
    <cfRule type="expression" dxfId="1966" priority="72">
      <formula>Q9&lt;0</formula>
    </cfRule>
  </conditionalFormatting>
  <conditionalFormatting sqref="F92:F115">
    <cfRule type="expression" dxfId="1965" priority="67">
      <formula>F92&gt;0</formula>
    </cfRule>
    <cfRule type="expression" dxfId="1964" priority="68">
      <formula>F92&lt;0</formula>
    </cfRule>
  </conditionalFormatting>
  <conditionalFormatting sqref="H92:H115">
    <cfRule type="expression" dxfId="1963" priority="65">
      <formula>H92&gt;0</formula>
    </cfRule>
    <cfRule type="expression" dxfId="1962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61" priority="61">
      <formula>F116&gt;0</formula>
    </cfRule>
    <cfRule type="expression" dxfId="1960" priority="62">
      <formula>F116&lt;0</formula>
    </cfRule>
  </conditionalFormatting>
  <conditionalFormatting sqref="H116:H140">
    <cfRule type="expression" dxfId="1959" priority="59">
      <formula>H116&gt;0</formula>
    </cfRule>
    <cfRule type="expression" dxfId="1958" priority="60">
      <formula>H116&lt;0</formula>
    </cfRule>
  </conditionalFormatting>
  <conditionalFormatting sqref="H150:H151 F150:F151">
    <cfRule type="expression" dxfId="1957" priority="41">
      <formula>F150&gt;0</formula>
    </cfRule>
    <cfRule type="expression" dxfId="1956" priority="42">
      <formula>F150&lt;0</formula>
    </cfRule>
  </conditionalFormatting>
  <conditionalFormatting sqref="H145:H149 F145:F149">
    <cfRule type="expression" dxfId="1955" priority="39">
      <formula>F145&gt;0</formula>
    </cfRule>
    <cfRule type="expression" dxfId="1954" priority="40">
      <formula>F145&lt;0</formula>
    </cfRule>
  </conditionalFormatting>
  <conditionalFormatting sqref="F82">
    <cfRule type="expression" dxfId="1953" priority="37">
      <formula>F82&gt;0</formula>
    </cfRule>
    <cfRule type="expression" dxfId="1952" priority="38">
      <formula>F82&lt;0</formula>
    </cfRule>
  </conditionalFormatting>
  <conditionalFormatting sqref="H82">
    <cfRule type="expression" dxfId="1951" priority="35">
      <formula>H82&gt;0</formula>
    </cfRule>
    <cfRule type="expression" dxfId="1950" priority="36">
      <formula>H82&lt;0</formula>
    </cfRule>
  </conditionalFormatting>
  <conditionalFormatting sqref="F173:F175 H173:H175">
    <cfRule type="expression" dxfId="1949" priority="33">
      <formula>F173&gt;0</formula>
    </cfRule>
    <cfRule type="expression" dxfId="1948" priority="34">
      <formula>F173&lt;0</formula>
    </cfRule>
  </conditionalFormatting>
  <conditionalFormatting sqref="F162:F166 H162:H166">
    <cfRule type="expression" dxfId="1947" priority="29">
      <formula>F162&gt;0</formula>
    </cfRule>
    <cfRule type="expression" dxfId="1946" priority="30">
      <formula>F162&lt;0</formula>
    </cfRule>
  </conditionalFormatting>
  <conditionalFormatting sqref="F159:F161 H159:H161">
    <cfRule type="expression" dxfId="1945" priority="25">
      <formula>F159&gt;0</formula>
    </cfRule>
    <cfRule type="expression" dxfId="1944" priority="26">
      <formula>F159&lt;0</formula>
    </cfRule>
  </conditionalFormatting>
  <conditionalFormatting sqref="F156:F158 H156:H158">
    <cfRule type="expression" dxfId="1943" priority="23">
      <formula>F156&gt;0</formula>
    </cfRule>
    <cfRule type="expression" dxfId="1942" priority="24">
      <formula>F156&lt;0</formula>
    </cfRule>
  </conditionalFormatting>
  <conditionalFormatting sqref="F155 H155">
    <cfRule type="expression" dxfId="1941" priority="21">
      <formula>F155&gt;0</formula>
    </cfRule>
    <cfRule type="expression" dxfId="1940" priority="22">
      <formula>F155&lt;0</formula>
    </cfRule>
  </conditionalFormatting>
  <conditionalFormatting sqref="F168:F170 H168:H170 K66:K170">
    <cfRule type="expression" dxfId="1939" priority="19">
      <formula>F66&gt;0</formula>
    </cfRule>
    <cfRule type="expression" dxfId="1938" priority="20">
      <formula>F66&lt;0</formula>
    </cfRule>
  </conditionalFormatting>
  <conditionalFormatting sqref="F167 H167">
    <cfRule type="expression" dxfId="1937" priority="17">
      <formula>F167&gt;0</formula>
    </cfRule>
    <cfRule type="expression" dxfId="1936" priority="18">
      <formula>F167&lt;0</formula>
    </cfRule>
  </conditionalFormatting>
  <conditionalFormatting sqref="F171:F172 H171:H172 K171:K172">
    <cfRule type="expression" dxfId="1935" priority="15">
      <formula>F171&gt;0</formula>
    </cfRule>
    <cfRule type="expression" dxfId="1934" priority="16">
      <formula>F171&lt;0</formula>
    </cfRule>
  </conditionalFormatting>
  <conditionalFormatting sqref="F178:F180 H178:H180 K178:K180">
    <cfRule type="expression" dxfId="1933" priority="11">
      <formula>F178&gt;0</formula>
    </cfRule>
    <cfRule type="expression" dxfId="1932" priority="12">
      <formula>F178&lt;0</formula>
    </cfRule>
  </conditionalFormatting>
  <conditionalFormatting sqref="F176:F177 H176:H177 K176:K177">
    <cfRule type="expression" dxfId="1931" priority="9">
      <formula>F176&gt;0</formula>
    </cfRule>
    <cfRule type="expression" dxfId="1930" priority="10">
      <formula>F176&lt;0</formula>
    </cfRule>
  </conditionalFormatting>
  <conditionalFormatting sqref="F184:F185 H184:H185 K184:K185">
    <cfRule type="expression" dxfId="1929" priority="5">
      <formula>F184&gt;0</formula>
    </cfRule>
    <cfRule type="expression" dxfId="1928" priority="6">
      <formula>F184&lt;0</formula>
    </cfRule>
  </conditionalFormatting>
  <conditionalFormatting sqref="F182:F183 H182:H183 K182:K183">
    <cfRule type="expression" dxfId="1927" priority="3">
      <formula>F182&gt;0</formula>
    </cfRule>
    <cfRule type="expression" dxfId="1926" priority="4">
      <formula>F182&lt;0</formula>
    </cfRule>
  </conditionalFormatting>
  <conditionalFormatting sqref="F181 H181 K181">
    <cfRule type="expression" dxfId="1925" priority="1">
      <formula>F181&gt;0</formula>
    </cfRule>
    <cfRule type="expression" dxfId="1924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23" priority="31">
      <formula>Q7&gt;0</formula>
    </cfRule>
    <cfRule type="expression" dxfId="1922" priority="32">
      <formula>Q7&lt;0</formula>
    </cfRule>
  </conditionalFormatting>
  <conditionalFormatting sqref="Q8">
    <cfRule type="expression" dxfId="1921" priority="29">
      <formula>Q8&gt;0</formula>
    </cfRule>
    <cfRule type="expression" dxfId="1920" priority="30">
      <formula>Q8&lt;0</formula>
    </cfRule>
  </conditionalFormatting>
  <conditionalFormatting sqref="F62:F65">
    <cfRule type="expression" dxfId="1919" priority="21">
      <formula>F62&gt;0</formula>
    </cfRule>
    <cfRule type="expression" dxfId="1918" priority="22">
      <formula>F62&lt;0</formula>
    </cfRule>
  </conditionalFormatting>
  <conditionalFormatting sqref="F66:F74 F78:F98 F102:F106">
    <cfRule type="expression" dxfId="1917" priority="17">
      <formula>F66&gt;0</formula>
    </cfRule>
    <cfRule type="expression" dxfId="1916" priority="18">
      <formula>F66&lt;0</formula>
    </cfRule>
  </conditionalFormatting>
  <conditionalFormatting sqref="F66:F74 F78:F98 F102:F106">
    <cfRule type="expression" dxfId="1915" priority="19">
      <formula>F66&gt;0</formula>
    </cfRule>
    <cfRule type="expression" dxfId="1914" priority="20">
      <formula>F66&lt;0</formula>
    </cfRule>
  </conditionalFormatting>
  <conditionalFormatting sqref="H62:H74 H78:H98 H102:H106">
    <cfRule type="expression" dxfId="1913" priority="15">
      <formula>H62&gt;0</formula>
    </cfRule>
    <cfRule type="expression" dxfId="1912" priority="16">
      <formula>H62&lt;0</formula>
    </cfRule>
  </conditionalFormatting>
  <conditionalFormatting sqref="F57:F61">
    <cfRule type="expression" dxfId="1911" priority="13">
      <formula>F57&gt;0</formula>
    </cfRule>
    <cfRule type="expression" dxfId="1910" priority="14">
      <formula>F57&lt;0</formula>
    </cfRule>
  </conditionalFormatting>
  <conditionalFormatting sqref="H57:H61">
    <cfRule type="expression" dxfId="1909" priority="11">
      <formula>H57&gt;0</formula>
    </cfRule>
    <cfRule type="expression" dxfId="1908" priority="12">
      <formula>H57&lt;0</formula>
    </cfRule>
  </conditionalFormatting>
  <conditionalFormatting sqref="F75:F77">
    <cfRule type="expression" dxfId="1907" priority="7">
      <formula>F75&gt;0</formula>
    </cfRule>
    <cfRule type="expression" dxfId="1906" priority="8">
      <formula>F75&lt;0</formula>
    </cfRule>
  </conditionalFormatting>
  <conditionalFormatting sqref="F75:F77">
    <cfRule type="expression" dxfId="1905" priority="9">
      <formula>F75&gt;0</formula>
    </cfRule>
    <cfRule type="expression" dxfId="1904" priority="10">
      <formula>F75&lt;0</formula>
    </cfRule>
  </conditionalFormatting>
  <conditionalFormatting sqref="H75:H77">
    <cfRule type="expression" dxfId="1903" priority="5">
      <formula>H75&gt;0</formula>
    </cfRule>
    <cfRule type="expression" dxfId="1902" priority="6">
      <formula>H75&lt;0</formula>
    </cfRule>
  </conditionalFormatting>
  <conditionalFormatting sqref="F22:F30">
    <cfRule type="expression" dxfId="1901" priority="3">
      <formula>F22&gt;0</formula>
    </cfRule>
    <cfRule type="expression" dxfId="1900" priority="4">
      <formula>F22&lt;0</formula>
    </cfRule>
  </conditionalFormatting>
  <conditionalFormatting sqref="F99:F101">
    <cfRule type="expression" dxfId="1899" priority="1">
      <formula>F99&gt;0</formula>
    </cfRule>
    <cfRule type="expression" dxfId="1898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97" priority="25">
      <formula>F30&gt;0</formula>
    </cfRule>
    <cfRule type="expression" dxfId="1896" priority="26">
      <formula>F30&lt;0</formula>
    </cfRule>
  </conditionalFormatting>
  <conditionalFormatting sqref="Q7">
    <cfRule type="expression" dxfId="1895" priority="23">
      <formula>Q7&gt;0</formula>
    </cfRule>
    <cfRule type="expression" dxfId="1894" priority="24">
      <formula>Q7&lt;0</formula>
    </cfRule>
  </conditionalFormatting>
  <conditionalFormatting sqref="Q8">
    <cfRule type="expression" dxfId="1893" priority="21">
      <formula>Q8&gt;0</formula>
    </cfRule>
    <cfRule type="expression" dxfId="1892" priority="22">
      <formula>Q8&lt;0</formula>
    </cfRule>
  </conditionalFormatting>
  <conditionalFormatting sqref="M74">
    <cfRule type="expression" dxfId="1891" priority="15">
      <formula>M74&gt;0</formula>
    </cfRule>
    <cfRule type="expression" dxfId="1890" priority="16">
      <formula>M74&lt;0</formula>
    </cfRule>
  </conditionalFormatting>
  <conditionalFormatting sqref="F113:F149 H113:H149">
    <cfRule type="expression" dxfId="1889" priority="13">
      <formula>F113&gt;0</formula>
    </cfRule>
    <cfRule type="expression" dxfId="1888" priority="14">
      <formula>F113&lt;0</formula>
    </cfRule>
  </conditionalFormatting>
  <conditionalFormatting sqref="F105:F112">
    <cfRule type="expression" dxfId="1887" priority="11">
      <formula>F105&gt;0</formula>
    </cfRule>
    <cfRule type="expression" dxfId="1886" priority="12">
      <formula>F105&lt;0</formula>
    </cfRule>
  </conditionalFormatting>
  <conditionalFormatting sqref="H105:H112">
    <cfRule type="expression" dxfId="1885" priority="9">
      <formula>H105&gt;0</formula>
    </cfRule>
    <cfRule type="expression" dxfId="1884" priority="10">
      <formula>H105&lt;0</formula>
    </cfRule>
  </conditionalFormatting>
  <conditionalFormatting sqref="Q10">
    <cfRule type="expression" dxfId="1883" priority="7">
      <formula>Q10&gt;0</formula>
    </cfRule>
    <cfRule type="expression" dxfId="1882" priority="8">
      <formula>Q10&lt;0</formula>
    </cfRule>
  </conditionalFormatting>
  <conditionalFormatting sqref="F25:F29">
    <cfRule type="expression" dxfId="1881" priority="5">
      <formula>F25&gt;0</formula>
    </cfRule>
    <cfRule type="expression" dxfId="1880" priority="6">
      <formula>F25&lt;0</formula>
    </cfRule>
  </conditionalFormatting>
  <conditionalFormatting sqref="H25:H29">
    <cfRule type="expression" dxfId="1879" priority="3">
      <formula>H25&gt;0</formula>
    </cfRule>
    <cfRule type="expression" dxfId="1878" priority="4">
      <formula>H25&lt;0</formula>
    </cfRule>
  </conditionalFormatting>
  <conditionalFormatting sqref="J26:J35">
    <cfRule type="expression" dxfId="1877" priority="1">
      <formula>J26&gt;0</formula>
    </cfRule>
    <cfRule type="expression" dxfId="1876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1241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3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3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75" priority="47">
      <formula>F7&gt;0</formula>
    </cfRule>
    <cfRule type="expression" dxfId="1874" priority="48">
      <formula>F7&lt;0</formula>
    </cfRule>
  </conditionalFormatting>
  <conditionalFormatting sqref="Q8">
    <cfRule type="expression" dxfId="1873" priority="45">
      <formula>Q8&gt;0</formula>
    </cfRule>
    <cfRule type="expression" dxfId="1872" priority="46">
      <formula>Q8&lt;0</formula>
    </cfRule>
  </conditionalFormatting>
  <conditionalFormatting sqref="F41:F60">
    <cfRule type="expression" dxfId="1871" priority="43">
      <formula>F41&gt;0</formula>
    </cfRule>
    <cfRule type="expression" dxfId="1870" priority="44">
      <formula>F41&lt;0</formula>
    </cfRule>
  </conditionalFormatting>
  <conditionalFormatting sqref="H41:H60">
    <cfRule type="expression" dxfId="1869" priority="41">
      <formula>H41&gt;0</formula>
    </cfRule>
    <cfRule type="expression" dxfId="1868" priority="42">
      <formula>H41&lt;0</formula>
    </cfRule>
  </conditionalFormatting>
  <conditionalFormatting sqref="Q10">
    <cfRule type="expression" dxfId="1867" priority="35">
      <formula>Q10&gt;0</formula>
    </cfRule>
    <cfRule type="expression" dxfId="1866" priority="36">
      <formula>Q10&lt;0</formula>
    </cfRule>
  </conditionalFormatting>
  <conditionalFormatting sqref="J36:J60">
    <cfRule type="expression" dxfId="1865" priority="33">
      <formula>J36&gt;0</formula>
    </cfRule>
    <cfRule type="expression" dxfId="1864" priority="34">
      <formula>J36&lt;0</formula>
    </cfRule>
  </conditionalFormatting>
  <conditionalFormatting sqref="K36:K49">
    <cfRule type="expression" dxfId="1863" priority="31">
      <formula>K36&gt;0</formula>
    </cfRule>
    <cfRule type="expression" dxfId="1862" priority="32">
      <formula>K36&lt;0</formula>
    </cfRule>
  </conditionalFormatting>
  <conditionalFormatting sqref="L36:L49">
    <cfRule type="expression" dxfId="1861" priority="29">
      <formula>L36&gt;0</formula>
    </cfRule>
    <cfRule type="expression" dxfId="1860" priority="30">
      <formula>L36&lt;0</formula>
    </cfRule>
  </conditionalFormatting>
  <conditionalFormatting sqref="F114:F135">
    <cfRule type="expression" dxfId="1859" priority="27">
      <formula>F114&gt;0</formula>
    </cfRule>
    <cfRule type="expression" dxfId="1858" priority="28">
      <formula>F114&lt;0</formula>
    </cfRule>
  </conditionalFormatting>
  <conditionalFormatting sqref="H114:H135">
    <cfRule type="expression" dxfId="1857" priority="25">
      <formula>H114&gt;0</formula>
    </cfRule>
    <cfRule type="expression" dxfId="1856" priority="26">
      <formula>H114&lt;0</formula>
    </cfRule>
  </conditionalFormatting>
  <conditionalFormatting sqref="J114:J127">
    <cfRule type="expression" dxfId="1855" priority="23">
      <formula>J114&gt;0</formula>
    </cfRule>
    <cfRule type="expression" dxfId="1854" priority="24">
      <formula>J114&lt;0</formula>
    </cfRule>
  </conditionalFormatting>
  <conditionalFormatting sqref="K114:K127">
    <cfRule type="expression" dxfId="1853" priority="21">
      <formula>K114&gt;0</formula>
    </cfRule>
    <cfRule type="expression" dxfId="1852" priority="22">
      <formula>K114&lt;0</formula>
    </cfRule>
  </conditionalFormatting>
  <conditionalFormatting sqref="L114:L127">
    <cfRule type="expression" dxfId="1851" priority="19">
      <formula>L114&gt;0</formula>
    </cfRule>
    <cfRule type="expression" dxfId="1850" priority="20">
      <formula>L114&lt;0</formula>
    </cfRule>
  </conditionalFormatting>
  <conditionalFormatting sqref="F36:F40">
    <cfRule type="expression" dxfId="1849" priority="17">
      <formula>F36&gt;0</formula>
    </cfRule>
    <cfRule type="expression" dxfId="1848" priority="18">
      <formula>F36&lt;0</formula>
    </cfRule>
  </conditionalFormatting>
  <conditionalFormatting sqref="H36:H40">
    <cfRule type="expression" dxfId="1847" priority="15">
      <formula>H36&gt;0</formula>
    </cfRule>
    <cfRule type="expression" dxfId="1846" priority="16">
      <formula>H36&lt;0</formula>
    </cfRule>
  </conditionalFormatting>
  <conditionalFormatting sqref="F61:F62">
    <cfRule type="expression" dxfId="1845" priority="13">
      <formula>F61&gt;0</formula>
    </cfRule>
    <cfRule type="expression" dxfId="1844" priority="14">
      <formula>F61&lt;0</formula>
    </cfRule>
  </conditionalFormatting>
  <conditionalFormatting sqref="H61:H62">
    <cfRule type="expression" dxfId="1843" priority="11">
      <formula>H61&gt;0</formula>
    </cfRule>
    <cfRule type="expression" dxfId="1842" priority="12">
      <formula>H61&lt;0</formula>
    </cfRule>
  </conditionalFormatting>
  <conditionalFormatting sqref="J61:J62">
    <cfRule type="expression" dxfId="1841" priority="9">
      <formula>J61&gt;0</formula>
    </cfRule>
    <cfRule type="expression" dxfId="1840" priority="10">
      <formula>J61&lt;0</formula>
    </cfRule>
  </conditionalFormatting>
  <conditionalFormatting sqref="J74:J75 H74:H75 F74:F75">
    <cfRule type="expression" dxfId="1839" priority="7">
      <formula>F74&gt;0</formula>
    </cfRule>
    <cfRule type="expression" dxfId="1838" priority="8">
      <formula>F74&lt;0</formula>
    </cfRule>
  </conditionalFormatting>
  <conditionalFormatting sqref="J79:J82 F79:F83 H79:H83">
    <cfRule type="expression" dxfId="1837" priority="3">
      <formula>F79&gt;0</formula>
    </cfRule>
    <cfRule type="expression" dxfId="1836" priority="4">
      <formula>F79&lt;0</formula>
    </cfRule>
  </conditionalFormatting>
  <conditionalFormatting sqref="J84:J86 F84:F86 H84:H86">
    <cfRule type="expression" dxfId="1835" priority="1">
      <formula>F84&gt;0</formula>
    </cfRule>
    <cfRule type="expression" dxfId="1834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93.28</v>
      </c>
      <c r="R4" s="495">
        <v>2.8E-3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9328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1.1307826577186949E-2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7.2898799313893658E-3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19.637894736842107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102.608</v>
      </c>
      <c r="W19" s="134"/>
    </row>
    <row r="20" spans="1:23" x14ac:dyDescent="0.25">
      <c r="O20" s="81">
        <v>1.0900000000000001</v>
      </c>
      <c r="P20" s="81">
        <f t="shared" ref="P20:P39" si="0">O20*$Q$4</f>
        <v>101.6752</v>
      </c>
      <c r="W20" s="134"/>
    </row>
    <row r="21" spans="1:23" x14ac:dyDescent="0.25">
      <c r="O21" s="81">
        <v>1.08</v>
      </c>
      <c r="P21" s="81">
        <f t="shared" si="0"/>
        <v>100.7424</v>
      </c>
      <c r="W21" s="134"/>
    </row>
    <row r="22" spans="1:23" x14ac:dyDescent="0.25">
      <c r="O22" s="81">
        <v>1.07</v>
      </c>
      <c r="P22" s="81">
        <f t="shared" si="0"/>
        <v>99.809600000000003</v>
      </c>
      <c r="W22" s="134"/>
    </row>
    <row r="23" spans="1:23" x14ac:dyDescent="0.25">
      <c r="O23" s="81">
        <v>1.06</v>
      </c>
      <c r="P23" s="81">
        <f t="shared" si="0"/>
        <v>98.876800000000003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97.944000000000003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97.011200000000002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96.078400000000002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95.145600000000002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94.212800000000001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93.28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92.347200000000001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91.414400000000001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90.4816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89.5488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88.616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87.683199999999999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86.750399999999999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85.817599999999999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84.884799999999998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3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83.951999999999998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3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33" priority="25">
      <formula>F47&gt;0</formula>
    </cfRule>
    <cfRule type="expression" dxfId="1832" priority="26">
      <formula>F47&lt;0</formula>
    </cfRule>
  </conditionalFormatting>
  <conditionalFormatting sqref="Q7">
    <cfRule type="expression" dxfId="1831" priority="23">
      <formula>Q7&gt;0</formula>
    </cfRule>
    <cfRule type="expression" dxfId="1830" priority="24">
      <formula>Q7&lt;0</formula>
    </cfRule>
  </conditionalFormatting>
  <conditionalFormatting sqref="Q8">
    <cfRule type="expression" dxfId="1829" priority="21">
      <formula>Q8&gt;0</formula>
    </cfRule>
    <cfRule type="expression" dxfId="1828" priority="22">
      <formula>Q8&lt;0</formula>
    </cfRule>
  </conditionalFormatting>
  <conditionalFormatting sqref="F25:F37 F43:F46">
    <cfRule type="expression" dxfId="1827" priority="19">
      <formula>F25&gt;0</formula>
    </cfRule>
    <cfRule type="expression" dxfId="1826" priority="20">
      <formula>F25&lt;0</formula>
    </cfRule>
  </conditionalFormatting>
  <conditionalFormatting sqref="H25:H37 H41:H46">
    <cfRule type="expression" dxfId="1825" priority="17">
      <formula>H25&gt;0</formula>
    </cfRule>
    <cfRule type="expression" dxfId="1824" priority="18">
      <formula>H25&lt;0</formula>
    </cfRule>
  </conditionalFormatting>
  <conditionalFormatting sqref="F89:F110">
    <cfRule type="expression" dxfId="1823" priority="15">
      <formula>F89&gt;0</formula>
    </cfRule>
    <cfRule type="expression" dxfId="1822" priority="16">
      <formula>F89&lt;0</formula>
    </cfRule>
  </conditionalFormatting>
  <conditionalFormatting sqref="H89:H110">
    <cfRule type="expression" dxfId="1821" priority="13">
      <formula>H89&gt;0</formula>
    </cfRule>
    <cfRule type="expression" dxfId="1820" priority="14">
      <formula>H89&lt;0</formula>
    </cfRule>
  </conditionalFormatting>
  <conditionalFormatting sqref="Q10">
    <cfRule type="expression" dxfId="1819" priority="11">
      <formula>Q10&gt;0</formula>
    </cfRule>
    <cfRule type="expression" dxfId="1818" priority="12">
      <formula>Q10&lt;0</formula>
    </cfRule>
  </conditionalFormatting>
  <conditionalFormatting sqref="J25:J38">
    <cfRule type="expression" dxfId="1817" priority="9">
      <formula>J25&gt;0</formula>
    </cfRule>
    <cfRule type="expression" dxfId="1816" priority="10">
      <formula>J25&lt;0</formula>
    </cfRule>
  </conditionalFormatting>
  <conditionalFormatting sqref="K25:K38">
    <cfRule type="expression" dxfId="1815" priority="7">
      <formula>K25&gt;0</formula>
    </cfRule>
    <cfRule type="expression" dxfId="1814" priority="8">
      <formula>K25&lt;0</formula>
    </cfRule>
  </conditionalFormatting>
  <conditionalFormatting sqref="F38:F42">
    <cfRule type="expression" dxfId="1813" priority="3">
      <formula>F38&gt;0</formula>
    </cfRule>
    <cfRule type="expression" dxfId="1812" priority="4">
      <formula>F38&lt;0</formula>
    </cfRule>
  </conditionalFormatting>
  <conditionalFormatting sqref="H38:H40">
    <cfRule type="expression" dxfId="1811" priority="1">
      <formula>H38&gt;0</formula>
    </cfRule>
    <cfRule type="expression" dxfId="1810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09" priority="25">
      <formula>F7&gt;0</formula>
    </cfRule>
    <cfRule type="expression" dxfId="1808" priority="26">
      <formula>F7&lt;0</formula>
    </cfRule>
  </conditionalFormatting>
  <conditionalFormatting sqref="Q8">
    <cfRule type="expression" dxfId="1807" priority="23">
      <formula>Q8&gt;0</formula>
    </cfRule>
    <cfRule type="expression" dxfId="1806" priority="24">
      <formula>Q8&lt;0</formula>
    </cfRule>
  </conditionalFormatting>
  <conditionalFormatting sqref="F93:F114">
    <cfRule type="expression" dxfId="1805" priority="17">
      <formula>F93&gt;0</formula>
    </cfRule>
    <cfRule type="expression" dxfId="1804" priority="18">
      <formula>F93&lt;0</formula>
    </cfRule>
  </conditionalFormatting>
  <conditionalFormatting sqref="H93:H114">
    <cfRule type="expression" dxfId="1803" priority="15">
      <formula>H93&gt;0</formula>
    </cfRule>
    <cfRule type="expression" dxfId="1802" priority="16">
      <formula>H93&lt;0</formula>
    </cfRule>
  </conditionalFormatting>
  <conditionalFormatting sqref="Q10">
    <cfRule type="expression" dxfId="1801" priority="13">
      <formula>Q10&gt;0</formula>
    </cfRule>
    <cfRule type="expression" dxfId="1800" priority="14">
      <formula>Q10&lt;0</formula>
    </cfRule>
  </conditionalFormatting>
  <conditionalFormatting sqref="J25:J38">
    <cfRule type="expression" dxfId="1799" priority="11">
      <formula>J25&gt;0</formula>
    </cfRule>
    <cfRule type="expression" dxfId="1798" priority="12">
      <formula>J25&lt;0</formula>
    </cfRule>
  </conditionalFormatting>
  <conditionalFormatting sqref="K25:K38">
    <cfRule type="expression" dxfId="1797" priority="9">
      <formula>K25&gt;0</formula>
    </cfRule>
    <cfRule type="expression" dxfId="1796" priority="10">
      <formula>K25&lt;0</formula>
    </cfRule>
  </conditionalFormatting>
  <conditionalFormatting sqref="L25:L34">
    <cfRule type="expression" dxfId="1795" priority="7">
      <formula>L25&gt;0</formula>
    </cfRule>
    <cfRule type="expression" dxfId="1794" priority="8">
      <formula>L25&lt;0</formula>
    </cfRule>
  </conditionalFormatting>
  <conditionalFormatting sqref="J43">
    <cfRule type="expression" dxfId="1793" priority="5">
      <formula>J43&gt;0</formula>
    </cfRule>
    <cfRule type="expression" dxfId="1792" priority="6">
      <formula>J43&lt;0</formula>
    </cfRule>
  </conditionalFormatting>
  <conditionalFormatting sqref="M25:M34">
    <cfRule type="expression" dxfId="1791" priority="3">
      <formula>M25&gt;0</formula>
    </cfRule>
    <cfRule type="expression" dxfId="1790" priority="4">
      <formula>M25&lt;0</formula>
    </cfRule>
  </conditionalFormatting>
  <conditionalFormatting sqref="H61:H64 F61:F64">
    <cfRule type="expression" dxfId="1789" priority="1">
      <formula>F61&gt;0</formula>
    </cfRule>
    <cfRule type="expression" dxfId="1788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5" activePane="bottomLeft" state="frozen"/>
      <selection activeCell="A2" sqref="A2"/>
      <selection pane="bottomLeft" activeCell="H9" sqref="H9:K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1272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37.729999999999997</v>
      </c>
      <c r="R4" s="495">
        <v>-7.6E-3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7545.9999999999991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1537.7099999999982</v>
      </c>
      <c r="R7">
        <v>100</v>
      </c>
    </row>
    <row r="8" spans="1:21" x14ac:dyDescent="0.25">
      <c r="B8" s="72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1537.7099999999982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0.25593138813206384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2.0143122183938513E-2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15.091999999999999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SUM(H2:H9)</f>
        <v>650</v>
      </c>
      <c r="I18" s="18"/>
      <c r="J18" s="18"/>
      <c r="K18" s="18">
        <f>SUM(K2:K9)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41.503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41.125700000000002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40.748399999999997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40.371099999999998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39.9938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39.616499999999995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39.239199999999997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38.861899999999999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38.4846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38.107299999999995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37.729999999999997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37.352699999999999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36.975399999999993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36.598099999999995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36.220799999999997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35.843499999999999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35.466199999999994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35.088900000000002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34.711599999999997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34.334299999999999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33.957000000000001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3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3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87" priority="33">
      <formula>F59&gt;0</formula>
    </cfRule>
    <cfRule type="expression" dxfId="1786" priority="34">
      <formula>F59&lt;0</formula>
    </cfRule>
  </conditionalFormatting>
  <conditionalFormatting sqref="Q7">
    <cfRule type="expression" dxfId="1785" priority="31">
      <formula>Q7&gt;0</formula>
    </cfRule>
    <cfRule type="expression" dxfId="1784" priority="32">
      <formula>Q7&lt;0</formula>
    </cfRule>
  </conditionalFormatting>
  <conditionalFormatting sqref="Q8">
    <cfRule type="expression" dxfId="1783" priority="29">
      <formula>Q8&gt;0</formula>
    </cfRule>
    <cfRule type="expression" dxfId="1782" priority="30">
      <formula>Q8&lt;0</formula>
    </cfRule>
  </conditionalFormatting>
  <conditionalFormatting sqref="F30:F58">
    <cfRule type="expression" dxfId="1781" priority="27">
      <formula>F30&gt;0</formula>
    </cfRule>
    <cfRule type="expression" dxfId="1780" priority="28">
      <formula>F30&lt;0</formula>
    </cfRule>
  </conditionalFormatting>
  <conditionalFormatting sqref="H30:H58">
    <cfRule type="expression" dxfId="1779" priority="25">
      <formula>H30&gt;0</formula>
    </cfRule>
    <cfRule type="expression" dxfId="1778" priority="26">
      <formula>H30&lt;0</formula>
    </cfRule>
  </conditionalFormatting>
  <conditionalFormatting sqref="Q10">
    <cfRule type="expression" dxfId="1777" priority="23">
      <formula>Q10&gt;0</formula>
    </cfRule>
    <cfRule type="expression" dxfId="1776" priority="24">
      <formula>Q10&lt;0</formula>
    </cfRule>
  </conditionalFormatting>
  <conditionalFormatting sqref="J25:J38">
    <cfRule type="expression" dxfId="1775" priority="21">
      <formula>J25&gt;0</formula>
    </cfRule>
    <cfRule type="expression" dxfId="1774" priority="22">
      <formula>J25&lt;0</formula>
    </cfRule>
  </conditionalFormatting>
  <conditionalFormatting sqref="K25:K33">
    <cfRule type="expression" dxfId="1773" priority="19">
      <formula>K25&gt;0</formula>
    </cfRule>
    <cfRule type="expression" dxfId="1772" priority="20">
      <formula>K25&lt;0</formula>
    </cfRule>
  </conditionalFormatting>
  <conditionalFormatting sqref="L25:L38">
    <cfRule type="expression" dxfId="1771" priority="17">
      <formula>L25&gt;0</formula>
    </cfRule>
    <cfRule type="expression" dxfId="1770" priority="18">
      <formula>L25&lt;0</formula>
    </cfRule>
  </conditionalFormatting>
  <conditionalFormatting sqref="F89:F110">
    <cfRule type="expression" dxfId="1769" priority="15">
      <formula>F89&gt;0</formula>
    </cfRule>
    <cfRule type="expression" dxfId="1768" priority="16">
      <formula>F89&lt;0</formula>
    </cfRule>
  </conditionalFormatting>
  <conditionalFormatting sqref="H89:H110">
    <cfRule type="expression" dxfId="1767" priority="13">
      <formula>H89&gt;0</formula>
    </cfRule>
    <cfRule type="expression" dxfId="1766" priority="14">
      <formula>H89&lt;0</formula>
    </cfRule>
  </conditionalFormatting>
  <conditionalFormatting sqref="J89:J102">
    <cfRule type="expression" dxfId="1765" priority="11">
      <formula>J89&gt;0</formula>
    </cfRule>
    <cfRule type="expression" dxfId="1764" priority="12">
      <formula>J89&lt;0</formula>
    </cfRule>
  </conditionalFormatting>
  <conditionalFormatting sqref="K89:K102">
    <cfRule type="expression" dxfId="1763" priority="9">
      <formula>K89&gt;0</formula>
    </cfRule>
    <cfRule type="expression" dxfId="1762" priority="10">
      <formula>K89&lt;0</formula>
    </cfRule>
  </conditionalFormatting>
  <conditionalFormatting sqref="L89:L102">
    <cfRule type="expression" dxfId="1761" priority="7">
      <formula>L89&gt;0</formula>
    </cfRule>
    <cfRule type="expression" dxfId="1760" priority="8">
      <formula>L89&lt;0</formula>
    </cfRule>
  </conditionalFormatting>
  <conditionalFormatting sqref="F25:F29">
    <cfRule type="expression" dxfId="1759" priority="5">
      <formula>F25&gt;0</formula>
    </cfRule>
    <cfRule type="expression" dxfId="1758" priority="6">
      <formula>F25&lt;0</formula>
    </cfRule>
  </conditionalFormatting>
  <conditionalFormatting sqref="H25:H29">
    <cfRule type="expression" dxfId="1757" priority="3">
      <formula>H25&gt;0</formula>
    </cfRule>
    <cfRule type="expression" dxfId="1756" priority="4">
      <formula>H25&lt;0</formula>
    </cfRule>
  </conditionalFormatting>
  <conditionalFormatting sqref="F29">
    <cfRule type="expression" dxfId="1755" priority="1">
      <formula>F29&gt;0</formula>
    </cfRule>
    <cfRule type="expression" dxfId="1754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53" priority="31">
      <formula>F47&gt;0</formula>
    </cfRule>
    <cfRule type="expression" dxfId="1752" priority="32">
      <formula>F47&lt;0</formula>
    </cfRule>
  </conditionalFormatting>
  <conditionalFormatting sqref="Q7">
    <cfRule type="expression" dxfId="1751" priority="29">
      <formula>Q7&gt;0</formula>
    </cfRule>
    <cfRule type="expression" dxfId="1750" priority="30">
      <formula>Q7&lt;0</formula>
    </cfRule>
  </conditionalFormatting>
  <conditionalFormatting sqref="Q8">
    <cfRule type="expression" dxfId="1749" priority="27">
      <formula>Q8&gt;0</formula>
    </cfRule>
    <cfRule type="expression" dxfId="1748" priority="28">
      <formula>Q8&lt;0</formula>
    </cfRule>
  </conditionalFormatting>
  <conditionalFormatting sqref="F30:F46">
    <cfRule type="expression" dxfId="1747" priority="25">
      <formula>F30&gt;0</formula>
    </cfRule>
    <cfRule type="expression" dxfId="1746" priority="26">
      <formula>F30&lt;0</formula>
    </cfRule>
  </conditionalFormatting>
  <conditionalFormatting sqref="H30:H46">
    <cfRule type="expression" dxfId="1745" priority="23">
      <formula>H30&gt;0</formula>
    </cfRule>
    <cfRule type="expression" dxfId="1744" priority="24">
      <formula>H30&lt;0</formula>
    </cfRule>
  </conditionalFormatting>
  <conditionalFormatting sqref="Q10">
    <cfRule type="expression" dxfId="1743" priority="21">
      <formula>Q10&gt;0</formula>
    </cfRule>
    <cfRule type="expression" dxfId="1742" priority="22">
      <formula>Q10&lt;0</formula>
    </cfRule>
  </conditionalFormatting>
  <conditionalFormatting sqref="J25:J38">
    <cfRule type="expression" dxfId="1741" priority="19">
      <formula>J25&gt;0</formula>
    </cfRule>
    <cfRule type="expression" dxfId="1740" priority="20">
      <formula>J25&lt;0</formula>
    </cfRule>
  </conditionalFormatting>
  <conditionalFormatting sqref="K25:K38">
    <cfRule type="expression" dxfId="1739" priority="17">
      <formula>K25&gt;0</formula>
    </cfRule>
    <cfRule type="expression" dxfId="1738" priority="18">
      <formula>K25&lt;0</formula>
    </cfRule>
  </conditionalFormatting>
  <conditionalFormatting sqref="L25:L38">
    <cfRule type="expression" dxfId="1737" priority="15">
      <formula>L25&gt;0</formula>
    </cfRule>
    <cfRule type="expression" dxfId="1736" priority="16">
      <formula>L25&lt;0</formula>
    </cfRule>
  </conditionalFormatting>
  <conditionalFormatting sqref="F89:F110">
    <cfRule type="expression" dxfId="1735" priority="13">
      <formula>F89&gt;0</formula>
    </cfRule>
    <cfRule type="expression" dxfId="1734" priority="14">
      <formula>F89&lt;0</formula>
    </cfRule>
  </conditionalFormatting>
  <conditionalFormatting sqref="H89:H110">
    <cfRule type="expression" dxfId="1733" priority="11">
      <formula>H89&gt;0</formula>
    </cfRule>
    <cfRule type="expression" dxfId="1732" priority="12">
      <formula>H89&lt;0</formula>
    </cfRule>
  </conditionalFormatting>
  <conditionalFormatting sqref="J89:J102">
    <cfRule type="expression" dxfId="1731" priority="9">
      <formula>J89&gt;0</formula>
    </cfRule>
    <cfRule type="expression" dxfId="1730" priority="10">
      <formula>J89&lt;0</formula>
    </cfRule>
  </conditionalFormatting>
  <conditionalFormatting sqref="K89:K102">
    <cfRule type="expression" dxfId="1729" priority="7">
      <formula>K89&gt;0</formula>
    </cfRule>
    <cfRule type="expression" dxfId="1728" priority="8">
      <formula>K89&lt;0</formula>
    </cfRule>
  </conditionalFormatting>
  <conditionalFormatting sqref="L89:L102">
    <cfRule type="expression" dxfId="1727" priority="5">
      <formula>L89&gt;0</formula>
    </cfRule>
    <cfRule type="expression" dxfId="1726" priority="6">
      <formula>L89&lt;0</formula>
    </cfRule>
  </conditionalFormatting>
  <conditionalFormatting sqref="F25:F29">
    <cfRule type="expression" dxfId="1725" priority="3">
      <formula>F25&gt;0</formula>
    </cfRule>
    <cfRule type="expression" dxfId="1724" priority="4">
      <formula>F25&lt;0</formula>
    </cfRule>
  </conditionalFormatting>
  <conditionalFormatting sqref="H25:H29">
    <cfRule type="expression" dxfId="1723" priority="1">
      <formula>H25&gt;0</formula>
    </cfRule>
    <cfRule type="expression" dxfId="17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1246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1257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1256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46.73</v>
      </c>
      <c r="R4" s="495">
        <v>0.03</v>
      </c>
      <c r="T4" s="770"/>
      <c r="U4" s="858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18692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-1522</v>
      </c>
      <c r="R7">
        <v>250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-1522</v>
      </c>
      <c r="T8" s="1">
        <v>43362</v>
      </c>
      <c r="U8" s="837" t="s">
        <v>1284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-7.529435045018304E-2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3.8947143162850424E-2</v>
      </c>
      <c r="R11">
        <f>1.82/4</f>
        <v>0.45500000000000002</v>
      </c>
      <c r="T11" s="1">
        <v>43391</v>
      </c>
      <c r="U11" s="837" t="s">
        <v>1305</v>
      </c>
    </row>
    <row r="12" spans="1:21" x14ac:dyDescent="0.25">
      <c r="H12" s="70"/>
      <c r="O12" s="11" t="s">
        <v>925</v>
      </c>
      <c r="Q12" s="1" t="s">
        <v>1287</v>
      </c>
    </row>
    <row r="13" spans="1:21" x14ac:dyDescent="0.25">
      <c r="H13" s="70"/>
      <c r="O13" s="11" t="s">
        <v>952</v>
      </c>
      <c r="Q13" s="2">
        <f>Q4/4.6</f>
        <v>10.158695652173913</v>
      </c>
    </row>
    <row r="14" spans="1:21" x14ac:dyDescent="0.25">
      <c r="H14" s="70"/>
      <c r="O14" s="11" t="s">
        <v>1039</v>
      </c>
      <c r="Q14" s="1">
        <v>43410</v>
      </c>
      <c r="T14" s="7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51.402999999999999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50.935699999999997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50.468400000000003</v>
      </c>
    </row>
    <row r="20" spans="1:20" x14ac:dyDescent="0.25">
      <c r="O20" s="81">
        <v>1.07</v>
      </c>
      <c r="P20" s="81">
        <f t="shared" si="0"/>
        <v>50.001100000000001</v>
      </c>
    </row>
    <row r="21" spans="1:20" x14ac:dyDescent="0.25">
      <c r="O21" s="81">
        <v>1.06</v>
      </c>
      <c r="P21" s="81">
        <f t="shared" si="0"/>
        <v>49.533799999999999</v>
      </c>
    </row>
    <row r="22" spans="1:20" x14ac:dyDescent="0.25">
      <c r="O22" s="81">
        <v>1.05</v>
      </c>
      <c r="P22" s="81">
        <f t="shared" si="0"/>
        <v>49.066499999999998</v>
      </c>
    </row>
    <row r="23" spans="1:20" x14ac:dyDescent="0.25">
      <c r="O23" s="81">
        <v>1.04</v>
      </c>
      <c r="P23" s="81">
        <f t="shared" si="0"/>
        <v>48.599199999999996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48.131899999999995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47.6646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47.197299999999998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46.73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46.262699999999995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45.795399999999994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45.328099999999999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44.860799999999998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5" si="4">C32*(E32-D32)</f>
        <v>-3169.9999999999991</v>
      </c>
      <c r="G32" s="39">
        <f t="shared" ref="G32:G35" si="5">D32*C32</f>
        <v>20214</v>
      </c>
      <c r="H32" s="222">
        <f t="shared" ref="H32:H35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44.393499999999996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43.926199999999994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43.4589</v>
      </c>
    </row>
    <row r="35" spans="2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222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42.991599999999998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42.524299999999997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42.056999999999995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21" priority="35">
      <formula>F54&gt;0</formula>
    </cfRule>
    <cfRule type="expression" dxfId="1720" priority="36">
      <formula>F54&lt;0</formula>
    </cfRule>
  </conditionalFormatting>
  <conditionalFormatting sqref="Q7">
    <cfRule type="expression" dxfId="1719" priority="33">
      <formula>Q7&gt;0</formula>
    </cfRule>
    <cfRule type="expression" dxfId="1718" priority="34">
      <formula>Q7&lt;0</formula>
    </cfRule>
  </conditionalFormatting>
  <conditionalFormatting sqref="Q8">
    <cfRule type="expression" dxfId="1717" priority="31">
      <formula>Q8&gt;0</formula>
    </cfRule>
    <cfRule type="expression" dxfId="1716" priority="32">
      <formula>Q8&lt;0</formula>
    </cfRule>
  </conditionalFormatting>
  <conditionalFormatting sqref="F30:F53">
    <cfRule type="expression" dxfId="1715" priority="29">
      <formula>F30&gt;0</formula>
    </cfRule>
    <cfRule type="expression" dxfId="1714" priority="30">
      <formula>F30&lt;0</formula>
    </cfRule>
  </conditionalFormatting>
  <conditionalFormatting sqref="H30:H53">
    <cfRule type="expression" dxfId="1713" priority="27">
      <formula>H30&gt;0</formula>
    </cfRule>
    <cfRule type="expression" dxfId="1712" priority="28">
      <formula>H30&lt;0</formula>
    </cfRule>
  </conditionalFormatting>
  <conditionalFormatting sqref="Q10">
    <cfRule type="expression" dxfId="1711" priority="25">
      <formula>Q10&gt;0</formula>
    </cfRule>
    <cfRule type="expression" dxfId="1710" priority="26">
      <formula>Q10&lt;0</formula>
    </cfRule>
  </conditionalFormatting>
  <conditionalFormatting sqref="J25:J39">
    <cfRule type="expression" dxfId="1709" priority="23">
      <formula>J25&gt;0</formula>
    </cfRule>
    <cfRule type="expression" dxfId="1708" priority="24">
      <formula>J25&lt;0</formula>
    </cfRule>
  </conditionalFormatting>
  <conditionalFormatting sqref="K25:K39">
    <cfRule type="expression" dxfId="1707" priority="21">
      <formula>K25&gt;0</formula>
    </cfRule>
    <cfRule type="expression" dxfId="1706" priority="22">
      <formula>K25&lt;0</formula>
    </cfRule>
  </conditionalFormatting>
  <conditionalFormatting sqref="L25">
    <cfRule type="expression" dxfId="1705" priority="19">
      <formula>L25&gt;0</formula>
    </cfRule>
    <cfRule type="expression" dxfId="1704" priority="20">
      <formula>L25&lt;0</formula>
    </cfRule>
  </conditionalFormatting>
  <conditionalFormatting sqref="F89:F110">
    <cfRule type="expression" dxfId="1703" priority="17">
      <formula>F89&gt;0</formula>
    </cfRule>
    <cfRule type="expression" dxfId="1702" priority="18">
      <formula>F89&lt;0</formula>
    </cfRule>
  </conditionalFormatting>
  <conditionalFormatting sqref="H89:H110">
    <cfRule type="expression" dxfId="1701" priority="15">
      <formula>H89&gt;0</formula>
    </cfRule>
    <cfRule type="expression" dxfId="1700" priority="16">
      <formula>H89&lt;0</formula>
    </cfRule>
  </conditionalFormatting>
  <conditionalFormatting sqref="J89:J102">
    <cfRule type="expression" dxfId="1699" priority="13">
      <formula>J89&gt;0</formula>
    </cfRule>
    <cfRule type="expression" dxfId="1698" priority="14">
      <formula>J89&lt;0</formula>
    </cfRule>
  </conditionalFormatting>
  <conditionalFormatting sqref="K89:K102">
    <cfRule type="expression" dxfId="1697" priority="11">
      <formula>K89&gt;0</formula>
    </cfRule>
    <cfRule type="expression" dxfId="1696" priority="12">
      <formula>K89&lt;0</formula>
    </cfRule>
  </conditionalFormatting>
  <conditionalFormatting sqref="L89:L102">
    <cfRule type="expression" dxfId="1695" priority="9">
      <formula>L89&gt;0</formula>
    </cfRule>
    <cfRule type="expression" dxfId="1694" priority="10">
      <formula>L89&lt;0</formula>
    </cfRule>
  </conditionalFormatting>
  <conditionalFormatting sqref="F25:F29">
    <cfRule type="expression" dxfId="1693" priority="7">
      <formula>F25&gt;0</formula>
    </cfRule>
    <cfRule type="expression" dxfId="1692" priority="8">
      <formula>F25&lt;0</formula>
    </cfRule>
  </conditionalFormatting>
  <conditionalFormatting sqref="H25:H29">
    <cfRule type="expression" dxfId="1691" priority="5">
      <formula>H25&gt;0</formula>
    </cfRule>
    <cfRule type="expression" dxfId="1690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1270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3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3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3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89" priority="43">
      <formula>F58&gt;0</formula>
    </cfRule>
    <cfRule type="expression" dxfId="1688" priority="44">
      <formula>F58&lt;0</formula>
    </cfRule>
  </conditionalFormatting>
  <conditionalFormatting sqref="Q7">
    <cfRule type="expression" dxfId="1687" priority="41">
      <formula>Q7&gt;0</formula>
    </cfRule>
    <cfRule type="expression" dxfId="1686" priority="42">
      <formula>Q7&lt;0</formula>
    </cfRule>
  </conditionalFormatting>
  <conditionalFormatting sqref="Q8">
    <cfRule type="expression" dxfId="1685" priority="39">
      <formula>Q8&gt;0</formula>
    </cfRule>
    <cfRule type="expression" dxfId="1684" priority="40">
      <formula>Q8&lt;0</formula>
    </cfRule>
  </conditionalFormatting>
  <conditionalFormatting sqref="F30:F57">
    <cfRule type="expression" dxfId="1683" priority="37">
      <formula>F30&gt;0</formula>
    </cfRule>
    <cfRule type="expression" dxfId="1682" priority="38">
      <formula>F30&lt;0</formula>
    </cfRule>
  </conditionalFormatting>
  <conditionalFormatting sqref="H30:H57">
    <cfRule type="expression" dxfId="1681" priority="35">
      <formula>H30&gt;0</formula>
    </cfRule>
    <cfRule type="expression" dxfId="1680" priority="36">
      <formula>H30&lt;0</formula>
    </cfRule>
  </conditionalFormatting>
  <conditionalFormatting sqref="Q10">
    <cfRule type="expression" dxfId="1679" priority="33">
      <formula>Q10&gt;0</formula>
    </cfRule>
    <cfRule type="expression" dxfId="1678" priority="34">
      <formula>Q10&lt;0</formula>
    </cfRule>
  </conditionalFormatting>
  <conditionalFormatting sqref="K25:K39">
    <cfRule type="expression" dxfId="1677" priority="29">
      <formula>K25&gt;0</formula>
    </cfRule>
    <cfRule type="expression" dxfId="1676" priority="30">
      <formula>K25&lt;0</formula>
    </cfRule>
  </conditionalFormatting>
  <conditionalFormatting sqref="L25">
    <cfRule type="expression" dxfId="1675" priority="27">
      <formula>L25&gt;0</formula>
    </cfRule>
    <cfRule type="expression" dxfId="1674" priority="28">
      <formula>L25&lt;0</formula>
    </cfRule>
  </conditionalFormatting>
  <conditionalFormatting sqref="F89:F110">
    <cfRule type="expression" dxfId="1673" priority="25">
      <formula>F89&gt;0</formula>
    </cfRule>
    <cfRule type="expression" dxfId="1672" priority="26">
      <formula>F89&lt;0</formula>
    </cfRule>
  </conditionalFormatting>
  <conditionalFormatting sqref="H89:H110">
    <cfRule type="expression" dxfId="1671" priority="23">
      <formula>H89&gt;0</formula>
    </cfRule>
    <cfRule type="expression" dxfId="1670" priority="24">
      <formula>H89&lt;0</formula>
    </cfRule>
  </conditionalFormatting>
  <conditionalFormatting sqref="J89:J102">
    <cfRule type="expression" dxfId="1669" priority="21">
      <formula>J89&gt;0</formula>
    </cfRule>
    <cfRule type="expression" dxfId="1668" priority="22">
      <formula>J89&lt;0</formula>
    </cfRule>
  </conditionalFormatting>
  <conditionalFormatting sqref="K89:K102">
    <cfRule type="expression" dxfId="1667" priority="19">
      <formula>K89&gt;0</formula>
    </cfRule>
    <cfRule type="expression" dxfId="1666" priority="20">
      <formula>K89&lt;0</formula>
    </cfRule>
  </conditionalFormatting>
  <conditionalFormatting sqref="L89:L102">
    <cfRule type="expression" dxfId="1665" priority="17">
      <formula>L89&gt;0</formula>
    </cfRule>
    <cfRule type="expression" dxfId="1664" priority="18">
      <formula>L89&lt;0</formula>
    </cfRule>
  </conditionalFormatting>
  <conditionalFormatting sqref="F25 F29">
    <cfRule type="expression" dxfId="1663" priority="15">
      <formula>F25&gt;0</formula>
    </cfRule>
    <cfRule type="expression" dxfId="1662" priority="16">
      <formula>F25&lt;0</formula>
    </cfRule>
  </conditionalFormatting>
  <conditionalFormatting sqref="H25 H29">
    <cfRule type="expression" dxfId="1661" priority="13">
      <formula>H25&gt;0</formula>
    </cfRule>
    <cfRule type="expression" dxfId="1660" priority="14">
      <formula>H25&lt;0</formula>
    </cfRule>
  </conditionalFormatting>
  <conditionalFormatting sqref="F26:F28">
    <cfRule type="expression" dxfId="1659" priority="11">
      <formula>F26&gt;0</formula>
    </cfRule>
    <cfRule type="expression" dxfId="1658" priority="12">
      <formula>F26&lt;0</formula>
    </cfRule>
  </conditionalFormatting>
  <conditionalFormatting sqref="H26:H28">
    <cfRule type="expression" dxfId="1657" priority="9">
      <formula>H26&gt;0</formula>
    </cfRule>
    <cfRule type="expression" dxfId="1656" priority="10">
      <formula>H26&lt;0</formula>
    </cfRule>
  </conditionalFormatting>
  <conditionalFormatting sqref="J25:J49">
    <cfRule type="expression" dxfId="1655" priority="5">
      <formula>J25&gt;0</formula>
    </cfRule>
    <cfRule type="expression" dxfId="1654" priority="6">
      <formula>J25&lt;0</formula>
    </cfRule>
  </conditionalFormatting>
  <conditionalFormatting sqref="J50:J51">
    <cfRule type="expression" dxfId="1653" priority="3">
      <formula>J50&gt;0</formula>
    </cfRule>
    <cfRule type="expression" dxfId="1652" priority="4">
      <formula>J50&lt;0</formula>
    </cfRule>
  </conditionalFormatting>
  <conditionalFormatting sqref="J52">
    <cfRule type="expression" dxfId="1651" priority="1">
      <formula>J52&gt;0</formula>
    </cfRule>
    <cfRule type="expression" dxfId="1650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1237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30.96</v>
      </c>
      <c r="R4" s="495">
        <v>1.0800000000000001E-2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30960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2416.3599999999933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2416.3599999999933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8.465493539016021E-2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6.4599483204134361E-2</v>
      </c>
      <c r="R11">
        <v>0.5</v>
      </c>
    </row>
    <row r="12" spans="1:21" x14ac:dyDescent="0.25">
      <c r="A12" s="884" t="s">
        <v>1310</v>
      </c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4"/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8.8457142857142852</v>
      </c>
      <c r="T13" s="770"/>
    </row>
    <row r="14" spans="1:21" x14ac:dyDescent="0.25">
      <c r="A14" s="884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43407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34.056000000000004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33.746400000000001</v>
      </c>
    </row>
    <row r="20" spans="1:21" x14ac:dyDescent="0.25">
      <c r="O20" s="81">
        <v>1.08</v>
      </c>
      <c r="P20" s="81">
        <f t="shared" si="2"/>
        <v>33.436800000000005</v>
      </c>
      <c r="T20" s="1">
        <v>43320</v>
      </c>
      <c r="U20" t="s">
        <v>1234</v>
      </c>
    </row>
    <row r="21" spans="1:21" x14ac:dyDescent="0.25">
      <c r="O21" s="81">
        <v>1.07</v>
      </c>
      <c r="P21" s="81">
        <f t="shared" si="2"/>
        <v>33.127200000000002</v>
      </c>
    </row>
    <row r="22" spans="1:21" x14ac:dyDescent="0.25">
      <c r="O22" s="81">
        <v>1.06</v>
      </c>
      <c r="P22" s="81">
        <f t="shared" si="2"/>
        <v>32.817600000000006</v>
      </c>
      <c r="T22" s="1">
        <v>43353</v>
      </c>
      <c r="U22" t="s">
        <v>1271</v>
      </c>
    </row>
    <row r="23" spans="1:21" x14ac:dyDescent="0.25">
      <c r="O23" s="81">
        <v>1.05</v>
      </c>
      <c r="P23" s="81">
        <f t="shared" si="2"/>
        <v>32.508000000000003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32.198399999999999</v>
      </c>
      <c r="T24" s="1">
        <v>43383</v>
      </c>
      <c r="U24" t="s">
        <v>1295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31.888800000000003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31.5792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31.269600000000001</v>
      </c>
      <c r="T27" s="1">
        <v>43397</v>
      </c>
      <c r="U27" t="s">
        <v>1314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30.96</v>
      </c>
      <c r="T28" s="1">
        <v>43399</v>
      </c>
      <c r="U28" t="s">
        <v>1313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30.650400000000001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30.340800000000002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30.031199999999998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29.721599999999999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29.411999999999999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29.102399999999999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28.792800000000003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28.483200000000004</v>
      </c>
      <c r="T36" s="156">
        <v>43440</v>
      </c>
      <c r="U36" t="s">
        <v>1304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28.1736</v>
      </c>
    </row>
    <row r="38" spans="1:21" x14ac:dyDescent="0.25">
      <c r="B38" s="184">
        <v>43306</v>
      </c>
      <c r="C38" s="856">
        <v>1200</v>
      </c>
      <c r="D38" s="857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27.864000000000001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6">
        <v>1200</v>
      </c>
      <c r="D45" s="857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3">
        <f t="shared" ref="F48:F62" si="6">C48*(E48-D48)</f>
        <v>3712.799999999997</v>
      </c>
      <c r="G48" s="39">
        <f t="shared" ref="G48:G62" si="7">D48*C48</f>
        <v>36367.200000000004</v>
      </c>
      <c r="H48" s="222">
        <f t="shared" ref="H48:H62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3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3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3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</v>
      </c>
      <c r="E62" s="39">
        <v>30.52</v>
      </c>
      <c r="F62" s="39">
        <f t="shared" si="6"/>
        <v>1980.0000000000005</v>
      </c>
      <c r="G62" s="39">
        <f t="shared" si="7"/>
        <v>28540</v>
      </c>
      <c r="H62" s="222">
        <f t="shared" si="8"/>
        <v>6.9376313945339885E-2</v>
      </c>
      <c r="I62" s="39"/>
      <c r="J62" s="39"/>
      <c r="K62" s="39"/>
      <c r="L62" s="39">
        <v>8.7200000000000006</v>
      </c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2">
    <mergeCell ref="O17:P17"/>
    <mergeCell ref="A12:A14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49" priority="35">
      <formula>F30&gt;0</formula>
    </cfRule>
    <cfRule type="expression" dxfId="1648" priority="36">
      <formula>F30&lt;0</formula>
    </cfRule>
  </conditionalFormatting>
  <conditionalFormatting sqref="Q7">
    <cfRule type="expression" dxfId="1647" priority="33">
      <formula>Q7&gt;0</formula>
    </cfRule>
    <cfRule type="expression" dxfId="1646" priority="34">
      <formula>Q7&lt;0</formula>
    </cfRule>
  </conditionalFormatting>
  <conditionalFormatting sqref="Q8">
    <cfRule type="expression" dxfId="1645" priority="31">
      <formula>Q8&gt;0</formula>
    </cfRule>
    <cfRule type="expression" dxfId="1644" priority="32">
      <formula>Q8&lt;0</formula>
    </cfRule>
  </conditionalFormatting>
  <conditionalFormatting sqref="Q10">
    <cfRule type="expression" dxfId="1643" priority="25">
      <formula>Q10&gt;0</formula>
    </cfRule>
    <cfRule type="expression" dxfId="1642" priority="26">
      <formula>Q10&lt;0</formula>
    </cfRule>
  </conditionalFormatting>
  <conditionalFormatting sqref="J25:J38">
    <cfRule type="expression" dxfId="1641" priority="23">
      <formula>J25&gt;0</formula>
    </cfRule>
    <cfRule type="expression" dxfId="1640" priority="24">
      <formula>J25&lt;0</formula>
    </cfRule>
  </conditionalFormatting>
  <conditionalFormatting sqref="K25:K38">
    <cfRule type="expression" dxfId="1639" priority="21">
      <formula>K25&gt;0</formula>
    </cfRule>
    <cfRule type="expression" dxfId="1638" priority="22">
      <formula>K25&lt;0</formula>
    </cfRule>
  </conditionalFormatting>
  <conditionalFormatting sqref="L25:L33">
    <cfRule type="expression" dxfId="1637" priority="19">
      <formula>L25&gt;0</formula>
    </cfRule>
    <cfRule type="expression" dxfId="1636" priority="20">
      <formula>L25&lt;0</formula>
    </cfRule>
  </conditionalFormatting>
  <conditionalFormatting sqref="F92:F113">
    <cfRule type="expression" dxfId="1635" priority="17">
      <formula>F92&gt;0</formula>
    </cfRule>
    <cfRule type="expression" dxfId="1634" priority="18">
      <formula>F92&lt;0</formula>
    </cfRule>
  </conditionalFormatting>
  <conditionalFormatting sqref="H92:H113">
    <cfRule type="expression" dxfId="1633" priority="15">
      <formula>H92&gt;0</formula>
    </cfRule>
    <cfRule type="expression" dxfId="1632" priority="16">
      <formula>H92&lt;0</formula>
    </cfRule>
  </conditionalFormatting>
  <conditionalFormatting sqref="J92:J105">
    <cfRule type="expression" dxfId="1631" priority="13">
      <formula>J92&gt;0</formula>
    </cfRule>
    <cfRule type="expression" dxfId="1630" priority="14">
      <formula>J92&lt;0</formula>
    </cfRule>
  </conditionalFormatting>
  <conditionalFormatting sqref="K92:K105">
    <cfRule type="expression" dxfId="1629" priority="11">
      <formula>K92&gt;0</formula>
    </cfRule>
    <cfRule type="expression" dxfId="1628" priority="12">
      <formula>K92&lt;0</formula>
    </cfRule>
  </conditionalFormatting>
  <conditionalFormatting sqref="L92:L105">
    <cfRule type="expression" dxfId="1627" priority="9">
      <formula>L92&gt;0</formula>
    </cfRule>
    <cfRule type="expression" dxfId="1626" priority="10">
      <formula>L92&lt;0</formula>
    </cfRule>
  </conditionalFormatting>
  <conditionalFormatting sqref="F25:F29">
    <cfRule type="expression" dxfId="1625" priority="7">
      <formula>F25&gt;0</formula>
    </cfRule>
    <cfRule type="expression" dxfId="1624" priority="8">
      <formula>F25&lt;0</formula>
    </cfRule>
  </conditionalFormatting>
  <conditionalFormatting sqref="H25:H29">
    <cfRule type="expression" dxfId="1623" priority="5">
      <formula>H25&gt;0</formula>
    </cfRule>
    <cfRule type="expression" dxfId="1622" priority="6">
      <formula>H25&lt;0</formula>
    </cfRule>
  </conditionalFormatting>
  <conditionalFormatting sqref="Q9">
    <cfRule type="expression" dxfId="1621" priority="3">
      <formula>Q9&gt;0</formula>
    </cfRule>
    <cfRule type="expression" dxfId="1620" priority="4">
      <formula>Q9&lt;0</formula>
    </cfRule>
  </conditionalFormatting>
  <conditionalFormatting sqref="H60:H62 F60:F62">
    <cfRule type="expression" dxfId="1619" priority="1">
      <formula>F60&gt;0</formula>
    </cfRule>
    <cfRule type="expression" dxfId="1618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9" t="s">
        <v>78</v>
      </c>
      <c r="P24" s="87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17" priority="24">
      <formula>F51&gt;0</formula>
    </cfRule>
    <cfRule type="expression" dxfId="1616" priority="25">
      <formula>F51&lt;0</formula>
    </cfRule>
  </conditionalFormatting>
  <conditionalFormatting sqref="Q7">
    <cfRule type="expression" dxfId="1615" priority="22">
      <formula>Q7&gt;0</formula>
    </cfRule>
    <cfRule type="expression" dxfId="1614" priority="23">
      <formula>Q7&lt;0</formula>
    </cfRule>
  </conditionalFormatting>
  <conditionalFormatting sqref="Q8">
    <cfRule type="expression" dxfId="1613" priority="20">
      <formula>Q8&gt;0</formula>
    </cfRule>
    <cfRule type="expression" dxfId="1612" priority="21">
      <formula>Q8&lt;0</formula>
    </cfRule>
  </conditionalFormatting>
  <conditionalFormatting sqref="F25:F50">
    <cfRule type="expression" dxfId="1611" priority="18">
      <formula>F25&gt;0</formula>
    </cfRule>
    <cfRule type="expression" dxfId="1610" priority="19">
      <formula>F25&lt;0</formula>
    </cfRule>
  </conditionalFormatting>
  <conditionalFormatting sqref="H25:H50">
    <cfRule type="expression" dxfId="1609" priority="16">
      <formula>H25&gt;0</formula>
    </cfRule>
    <cfRule type="expression" dxfId="1608" priority="17">
      <formula>H25&lt;0</formula>
    </cfRule>
  </conditionalFormatting>
  <conditionalFormatting sqref="F89:F110">
    <cfRule type="expression" dxfId="1607" priority="14">
      <formula>F89&gt;0</formula>
    </cfRule>
    <cfRule type="expression" dxfId="1606" priority="15">
      <formula>F89&lt;0</formula>
    </cfRule>
  </conditionalFormatting>
  <conditionalFormatting sqref="H89:H110">
    <cfRule type="expression" dxfId="1605" priority="12">
      <formula>H89&gt;0</formula>
    </cfRule>
    <cfRule type="expression" dxfId="1604" priority="13">
      <formula>H89&lt;0</formula>
    </cfRule>
  </conditionalFormatting>
  <conditionalFormatting sqref="Q10">
    <cfRule type="expression" dxfId="1603" priority="10">
      <formula>Q10&gt;0</formula>
    </cfRule>
    <cfRule type="expression" dxfId="1602" priority="11">
      <formula>Q10&lt;0</formula>
    </cfRule>
  </conditionalFormatting>
  <conditionalFormatting sqref="J25:J39">
    <cfRule type="expression" dxfId="1601" priority="8">
      <formula>J25&gt;0</formula>
    </cfRule>
    <cfRule type="expression" dxfId="1600" priority="9">
      <formula>J25&lt;0</formula>
    </cfRule>
  </conditionalFormatting>
  <conditionalFormatting sqref="K25:K38">
    <cfRule type="expression" dxfId="1599" priority="6">
      <formula>K25&gt;0</formula>
    </cfRule>
    <cfRule type="expression" dxfId="1598" priority="7">
      <formula>K25&lt;0</formula>
    </cfRule>
  </conditionalFormatting>
  <conditionalFormatting sqref="L25:L38">
    <cfRule type="expression" dxfId="1597" priority="4">
      <formula>L25&gt;0</formula>
    </cfRule>
    <cfRule type="expression" dxfId="159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95" priority="1">
      <formula>J40&gt;0</formula>
    </cfRule>
    <cfRule type="expression" dxfId="159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93" priority="74">
      <formula>F12&gt;0</formula>
    </cfRule>
    <cfRule type="expression" dxfId="159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91" priority="67">
      <formula>F124&gt;0</formula>
    </cfRule>
    <cfRule type="expression" dxfId="1590" priority="68">
      <formula>F124&lt;0</formula>
    </cfRule>
  </conditionalFormatting>
  <conditionalFormatting sqref="H124:H130">
    <cfRule type="expression" dxfId="1589" priority="55">
      <formula>H124&gt;0</formula>
    </cfRule>
    <cfRule type="expression" dxfId="1588" priority="56">
      <formula>H124&lt;0</formula>
    </cfRule>
  </conditionalFormatting>
  <conditionalFormatting sqref="H131">
    <cfRule type="expression" dxfId="1587" priority="53">
      <formula>H131&gt;0</formula>
    </cfRule>
    <cfRule type="expression" dxfId="1586" priority="54">
      <formula>H131&lt;0</formula>
    </cfRule>
  </conditionalFormatting>
  <conditionalFormatting sqref="H132">
    <cfRule type="expression" dxfId="1585" priority="51">
      <formula>H132&gt;0</formula>
    </cfRule>
    <cfRule type="expression" dxfId="1584" priority="52">
      <formula>H132&lt;0</formula>
    </cfRule>
  </conditionalFormatting>
  <conditionalFormatting sqref="H133:H135">
    <cfRule type="expression" dxfId="1583" priority="49">
      <formula>H133&gt;0</formula>
    </cfRule>
    <cfRule type="expression" dxfId="1582" priority="50">
      <formula>H133&lt;0</formula>
    </cfRule>
  </conditionalFormatting>
  <conditionalFormatting sqref="H136">
    <cfRule type="expression" dxfId="1581" priority="45">
      <formula>H136&gt;0</formula>
    </cfRule>
    <cfRule type="expression" dxfId="1580" priority="46">
      <formula>H136&lt;0</formula>
    </cfRule>
  </conditionalFormatting>
  <conditionalFormatting sqref="Q7">
    <cfRule type="expression" dxfId="1579" priority="39">
      <formula>Q7&gt;0</formula>
    </cfRule>
    <cfRule type="expression" dxfId="1578" priority="40">
      <formula>Q7&lt;0</formula>
    </cfRule>
  </conditionalFormatting>
  <conditionalFormatting sqref="Q8">
    <cfRule type="expression" dxfId="1577" priority="37">
      <formula>Q8&gt;0</formula>
    </cfRule>
    <cfRule type="expression" dxfId="1576" priority="38">
      <formula>Q8&lt;0</formula>
    </cfRule>
  </conditionalFormatting>
  <conditionalFormatting sqref="F167:F178 H167:H178">
    <cfRule type="expression" dxfId="1575" priority="35">
      <formula>F167&gt;0</formula>
    </cfRule>
    <cfRule type="expression" dxfId="1574" priority="36">
      <formula>F167&lt;0</formula>
    </cfRule>
  </conditionalFormatting>
  <conditionalFormatting sqref="F183:F197 H183:H197">
    <cfRule type="expression" dxfId="1573" priority="33">
      <formula>F183&gt;0</formula>
    </cfRule>
    <cfRule type="expression" dxfId="1572" priority="34">
      <formula>F183&lt;0</formula>
    </cfRule>
  </conditionalFormatting>
  <conditionalFormatting sqref="F198:F206 H198:H206">
    <cfRule type="expression" dxfId="1571" priority="31">
      <formula>F198&gt;0</formula>
    </cfRule>
    <cfRule type="expression" dxfId="1570" priority="32">
      <formula>F198&lt;0</formula>
    </cfRule>
  </conditionalFormatting>
  <conditionalFormatting sqref="F141:F147 H141:H147">
    <cfRule type="expression" dxfId="1569" priority="29">
      <formula>F141&gt;0</formula>
    </cfRule>
    <cfRule type="expression" dxfId="1568" priority="30">
      <formula>F141&lt;0</formula>
    </cfRule>
  </conditionalFormatting>
  <conditionalFormatting sqref="H149:H152 F149:F152">
    <cfRule type="expression" dxfId="1567" priority="27">
      <formula>F149&gt;0</formula>
    </cfRule>
    <cfRule type="expression" dxfId="1566" priority="28">
      <formula>F149&lt;0</formula>
    </cfRule>
  </conditionalFormatting>
  <conditionalFormatting sqref="F226 H215:H218 H257:H260 F257:F260 H226 H231:H233 F231:F233 F235:F244 H235:H244">
    <cfRule type="expression" dxfId="1565" priority="25">
      <formula>F215&gt;0</formula>
    </cfRule>
    <cfRule type="expression" dxfId="1564" priority="26">
      <formula>F215&lt;0</formula>
    </cfRule>
  </conditionalFormatting>
  <conditionalFormatting sqref="F207:F218">
    <cfRule type="expression" dxfId="1563" priority="23">
      <formula>F207&gt;0</formula>
    </cfRule>
    <cfRule type="expression" dxfId="1562" priority="24">
      <formula>F207&lt;0</formula>
    </cfRule>
  </conditionalFormatting>
  <conditionalFormatting sqref="H207:H208">
    <cfRule type="expression" dxfId="1561" priority="21">
      <formula>H207&gt;0</formula>
    </cfRule>
    <cfRule type="expression" dxfId="1560" priority="22">
      <formula>H207&lt;0</formula>
    </cfRule>
  </conditionalFormatting>
  <conditionalFormatting sqref="H209">
    <cfRule type="expression" dxfId="1559" priority="19">
      <formula>H209&gt;0</formula>
    </cfRule>
    <cfRule type="expression" dxfId="1558" priority="20">
      <formula>H209&lt;0</formula>
    </cfRule>
  </conditionalFormatting>
  <conditionalFormatting sqref="H210">
    <cfRule type="expression" dxfId="1557" priority="17">
      <formula>H210&gt;0</formula>
    </cfRule>
    <cfRule type="expression" dxfId="1556" priority="18">
      <formula>H210&lt;0</formula>
    </cfRule>
  </conditionalFormatting>
  <conditionalFormatting sqref="H211:H213">
    <cfRule type="expression" dxfId="1555" priority="15">
      <formula>H211&gt;0</formula>
    </cfRule>
    <cfRule type="expression" dxfId="1554" priority="16">
      <formula>H211&lt;0</formula>
    </cfRule>
  </conditionalFormatting>
  <conditionalFormatting sqref="H214">
    <cfRule type="expression" dxfId="1553" priority="13">
      <formula>H214&gt;0</formula>
    </cfRule>
    <cfRule type="expression" dxfId="1552" priority="14">
      <formula>H214&lt;0</formula>
    </cfRule>
  </conditionalFormatting>
  <conditionalFormatting sqref="F245:F256 H245:H256">
    <cfRule type="expression" dxfId="1551" priority="11">
      <formula>F245&gt;0</formula>
    </cfRule>
    <cfRule type="expression" dxfId="1550" priority="12">
      <formula>F245&lt;0</formula>
    </cfRule>
  </conditionalFormatting>
  <conditionalFormatting sqref="F261:F275 H261:H275">
    <cfRule type="expression" dxfId="1549" priority="9">
      <formula>F261&gt;0</formula>
    </cfRule>
    <cfRule type="expression" dxfId="1548" priority="10">
      <formula>F261&lt;0</formula>
    </cfRule>
  </conditionalFormatting>
  <conditionalFormatting sqref="F276:F283 H276:H283">
    <cfRule type="expression" dxfId="1547" priority="7">
      <formula>F276&gt;0</formula>
    </cfRule>
    <cfRule type="expression" dxfId="1546" priority="8">
      <formula>F276&lt;0</formula>
    </cfRule>
  </conditionalFormatting>
  <conditionalFormatting sqref="F219:F225 H219:H225">
    <cfRule type="expression" dxfId="1545" priority="5">
      <formula>F219&gt;0</formula>
    </cfRule>
    <cfRule type="expression" dxfId="1544" priority="6">
      <formula>F219&lt;0</formula>
    </cfRule>
  </conditionalFormatting>
  <conditionalFormatting sqref="H227:H230 F227:F230">
    <cfRule type="expression" dxfId="1543" priority="3">
      <formula>F227&gt;0</formula>
    </cfRule>
    <cfRule type="expression" dxfId="1542" priority="4">
      <formula>F227&lt;0</formula>
    </cfRule>
  </conditionalFormatting>
  <conditionalFormatting sqref="H234 F234">
    <cfRule type="expression" dxfId="1541" priority="1">
      <formula>F234&gt;0</formula>
    </cfRule>
    <cfRule type="expression" dxfId="154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39" priority="43">
      <formula>F33&gt;0</formula>
    </cfRule>
    <cfRule type="expression" dxfId="1538" priority="44">
      <formula>F33&lt;0</formula>
    </cfRule>
  </conditionalFormatting>
  <conditionalFormatting sqref="Q7">
    <cfRule type="expression" dxfId="1537" priority="41">
      <formula>Q7&gt;0</formula>
    </cfRule>
    <cfRule type="expression" dxfId="1536" priority="42">
      <formula>Q7&lt;0</formula>
    </cfRule>
  </conditionalFormatting>
  <conditionalFormatting sqref="Q8">
    <cfRule type="expression" dxfId="1535" priority="39">
      <formula>Q8&gt;0</formula>
    </cfRule>
    <cfRule type="expression" dxfId="1534" priority="40">
      <formula>Q8&lt;0</formula>
    </cfRule>
  </conditionalFormatting>
  <conditionalFormatting sqref="F29 F32">
    <cfRule type="expression" dxfId="1533" priority="37">
      <formula>F29&gt;0</formula>
    </cfRule>
    <cfRule type="expression" dxfId="1532" priority="38">
      <formula>F29&lt;0</formula>
    </cfRule>
  </conditionalFormatting>
  <conditionalFormatting sqref="H29 H32">
    <cfRule type="expression" dxfId="1531" priority="35">
      <formula>H29&gt;0</formula>
    </cfRule>
    <cfRule type="expression" dxfId="1530" priority="36">
      <formula>H29&lt;0</formula>
    </cfRule>
  </conditionalFormatting>
  <conditionalFormatting sqref="F30:F31">
    <cfRule type="expression" dxfId="1529" priority="33">
      <formula>F30&gt;0</formula>
    </cfRule>
    <cfRule type="expression" dxfId="1528" priority="34">
      <formula>F30&lt;0</formula>
    </cfRule>
  </conditionalFormatting>
  <conditionalFormatting sqref="H30:H31">
    <cfRule type="expression" dxfId="1527" priority="31">
      <formula>H30&gt;0</formula>
    </cfRule>
    <cfRule type="expression" dxfId="1526" priority="32">
      <formula>H30&lt;0</formula>
    </cfRule>
  </conditionalFormatting>
  <conditionalFormatting sqref="F105:F140 H105:H140">
    <cfRule type="expression" dxfId="1525" priority="29">
      <formula>F105&gt;0</formula>
    </cfRule>
    <cfRule type="expression" dxfId="1524" priority="30">
      <formula>F105&lt;0</formula>
    </cfRule>
  </conditionalFormatting>
  <conditionalFormatting sqref="F96:F99">
    <cfRule type="expression" dxfId="1523" priority="27">
      <formula>F96&gt;0</formula>
    </cfRule>
    <cfRule type="expression" dxfId="1522" priority="28">
      <formula>F96&lt;0</formula>
    </cfRule>
  </conditionalFormatting>
  <conditionalFormatting sqref="H96:H99">
    <cfRule type="expression" dxfId="1521" priority="25">
      <formula>H96&gt;0</formula>
    </cfRule>
    <cfRule type="expression" dxfId="1520" priority="26">
      <formula>H96&lt;0</formula>
    </cfRule>
  </conditionalFormatting>
  <conditionalFormatting sqref="F25:F28">
    <cfRule type="expression" dxfId="1519" priority="19">
      <formula>F25&gt;0</formula>
    </cfRule>
    <cfRule type="expression" dxfId="1518" priority="20">
      <formula>F25&lt;0</formula>
    </cfRule>
  </conditionalFormatting>
  <conditionalFormatting sqref="H25:H28">
    <cfRule type="expression" dxfId="1517" priority="17">
      <formula>H25&gt;0</formula>
    </cfRule>
    <cfRule type="expression" dxfId="1516" priority="18">
      <formula>H25&lt;0</formula>
    </cfRule>
  </conditionalFormatting>
  <conditionalFormatting sqref="J27">
    <cfRule type="expression" dxfId="1515" priority="15">
      <formula>J27&gt;0</formula>
    </cfRule>
    <cfRule type="expression" dxfId="1514" priority="16">
      <formula>J27&lt;0</formula>
    </cfRule>
  </conditionalFormatting>
  <conditionalFormatting sqref="F104">
    <cfRule type="expression" dxfId="1513" priority="13">
      <formula>F104&gt;0</formula>
    </cfRule>
    <cfRule type="expression" dxfId="1512" priority="14">
      <formula>F104&lt;0</formula>
    </cfRule>
  </conditionalFormatting>
  <conditionalFormatting sqref="H104">
    <cfRule type="expression" dxfId="1511" priority="11">
      <formula>H104&gt;0</formula>
    </cfRule>
    <cfRule type="expression" dxfId="1510" priority="12">
      <formula>H104&lt;0</formula>
    </cfRule>
  </conditionalFormatting>
  <conditionalFormatting sqref="F100:F103">
    <cfRule type="expression" dxfId="1509" priority="9">
      <formula>F100&gt;0</formula>
    </cfRule>
    <cfRule type="expression" dxfId="1508" priority="10">
      <formula>F100&lt;0</formula>
    </cfRule>
  </conditionalFormatting>
  <conditionalFormatting sqref="H100:H103">
    <cfRule type="expression" dxfId="1507" priority="7">
      <formula>H100&gt;0</formula>
    </cfRule>
    <cfRule type="expression" dxfId="1506" priority="8">
      <formula>H100&lt;0</formula>
    </cfRule>
  </conditionalFormatting>
  <conditionalFormatting sqref="J102">
    <cfRule type="expression" dxfId="1505" priority="5">
      <formula>J102&gt;0</formula>
    </cfRule>
    <cfRule type="expression" dxfId="1504" priority="6">
      <formula>J102&lt;0</formula>
    </cfRule>
  </conditionalFormatting>
  <conditionalFormatting sqref="Q10">
    <cfRule type="expression" dxfId="1503" priority="3">
      <formula>Q10&gt;0</formula>
    </cfRule>
    <cfRule type="expression" dxfId="1502" priority="4">
      <formula>Q10&lt;0</formula>
    </cfRule>
  </conditionalFormatting>
  <conditionalFormatting sqref="M71">
    <cfRule type="expression" dxfId="1501" priority="1">
      <formula>M71&gt;0</formula>
    </cfRule>
    <cfRule type="expression" dxfId="150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99" priority="33">
      <formula>F34&gt;0</formula>
    </cfRule>
    <cfRule type="expression" dxfId="1498" priority="34">
      <formula>F34&lt;0</formula>
    </cfRule>
  </conditionalFormatting>
  <conditionalFormatting sqref="Q7">
    <cfRule type="expression" dxfId="1497" priority="31">
      <formula>Q7&gt;0</formula>
    </cfRule>
    <cfRule type="expression" dxfId="1496" priority="32">
      <formula>Q7&lt;0</formula>
    </cfRule>
  </conditionalFormatting>
  <conditionalFormatting sqref="Q8">
    <cfRule type="expression" dxfId="1495" priority="29">
      <formula>Q8&gt;0</formula>
    </cfRule>
    <cfRule type="expression" dxfId="1494" priority="30">
      <formula>Q8&lt;0</formula>
    </cfRule>
  </conditionalFormatting>
  <conditionalFormatting sqref="F27:F33">
    <cfRule type="expression" dxfId="1493" priority="27">
      <formula>F27&gt;0</formula>
    </cfRule>
    <cfRule type="expression" dxfId="1492" priority="28">
      <formula>F27&lt;0</formula>
    </cfRule>
  </conditionalFormatting>
  <conditionalFormatting sqref="H27:H33">
    <cfRule type="expression" dxfId="1491" priority="25">
      <formula>H27&gt;0</formula>
    </cfRule>
    <cfRule type="expression" dxfId="1490" priority="26">
      <formula>H27&lt;0</formula>
    </cfRule>
  </conditionalFormatting>
  <conditionalFormatting sqref="M46">
    <cfRule type="expression" dxfId="1489" priority="23">
      <formula>M46&gt;0</formula>
    </cfRule>
    <cfRule type="expression" dxfId="1488" priority="24">
      <formula>M46&lt;0</formula>
    </cfRule>
  </conditionalFormatting>
  <conditionalFormatting sqref="F79:F87 H79:H87">
    <cfRule type="expression" dxfId="1487" priority="21">
      <formula>F79&gt;0</formula>
    </cfRule>
    <cfRule type="expression" dxfId="1486" priority="22">
      <formula>F79&lt;0</formula>
    </cfRule>
  </conditionalFormatting>
  <conditionalFormatting sqref="F73 F77:F78">
    <cfRule type="expression" dxfId="1485" priority="19">
      <formula>F73&gt;0</formula>
    </cfRule>
    <cfRule type="expression" dxfId="1484" priority="20">
      <formula>F73&lt;0</formula>
    </cfRule>
  </conditionalFormatting>
  <conditionalFormatting sqref="H73 H77:H78">
    <cfRule type="expression" dxfId="1483" priority="17">
      <formula>H73&gt;0</formula>
    </cfRule>
    <cfRule type="expression" dxfId="1482" priority="18">
      <formula>H73&lt;0</formula>
    </cfRule>
  </conditionalFormatting>
  <conditionalFormatting sqref="F70:F72">
    <cfRule type="expression" dxfId="1481" priority="15">
      <formula>F70&gt;0</formula>
    </cfRule>
    <cfRule type="expression" dxfId="1480" priority="16">
      <formula>F70&lt;0</formula>
    </cfRule>
  </conditionalFormatting>
  <conditionalFormatting sqref="H70:H72">
    <cfRule type="expression" dxfId="1479" priority="13">
      <formula>H70&gt;0</formula>
    </cfRule>
    <cfRule type="expression" dxfId="1478" priority="14">
      <formula>H70&lt;0</formula>
    </cfRule>
  </conditionalFormatting>
  <conditionalFormatting sqref="F25:F26">
    <cfRule type="expression" dxfId="1477" priority="11">
      <formula>F25&gt;0</formula>
    </cfRule>
    <cfRule type="expression" dxfId="1476" priority="12">
      <formula>F25&lt;0</formula>
    </cfRule>
  </conditionalFormatting>
  <conditionalFormatting sqref="H25:H26">
    <cfRule type="expression" dxfId="1475" priority="9">
      <formula>H25&gt;0</formula>
    </cfRule>
    <cfRule type="expression" dxfId="1474" priority="10">
      <formula>H25&lt;0</formula>
    </cfRule>
  </conditionalFormatting>
  <conditionalFormatting sqref="F76">
    <cfRule type="expression" dxfId="1473" priority="7">
      <formula>F76&gt;0</formula>
    </cfRule>
    <cfRule type="expression" dxfId="1472" priority="8">
      <formula>F76&lt;0</formula>
    </cfRule>
  </conditionalFormatting>
  <conditionalFormatting sqref="H76">
    <cfRule type="expression" dxfId="1471" priority="5">
      <formula>H76&gt;0</formula>
    </cfRule>
    <cfRule type="expression" dxfId="1470" priority="6">
      <formula>H76&lt;0</formula>
    </cfRule>
  </conditionalFormatting>
  <conditionalFormatting sqref="F74:F75">
    <cfRule type="expression" dxfId="1469" priority="3">
      <formula>F74&gt;0</formula>
    </cfRule>
    <cfRule type="expression" dxfId="1468" priority="4">
      <formula>F74&lt;0</formula>
    </cfRule>
  </conditionalFormatting>
  <conditionalFormatting sqref="H74:H75">
    <cfRule type="expression" dxfId="1467" priority="1">
      <formula>H74&gt;0</formula>
    </cfRule>
    <cfRule type="expression" dxfId="146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170.23990000000001</v>
      </c>
      <c r="R4" s="495">
        <v>7.6E-3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8511.9950000000008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946.37499999999091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946.37499999999091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0.12508888894763279</v>
      </c>
      <c r="T9" s="156"/>
    </row>
    <row r="10" spans="1:21" ht="15" customHeight="1" x14ac:dyDescent="0.25">
      <c r="A10" s="872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82" t="s">
        <v>1318</v>
      </c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7.5188014090703768E-3</v>
      </c>
      <c r="R11">
        <v>0.32</v>
      </c>
    </row>
    <row r="12" spans="1:21" x14ac:dyDescent="0.25">
      <c r="A12" s="882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2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2"/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187.26389000000003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185.56149100000002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183.85909200000003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182.15669300000002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180.454294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178.75189500000002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177.049496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175.34709700000002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173.64469800000001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171.94229900000002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170.23990000000001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168.53750099999999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166.83510200000001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165.13270299999999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163.43030400000001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161.72790499999999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160.02550600000001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158.32310700000002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156.62070800000001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154.91830900000002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153.21591000000001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0" si="9">C44*(E44-D44)</f>
        <v>1036.4549999999999</v>
      </c>
      <c r="G44" s="39">
        <f t="shared" ref="G44:G50" si="10">D44*C44</f>
        <v>1651.9949999999999</v>
      </c>
      <c r="H44" s="222">
        <f t="shared" ref="H44:H50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3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3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3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3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3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>F50+$Q$10</f>
        <v>595.87999999999965</v>
      </c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A11:A14"/>
  </mergeCells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65" priority="45">
      <formula>F54&gt;0</formula>
    </cfRule>
    <cfRule type="expression" dxfId="1464" priority="46">
      <formula>F54&lt;0</formula>
    </cfRule>
  </conditionalFormatting>
  <conditionalFormatting sqref="Q7">
    <cfRule type="expression" dxfId="1463" priority="43">
      <formula>Q7&gt;0</formula>
    </cfRule>
    <cfRule type="expression" dxfId="1462" priority="44">
      <formula>Q7&lt;0</formula>
    </cfRule>
  </conditionalFormatting>
  <conditionalFormatting sqref="Q8">
    <cfRule type="expression" dxfId="1461" priority="41">
      <formula>Q8&gt;0</formula>
    </cfRule>
    <cfRule type="expression" dxfId="1460" priority="42">
      <formula>Q8&lt;0</formula>
    </cfRule>
  </conditionalFormatting>
  <conditionalFormatting sqref="F31:F43 F46:F53">
    <cfRule type="expression" dxfId="1459" priority="39">
      <formula>F31&gt;0</formula>
    </cfRule>
    <cfRule type="expression" dxfId="1458" priority="40">
      <formula>F31&lt;0</formula>
    </cfRule>
  </conditionalFormatting>
  <conditionalFormatting sqref="H31:H43 H46:H53">
    <cfRule type="expression" dxfId="1457" priority="37">
      <formula>H31&gt;0</formula>
    </cfRule>
    <cfRule type="expression" dxfId="1456" priority="38">
      <formula>H31&lt;0</formula>
    </cfRule>
  </conditionalFormatting>
  <conditionalFormatting sqref="Q10">
    <cfRule type="expression" dxfId="1455" priority="35">
      <formula>Q10&gt;0</formula>
    </cfRule>
    <cfRule type="expression" dxfId="1454" priority="36">
      <formula>Q10&lt;0</formula>
    </cfRule>
  </conditionalFormatting>
  <conditionalFormatting sqref="J25:J38">
    <cfRule type="expression" dxfId="1453" priority="33">
      <formula>J25&gt;0</formula>
    </cfRule>
    <cfRule type="expression" dxfId="1452" priority="34">
      <formula>J25&lt;0</formula>
    </cfRule>
  </conditionalFormatting>
  <conditionalFormatting sqref="K25:K38">
    <cfRule type="expression" dxfId="1451" priority="31">
      <formula>K25&gt;0</formula>
    </cfRule>
    <cfRule type="expression" dxfId="1450" priority="32">
      <formula>K25&lt;0</formula>
    </cfRule>
  </conditionalFormatting>
  <conditionalFormatting sqref="L25:L38">
    <cfRule type="expression" dxfId="1449" priority="29">
      <formula>L25&gt;0</formula>
    </cfRule>
    <cfRule type="expression" dxfId="1448" priority="30">
      <formula>L25&lt;0</formula>
    </cfRule>
  </conditionalFormatting>
  <conditionalFormatting sqref="F89:F110">
    <cfRule type="expression" dxfId="1447" priority="27">
      <formula>F89&gt;0</formula>
    </cfRule>
    <cfRule type="expression" dxfId="1446" priority="28">
      <formula>F89&lt;0</formula>
    </cfRule>
  </conditionalFormatting>
  <conditionalFormatting sqref="H89:H110">
    <cfRule type="expression" dxfId="1445" priority="25">
      <formula>H89&gt;0</formula>
    </cfRule>
    <cfRule type="expression" dxfId="1444" priority="26">
      <formula>H89&lt;0</formula>
    </cfRule>
  </conditionalFormatting>
  <conditionalFormatting sqref="J89:J102">
    <cfRule type="expression" dxfId="1443" priority="23">
      <formula>J89&gt;0</formula>
    </cfRule>
    <cfRule type="expression" dxfId="1442" priority="24">
      <formula>J89&lt;0</formula>
    </cfRule>
  </conditionalFormatting>
  <conditionalFormatting sqref="K89:K102">
    <cfRule type="expression" dxfId="1441" priority="21">
      <formula>K89&gt;0</formula>
    </cfRule>
    <cfRule type="expression" dxfId="1440" priority="22">
      <formula>K89&lt;0</formula>
    </cfRule>
  </conditionalFormatting>
  <conditionalFormatting sqref="L89:L102">
    <cfRule type="expression" dxfId="1439" priority="19">
      <formula>L89&gt;0</formula>
    </cfRule>
    <cfRule type="expression" dxfId="1438" priority="20">
      <formula>L89&lt;0</formula>
    </cfRule>
  </conditionalFormatting>
  <conditionalFormatting sqref="F25:F28">
    <cfRule type="expression" dxfId="1437" priority="17">
      <formula>F25&gt;0</formula>
    </cfRule>
    <cfRule type="expression" dxfId="1436" priority="18">
      <formula>F25&lt;0</formula>
    </cfRule>
  </conditionalFormatting>
  <conditionalFormatting sqref="H25:H28">
    <cfRule type="expression" dxfId="1435" priority="15">
      <formula>H25&gt;0</formula>
    </cfRule>
    <cfRule type="expression" dxfId="1434" priority="16">
      <formula>H25&lt;0</formula>
    </cfRule>
  </conditionalFormatting>
  <conditionalFormatting sqref="F29:F30">
    <cfRule type="expression" dxfId="1433" priority="11">
      <formula>F29&gt;0</formula>
    </cfRule>
    <cfRule type="expression" dxfId="1432" priority="12">
      <formula>F29&lt;0</formula>
    </cfRule>
  </conditionalFormatting>
  <conditionalFormatting sqref="H29:H30">
    <cfRule type="expression" dxfId="1431" priority="9">
      <formula>H29&gt;0</formula>
    </cfRule>
    <cfRule type="expression" dxfId="1430" priority="10">
      <formula>H29&lt;0</formula>
    </cfRule>
  </conditionalFormatting>
  <conditionalFormatting sqref="J45">
    <cfRule type="expression" dxfId="1429" priority="7">
      <formula>J45&gt;0</formula>
    </cfRule>
    <cfRule type="expression" dxfId="1428" priority="8">
      <formula>J45&lt;0</formula>
    </cfRule>
  </conditionalFormatting>
  <conditionalFormatting sqref="F44:F45">
    <cfRule type="expression" dxfId="1427" priority="5">
      <formula>F44&gt;0</formula>
    </cfRule>
    <cfRule type="expression" dxfId="1426" priority="6">
      <formula>F44&lt;0</formula>
    </cfRule>
  </conditionalFormatting>
  <conditionalFormatting sqref="H44:H45">
    <cfRule type="expression" dxfId="1425" priority="3">
      <formula>H44&gt;0</formula>
    </cfRule>
    <cfRule type="expression" dxfId="1424" priority="4">
      <formula>H44&lt;0</formula>
    </cfRule>
  </conditionalFormatting>
  <conditionalFormatting sqref="J46:J50">
    <cfRule type="expression" dxfId="1423" priority="1">
      <formula>J46&gt;0</formula>
    </cfRule>
    <cfRule type="expression" dxfId="1422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1239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1291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9" t="s">
        <v>78</v>
      </c>
      <c r="P21" s="879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3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3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3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3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3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21" priority="33">
      <formula>F7&gt;0</formula>
    </cfRule>
    <cfRule type="expression" dxfId="1420" priority="34">
      <formula>F7&lt;0</formula>
    </cfRule>
  </conditionalFormatting>
  <conditionalFormatting sqref="Q8">
    <cfRule type="expression" dxfId="1419" priority="31">
      <formula>Q8&gt;0</formula>
    </cfRule>
    <cfRule type="expression" dxfId="1418" priority="32">
      <formula>Q8&lt;0</formula>
    </cfRule>
  </conditionalFormatting>
  <conditionalFormatting sqref="F114:F135">
    <cfRule type="expression" dxfId="1417" priority="25">
      <formula>F114&gt;0</formula>
    </cfRule>
    <cfRule type="expression" dxfId="1416" priority="26">
      <formula>F114&lt;0</formula>
    </cfRule>
  </conditionalFormatting>
  <conditionalFormatting sqref="H114:H135">
    <cfRule type="expression" dxfId="1415" priority="23">
      <formula>H114&gt;0</formula>
    </cfRule>
    <cfRule type="expression" dxfId="1414" priority="24">
      <formula>H114&lt;0</formula>
    </cfRule>
  </conditionalFormatting>
  <conditionalFormatting sqref="Q10">
    <cfRule type="expression" dxfId="1413" priority="21">
      <formula>Q10&gt;0</formula>
    </cfRule>
    <cfRule type="expression" dxfId="1412" priority="22">
      <formula>Q10&lt;0</formula>
    </cfRule>
  </conditionalFormatting>
  <conditionalFormatting sqref="J31:J44">
    <cfRule type="expression" dxfId="1411" priority="19">
      <formula>J31&gt;0</formula>
    </cfRule>
    <cfRule type="expression" dxfId="1410" priority="20">
      <formula>J31&lt;0</formula>
    </cfRule>
  </conditionalFormatting>
  <conditionalFormatting sqref="K31:K44">
    <cfRule type="expression" dxfId="1409" priority="17">
      <formula>K31&gt;0</formula>
    </cfRule>
    <cfRule type="expression" dxfId="1408" priority="18">
      <formula>K31&lt;0</formula>
    </cfRule>
  </conditionalFormatting>
  <conditionalFormatting sqref="L31:L35 L37:L44">
    <cfRule type="expression" dxfId="1407" priority="15">
      <formula>L31&gt;0</formula>
    </cfRule>
    <cfRule type="expression" dxfId="1406" priority="16">
      <formula>L31&lt;0</formula>
    </cfRule>
  </conditionalFormatting>
  <conditionalFormatting sqref="M31:M44">
    <cfRule type="expression" dxfId="1405" priority="13">
      <formula>M31&gt;0</formula>
    </cfRule>
    <cfRule type="expression" dxfId="1404" priority="14">
      <formula>M31&lt;0</formula>
    </cfRule>
  </conditionalFormatting>
  <conditionalFormatting sqref="F82 H82">
    <cfRule type="expression" dxfId="1403" priority="9">
      <formula>F82&gt;0</formula>
    </cfRule>
    <cfRule type="expression" dxfId="1402" priority="10">
      <formula>F82&lt;0</formula>
    </cfRule>
  </conditionalFormatting>
  <conditionalFormatting sqref="F75:F81 H75:H81">
    <cfRule type="expression" dxfId="1401" priority="7">
      <formula>F75&gt;0</formula>
    </cfRule>
    <cfRule type="expression" dxfId="1400" priority="8">
      <formula>F75&lt;0</formula>
    </cfRule>
  </conditionalFormatting>
  <conditionalFormatting sqref="F71:F74 H71:H74">
    <cfRule type="expression" dxfId="1399" priority="5">
      <formula>F71&gt;0</formula>
    </cfRule>
    <cfRule type="expression" dxfId="1398" priority="6">
      <formula>F71&lt;0</formula>
    </cfRule>
  </conditionalFormatting>
  <conditionalFormatting sqref="F86 H84:H86">
    <cfRule type="expression" dxfId="1397" priority="3">
      <formula>F84&gt;0</formula>
    </cfRule>
    <cfRule type="expression" dxfId="1396" priority="4">
      <formula>F84&lt;0</formula>
    </cfRule>
  </conditionalFormatting>
  <conditionalFormatting sqref="J86">
    <cfRule type="expression" dxfId="1395" priority="1">
      <formula>J86&gt;0</formula>
    </cfRule>
    <cfRule type="expression" dxfId="1394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3" priority="21">
      <formula>F47&gt;0</formula>
    </cfRule>
    <cfRule type="expression" dxfId="1392" priority="22">
      <formula>F47&lt;0</formula>
    </cfRule>
  </conditionalFormatting>
  <conditionalFormatting sqref="Q7">
    <cfRule type="expression" dxfId="1391" priority="19">
      <formula>Q7&gt;0</formula>
    </cfRule>
    <cfRule type="expression" dxfId="1390" priority="20">
      <formula>Q7&lt;0</formula>
    </cfRule>
  </conditionalFormatting>
  <conditionalFormatting sqref="Q8">
    <cfRule type="expression" dxfId="1389" priority="17">
      <formula>Q8&gt;0</formula>
    </cfRule>
    <cfRule type="expression" dxfId="1388" priority="18">
      <formula>Q8&lt;0</formula>
    </cfRule>
  </conditionalFormatting>
  <conditionalFormatting sqref="F25:F46">
    <cfRule type="expression" dxfId="1387" priority="15">
      <formula>F25&gt;0</formula>
    </cfRule>
    <cfRule type="expression" dxfId="1386" priority="16">
      <formula>F25&lt;0</formula>
    </cfRule>
  </conditionalFormatting>
  <conditionalFormatting sqref="H25:H46">
    <cfRule type="expression" dxfId="1385" priority="13">
      <formula>H25&gt;0</formula>
    </cfRule>
    <cfRule type="expression" dxfId="1384" priority="14">
      <formula>H25&lt;0</formula>
    </cfRule>
  </conditionalFormatting>
  <conditionalFormatting sqref="F89:F110">
    <cfRule type="expression" dxfId="1383" priority="11">
      <formula>F89&gt;0</formula>
    </cfRule>
    <cfRule type="expression" dxfId="1382" priority="12">
      <formula>F89&lt;0</formula>
    </cfRule>
  </conditionalFormatting>
  <conditionalFormatting sqref="H89:H110">
    <cfRule type="expression" dxfId="1381" priority="9">
      <formula>H89&gt;0</formula>
    </cfRule>
    <cfRule type="expression" dxfId="1380" priority="10">
      <formula>H89&lt;0</formula>
    </cfRule>
  </conditionalFormatting>
  <conditionalFormatting sqref="Q10">
    <cfRule type="expression" dxfId="1379" priority="7">
      <formula>Q10&gt;0</formula>
    </cfRule>
    <cfRule type="expression" dxfId="1378" priority="8">
      <formula>Q10&lt;0</formula>
    </cfRule>
  </conditionalFormatting>
  <conditionalFormatting sqref="J25:J38">
    <cfRule type="expression" dxfId="1377" priority="5">
      <formula>J25&gt;0</formula>
    </cfRule>
    <cfRule type="expression" dxfId="1376" priority="6">
      <formula>J25&lt;0</formula>
    </cfRule>
  </conditionalFormatting>
  <conditionalFormatting sqref="K25:K38">
    <cfRule type="expression" dxfId="1375" priority="3">
      <formula>K25&gt;0</formula>
    </cfRule>
    <cfRule type="expression" dxfId="1374" priority="4">
      <formula>K25&lt;0</formula>
    </cfRule>
  </conditionalFormatting>
  <conditionalFormatting sqref="L25:L38">
    <cfRule type="expression" dxfId="1373" priority="1">
      <formula>L25&gt;0</formula>
    </cfRule>
    <cfRule type="expression" dxfId="13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1249</v>
      </c>
    </row>
    <row r="12" spans="1:21" x14ac:dyDescent="0.25">
      <c r="H12" s="70"/>
      <c r="O12" s="11" t="s">
        <v>925</v>
      </c>
      <c r="Q12" s="1" t="s">
        <v>1261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1262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1260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3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3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71" priority="43">
      <formula>F54&gt;0</formula>
    </cfRule>
    <cfRule type="expression" dxfId="1370" priority="44">
      <formula>F54&lt;0</formula>
    </cfRule>
  </conditionalFormatting>
  <conditionalFormatting sqref="Q7">
    <cfRule type="expression" dxfId="1369" priority="41">
      <formula>Q7&gt;0</formula>
    </cfRule>
    <cfRule type="expression" dxfId="1368" priority="42">
      <formula>Q7&lt;0</formula>
    </cfRule>
  </conditionalFormatting>
  <conditionalFormatting sqref="Q8">
    <cfRule type="expression" dxfId="1367" priority="39">
      <formula>Q8&gt;0</formula>
    </cfRule>
    <cfRule type="expression" dxfId="1366" priority="40">
      <formula>Q8&lt;0</formula>
    </cfRule>
  </conditionalFormatting>
  <conditionalFormatting sqref="F33:F36 F38:F53">
    <cfRule type="expression" dxfId="1365" priority="37">
      <formula>F33&gt;0</formula>
    </cfRule>
    <cfRule type="expression" dxfId="1364" priority="38">
      <formula>F33&lt;0</formula>
    </cfRule>
  </conditionalFormatting>
  <conditionalFormatting sqref="H33:H36 H38:H53">
    <cfRule type="expression" dxfId="1363" priority="35">
      <formula>H33&gt;0</formula>
    </cfRule>
    <cfRule type="expression" dxfId="1362" priority="36">
      <formula>H33&lt;0</formula>
    </cfRule>
  </conditionalFormatting>
  <conditionalFormatting sqref="Q10">
    <cfRule type="expression" dxfId="1361" priority="33">
      <formula>Q10&gt;0</formula>
    </cfRule>
    <cfRule type="expression" dxfId="1360" priority="34">
      <formula>Q10&lt;0</formula>
    </cfRule>
  </conditionalFormatting>
  <conditionalFormatting sqref="J25:J37">
    <cfRule type="expression" dxfId="1359" priority="31">
      <formula>J25&gt;0</formula>
    </cfRule>
    <cfRule type="expression" dxfId="1358" priority="32">
      <formula>J25&lt;0</formula>
    </cfRule>
  </conditionalFormatting>
  <conditionalFormatting sqref="K25:K38">
    <cfRule type="expression" dxfId="1357" priority="29">
      <formula>K25&gt;0</formula>
    </cfRule>
    <cfRule type="expression" dxfId="1356" priority="30">
      <formula>K25&lt;0</formula>
    </cfRule>
  </conditionalFormatting>
  <conditionalFormatting sqref="L25">
    <cfRule type="expression" dxfId="1355" priority="27">
      <formula>L25&gt;0</formula>
    </cfRule>
    <cfRule type="expression" dxfId="1354" priority="28">
      <formula>L25&lt;0</formula>
    </cfRule>
  </conditionalFormatting>
  <conditionalFormatting sqref="F89:F110">
    <cfRule type="expression" dxfId="1353" priority="25">
      <formula>F89&gt;0</formula>
    </cfRule>
    <cfRule type="expression" dxfId="1352" priority="26">
      <formula>F89&lt;0</formula>
    </cfRule>
  </conditionalFormatting>
  <conditionalFormatting sqref="H89:H110">
    <cfRule type="expression" dxfId="1351" priority="23">
      <formula>H89&gt;0</formula>
    </cfRule>
    <cfRule type="expression" dxfId="1350" priority="24">
      <formula>H89&lt;0</formula>
    </cfRule>
  </conditionalFormatting>
  <conditionalFormatting sqref="J89:J102">
    <cfRule type="expression" dxfId="1349" priority="21">
      <formula>J89&gt;0</formula>
    </cfRule>
    <cfRule type="expression" dxfId="1348" priority="22">
      <formula>J89&lt;0</formula>
    </cfRule>
  </conditionalFormatting>
  <conditionalFormatting sqref="K89:K102">
    <cfRule type="expression" dxfId="1347" priority="19">
      <formula>K89&gt;0</formula>
    </cfRule>
    <cfRule type="expression" dxfId="1346" priority="20">
      <formula>K89&lt;0</formula>
    </cfRule>
  </conditionalFormatting>
  <conditionalFormatting sqref="L89:L102">
    <cfRule type="expression" dxfId="1345" priority="17">
      <formula>L89&gt;0</formula>
    </cfRule>
    <cfRule type="expression" dxfId="1344" priority="18">
      <formula>L89&lt;0</formula>
    </cfRule>
  </conditionalFormatting>
  <conditionalFormatting sqref="F29:F32">
    <cfRule type="expression" dxfId="1343" priority="15">
      <formula>F29&gt;0</formula>
    </cfRule>
    <cfRule type="expression" dxfId="1342" priority="16">
      <formula>F29&lt;0</formula>
    </cfRule>
  </conditionalFormatting>
  <conditionalFormatting sqref="H29:H32">
    <cfRule type="expression" dxfId="1341" priority="13">
      <formula>H29&gt;0</formula>
    </cfRule>
    <cfRule type="expression" dxfId="1340" priority="14">
      <formula>H29&lt;0</formula>
    </cfRule>
  </conditionalFormatting>
  <conditionalFormatting sqref="F25:F28">
    <cfRule type="expression" dxfId="1339" priority="11">
      <formula>F25&gt;0</formula>
    </cfRule>
    <cfRule type="expression" dxfId="1338" priority="12">
      <formula>F25&lt;0</formula>
    </cfRule>
  </conditionalFormatting>
  <conditionalFormatting sqref="H25:H28">
    <cfRule type="expression" dxfId="1337" priority="9">
      <formula>H25&gt;0</formula>
    </cfRule>
    <cfRule type="expression" dxfId="1336" priority="10">
      <formula>H25&lt;0</formula>
    </cfRule>
  </conditionalFormatting>
  <conditionalFormatting sqref="F37">
    <cfRule type="expression" dxfId="1335" priority="7">
      <formula>F37&gt;0</formula>
    </cfRule>
    <cfRule type="expression" dxfId="1334" priority="8">
      <formula>F37&lt;0</formula>
    </cfRule>
  </conditionalFormatting>
  <conditionalFormatting sqref="H37">
    <cfRule type="expression" dxfId="1333" priority="5">
      <formula>H37&gt;0</formula>
    </cfRule>
    <cfRule type="expression" dxfId="1332" priority="6">
      <formula>H37&lt;0</formula>
    </cfRule>
  </conditionalFormatting>
  <conditionalFormatting sqref="J49">
    <cfRule type="expression" dxfId="1331" priority="3">
      <formula>J49&gt;0</formula>
    </cfRule>
    <cfRule type="expression" dxfId="1330" priority="4">
      <formula>J49&lt;0</formula>
    </cfRule>
  </conditionalFormatting>
  <conditionalFormatting sqref="J38:J48">
    <cfRule type="expression" dxfId="1329" priority="1">
      <formula>J38&gt;0</formula>
    </cfRule>
    <cfRule type="expression" dxfId="132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1279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1280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189.55</v>
      </c>
      <c r="R4" s="495">
        <v>8.4199999999999997E-2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11373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-80.959999999999127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-80.959999999999127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-7.0682977764894529E-3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1.0129253495120021E-2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21.989559164733183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3" t="s">
        <v>78</v>
      </c>
      <c r="P21" s="873"/>
    </row>
    <row r="22" spans="1:16" ht="15.75" thickTop="1" x14ac:dyDescent="0.25">
      <c r="O22" s="81">
        <v>1.1000000000000001</v>
      </c>
      <c r="P22" s="81">
        <f>O22*$Q$4</f>
        <v>208.50500000000002</v>
      </c>
    </row>
    <row r="23" spans="1:16" x14ac:dyDescent="0.25">
      <c r="O23" s="81">
        <v>1.0900000000000001</v>
      </c>
      <c r="P23" s="81">
        <f t="shared" ref="P23:P42" si="0">O23*$Q$4</f>
        <v>206.60950000000003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204.71400000000003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202.81850000000003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200.92300000000003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199.02750000000003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8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197.13200000000001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195.23650000000001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193.34100000000001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191.44550000000001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3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189.55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187.65450000000001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3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185.75900000000001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3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183.86350000000002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3">
        <f t="shared" ref="F36:F38" si="4">C36*(E36-D36)</f>
        <v>-1426.0860000000011</v>
      </c>
      <c r="G36" s="39">
        <f t="shared" ref="G36:G38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181.96800000000002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180.07249999999999</v>
      </c>
    </row>
    <row r="38" spans="2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 t="shared" si="4"/>
        <v>-80.999999999999659</v>
      </c>
      <c r="G38" s="39">
        <f t="shared" si="5"/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178.17699999999999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176.28150000000002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174.38600000000002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172.49050000000003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170.59500000000003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7" priority="35">
      <formula>F47&gt;0</formula>
    </cfRule>
    <cfRule type="expression" dxfId="1326" priority="36">
      <formula>F47&lt;0</formula>
    </cfRule>
  </conditionalFormatting>
  <conditionalFormatting sqref="Q7">
    <cfRule type="expression" dxfId="1325" priority="33">
      <formula>Q7&gt;0</formula>
    </cfRule>
    <cfRule type="expression" dxfId="1324" priority="34">
      <formula>Q7&lt;0</formula>
    </cfRule>
  </conditionalFormatting>
  <conditionalFormatting sqref="Q8">
    <cfRule type="expression" dxfId="1323" priority="31">
      <formula>Q8&gt;0</formula>
    </cfRule>
    <cfRule type="expression" dxfId="1322" priority="32">
      <formula>Q8&lt;0</formula>
    </cfRule>
  </conditionalFormatting>
  <conditionalFormatting sqref="F34:F46">
    <cfRule type="expression" dxfId="1321" priority="29">
      <formula>F34&gt;0</formula>
    </cfRule>
    <cfRule type="expression" dxfId="1320" priority="30">
      <formula>F34&lt;0</formula>
    </cfRule>
  </conditionalFormatting>
  <conditionalFormatting sqref="H34:H46">
    <cfRule type="expression" dxfId="1319" priority="27">
      <formula>H34&gt;0</formula>
    </cfRule>
    <cfRule type="expression" dxfId="1318" priority="28">
      <formula>H34&lt;0</formula>
    </cfRule>
  </conditionalFormatting>
  <conditionalFormatting sqref="Q10">
    <cfRule type="expression" dxfId="1317" priority="25">
      <formula>Q10&gt;0</formula>
    </cfRule>
    <cfRule type="expression" dxfId="1316" priority="26">
      <formula>Q10&lt;0</formula>
    </cfRule>
  </conditionalFormatting>
  <conditionalFormatting sqref="J25:J38">
    <cfRule type="expression" dxfId="1315" priority="23">
      <formula>J25&gt;0</formula>
    </cfRule>
    <cfRule type="expression" dxfId="1314" priority="24">
      <formula>J25&lt;0</formula>
    </cfRule>
  </conditionalFormatting>
  <conditionalFormatting sqref="K25:K29 K31:K38">
    <cfRule type="expression" dxfId="1313" priority="21">
      <formula>K25&gt;0</formula>
    </cfRule>
    <cfRule type="expression" dxfId="1312" priority="22">
      <formula>K25&lt;0</formula>
    </cfRule>
  </conditionalFormatting>
  <conditionalFormatting sqref="L25:L38">
    <cfRule type="expression" dxfId="1311" priority="19">
      <formula>L25&gt;0</formula>
    </cfRule>
    <cfRule type="expression" dxfId="1310" priority="20">
      <formula>L25&lt;0</formula>
    </cfRule>
  </conditionalFormatting>
  <conditionalFormatting sqref="F89:F110">
    <cfRule type="expression" dxfId="1309" priority="17">
      <formula>F89&gt;0</formula>
    </cfRule>
    <cfRule type="expression" dxfId="1308" priority="18">
      <formula>F89&lt;0</formula>
    </cfRule>
  </conditionalFormatting>
  <conditionalFormatting sqref="H89:H110">
    <cfRule type="expression" dxfId="1307" priority="15">
      <formula>H89&gt;0</formula>
    </cfRule>
    <cfRule type="expression" dxfId="1306" priority="16">
      <formula>H89&lt;0</formula>
    </cfRule>
  </conditionalFormatting>
  <conditionalFormatting sqref="J89:J102">
    <cfRule type="expression" dxfId="1305" priority="13">
      <formula>J89&gt;0</formula>
    </cfRule>
    <cfRule type="expression" dxfId="1304" priority="14">
      <formula>J89&lt;0</formula>
    </cfRule>
  </conditionalFormatting>
  <conditionalFormatting sqref="K89:K102">
    <cfRule type="expression" dxfId="1303" priority="11">
      <formula>K89&gt;0</formula>
    </cfRule>
    <cfRule type="expression" dxfId="1302" priority="12">
      <formula>K89&lt;0</formula>
    </cfRule>
  </conditionalFormatting>
  <conditionalFormatting sqref="L89:L102">
    <cfRule type="expression" dxfId="1301" priority="9">
      <formula>L89&gt;0</formula>
    </cfRule>
    <cfRule type="expression" dxfId="1300" priority="10">
      <formula>L89&lt;0</formula>
    </cfRule>
  </conditionalFormatting>
  <conditionalFormatting sqref="F25:F27">
    <cfRule type="expression" dxfId="1299" priority="7">
      <formula>F25&gt;0</formula>
    </cfRule>
    <cfRule type="expression" dxfId="1298" priority="8">
      <formula>F25&lt;0</formula>
    </cfRule>
  </conditionalFormatting>
  <conditionalFormatting sqref="H25:H27">
    <cfRule type="expression" dxfId="1297" priority="5">
      <formula>H25&gt;0</formula>
    </cfRule>
    <cfRule type="expression" dxfId="1296" priority="6">
      <formula>H25&lt;0</formula>
    </cfRule>
  </conditionalFormatting>
  <conditionalFormatting sqref="F28:F33">
    <cfRule type="expression" dxfId="1295" priority="3">
      <formula>F28&gt;0</formula>
    </cfRule>
    <cfRule type="expression" dxfId="1294" priority="4">
      <formula>F28&lt;0</formula>
    </cfRule>
  </conditionalFormatting>
  <conditionalFormatting sqref="H28:H33">
    <cfRule type="expression" dxfId="1293" priority="1">
      <formula>H28&gt;0</formula>
    </cfRule>
    <cfRule type="expression" dxfId="129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35" activePane="bottomLeft" state="frozen"/>
      <selection activeCell="A2" sqref="A2"/>
      <selection pane="bottomLeft" activeCell="A56" sqref="A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  <c r="U2" s="877">
        <v>25.8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53.459899999999998</v>
      </c>
      <c r="R4" s="495">
        <v>2.0400000000000001E-2</v>
      </c>
      <c r="T4" t="s">
        <v>1118</v>
      </c>
      <c r="U4" s="11" t="s">
        <v>1315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21383.96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-1684.4500000000007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-1684.4500000000007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-7.301977032660685E-2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4.6764023127615281E-2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14.646547945205478</v>
      </c>
    </row>
    <row r="14" spans="1:21" x14ac:dyDescent="0.25">
      <c r="H14" s="70"/>
      <c r="O14" s="11" t="s">
        <v>1039</v>
      </c>
      <c r="Q14" s="1">
        <v>43407</v>
      </c>
      <c r="T14" s="1">
        <v>43407</v>
      </c>
      <c r="U14" s="475" t="s">
        <v>1316</v>
      </c>
    </row>
    <row r="15" spans="1:21" x14ac:dyDescent="0.25">
      <c r="H15" s="70"/>
      <c r="U15" s="475" t="s">
        <v>1317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58.805890000000005</v>
      </c>
    </row>
    <row r="23" spans="1:16" x14ac:dyDescent="0.25">
      <c r="O23" s="81">
        <v>1.0900000000000001</v>
      </c>
      <c r="P23" s="81">
        <f t="shared" ref="P23:P42" si="1">O23*$Q$4</f>
        <v>58.271291000000005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57.736691999999998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57.202092999999998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56.667493999999998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56.132894999999998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55.598295999999998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55.063696999999998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54.529097999999998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53.994498999999998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53.459899999999998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52.925300999999997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52.390701999999997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51.856102999999997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51.321503999999997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50.786904999999997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50.252305999999997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49.717706999999997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49.183107999999997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48.648508999999997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48.113909999999997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5" si="8">C43*(E43-D43)</f>
        <v>138.58000000000033</v>
      </c>
      <c r="G43" s="39">
        <f t="shared" ref="G43:G55" si="9">D43*C43</f>
        <v>11867.42</v>
      </c>
      <c r="H43" s="222">
        <f t="shared" ref="H43:H55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291" priority="35">
      <formula>F25&gt;0</formula>
    </cfRule>
    <cfRule type="expression" dxfId="1290" priority="36">
      <formula>F25&lt;0</formula>
    </cfRule>
  </conditionalFormatting>
  <conditionalFormatting sqref="Q7">
    <cfRule type="expression" dxfId="1289" priority="33">
      <formula>Q7&gt;0</formula>
    </cfRule>
    <cfRule type="expression" dxfId="1288" priority="34">
      <formula>Q7&lt;0</formula>
    </cfRule>
  </conditionalFormatting>
  <conditionalFormatting sqref="Q8">
    <cfRule type="expression" dxfId="1287" priority="31">
      <formula>Q8&gt;0</formula>
    </cfRule>
    <cfRule type="expression" dxfId="1286" priority="32">
      <formula>Q8&lt;0</formula>
    </cfRule>
  </conditionalFormatting>
  <conditionalFormatting sqref="F39:F62">
    <cfRule type="expression" dxfId="1285" priority="29">
      <formula>F39&gt;0</formula>
    </cfRule>
    <cfRule type="expression" dxfId="1284" priority="30">
      <formula>F39&lt;0</formula>
    </cfRule>
  </conditionalFormatting>
  <conditionalFormatting sqref="H39:H62">
    <cfRule type="expression" dxfId="1283" priority="27">
      <formula>H39&gt;0</formula>
    </cfRule>
    <cfRule type="expression" dxfId="1282" priority="28">
      <formula>H39&lt;0</formula>
    </cfRule>
  </conditionalFormatting>
  <conditionalFormatting sqref="Q10">
    <cfRule type="expression" dxfId="1281" priority="25">
      <formula>Q10&gt;0</formula>
    </cfRule>
    <cfRule type="expression" dxfId="1280" priority="26">
      <formula>Q10&lt;0</formula>
    </cfRule>
  </conditionalFormatting>
  <conditionalFormatting sqref="L25:L32">
    <cfRule type="expression" dxfId="1279" priority="19">
      <formula>L25&gt;0</formula>
    </cfRule>
    <cfRule type="expression" dxfId="1278" priority="20">
      <formula>L25&lt;0</formula>
    </cfRule>
  </conditionalFormatting>
  <conditionalFormatting sqref="F88:F109">
    <cfRule type="expression" dxfId="1277" priority="17">
      <formula>F88&gt;0</formula>
    </cfRule>
    <cfRule type="expression" dxfId="1276" priority="18">
      <formula>F88&lt;0</formula>
    </cfRule>
  </conditionalFormatting>
  <conditionalFormatting sqref="H88:H109">
    <cfRule type="expression" dxfId="1275" priority="15">
      <formula>H88&gt;0</formula>
    </cfRule>
    <cfRule type="expression" dxfId="1274" priority="16">
      <formula>H88&lt;0</formula>
    </cfRule>
  </conditionalFormatting>
  <conditionalFormatting sqref="J88:J101">
    <cfRule type="expression" dxfId="1273" priority="13">
      <formula>J88&gt;0</formula>
    </cfRule>
    <cfRule type="expression" dxfId="1272" priority="14">
      <formula>J88&lt;0</formula>
    </cfRule>
  </conditionalFormatting>
  <conditionalFormatting sqref="K88:K101">
    <cfRule type="expression" dxfId="1271" priority="11">
      <formula>K88&gt;0</formula>
    </cfRule>
    <cfRule type="expression" dxfId="1270" priority="12">
      <formula>K88&lt;0</formula>
    </cfRule>
  </conditionalFormatting>
  <conditionalFormatting sqref="L88:L101">
    <cfRule type="expression" dxfId="1269" priority="9">
      <formula>L88&gt;0</formula>
    </cfRule>
    <cfRule type="expression" dxfId="1268" priority="10">
      <formula>L88&lt;0</formula>
    </cfRule>
  </conditionalFormatting>
  <conditionalFormatting sqref="F25:F29">
    <cfRule type="expression" dxfId="1267" priority="7">
      <formula>F25&gt;0</formula>
    </cfRule>
    <cfRule type="expression" dxfId="1266" priority="8">
      <formula>F25&lt;0</formula>
    </cfRule>
  </conditionalFormatting>
  <conditionalFormatting sqref="H25:H29">
    <cfRule type="expression" dxfId="1265" priority="5">
      <formula>H25&gt;0</formula>
    </cfRule>
    <cfRule type="expression" dxfId="1264" priority="6">
      <formula>H25&lt;0</formula>
    </cfRule>
  </conditionalFormatting>
  <conditionalFormatting sqref="F35:F38">
    <cfRule type="expression" dxfId="1263" priority="3">
      <formula>F35&gt;0</formula>
    </cfRule>
    <cfRule type="expression" dxfId="1262" priority="4">
      <formula>F35&lt;0</formula>
    </cfRule>
  </conditionalFormatting>
  <conditionalFormatting sqref="H35:H38">
    <cfRule type="expression" dxfId="1261" priority="1">
      <formula>H35&gt;0</formula>
    </cfRule>
    <cfRule type="expression" dxfId="126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9" priority="35">
      <formula>F47&gt;0</formula>
    </cfRule>
    <cfRule type="expression" dxfId="1258" priority="36">
      <formula>F47&lt;0</formula>
    </cfRule>
  </conditionalFormatting>
  <conditionalFormatting sqref="Q7">
    <cfRule type="expression" dxfId="1257" priority="33">
      <formula>Q7&gt;0</formula>
    </cfRule>
    <cfRule type="expression" dxfId="1256" priority="34">
      <formula>Q7&lt;0</formula>
    </cfRule>
  </conditionalFormatting>
  <conditionalFormatting sqref="Q8">
    <cfRule type="expression" dxfId="1255" priority="31">
      <formula>Q8&gt;0</formula>
    </cfRule>
    <cfRule type="expression" dxfId="1254" priority="32">
      <formula>Q8&lt;0</formula>
    </cfRule>
  </conditionalFormatting>
  <conditionalFormatting sqref="F32:F46">
    <cfRule type="expression" dxfId="1253" priority="29">
      <formula>F32&gt;0</formula>
    </cfRule>
    <cfRule type="expression" dxfId="1252" priority="30">
      <formula>F32&lt;0</formula>
    </cfRule>
  </conditionalFormatting>
  <conditionalFormatting sqref="H32:H46">
    <cfRule type="expression" dxfId="1251" priority="27">
      <formula>H32&gt;0</formula>
    </cfRule>
    <cfRule type="expression" dxfId="1250" priority="28">
      <formula>H32&lt;0</formula>
    </cfRule>
  </conditionalFormatting>
  <conditionalFormatting sqref="Q10">
    <cfRule type="expression" dxfId="1249" priority="25">
      <formula>Q10&gt;0</formula>
    </cfRule>
    <cfRule type="expression" dxfId="1248" priority="26">
      <formula>Q10&lt;0</formula>
    </cfRule>
  </conditionalFormatting>
  <conditionalFormatting sqref="J25:J38">
    <cfRule type="expression" dxfId="1247" priority="23">
      <formula>J25&gt;0</formula>
    </cfRule>
    <cfRule type="expression" dxfId="1246" priority="24">
      <formula>J25&lt;0</formula>
    </cfRule>
  </conditionalFormatting>
  <conditionalFormatting sqref="K25:K38">
    <cfRule type="expression" dxfId="1245" priority="21">
      <formula>K25&gt;0</formula>
    </cfRule>
    <cfRule type="expression" dxfId="1244" priority="22">
      <formula>K25&lt;0</formula>
    </cfRule>
  </conditionalFormatting>
  <conditionalFormatting sqref="L25:L38">
    <cfRule type="expression" dxfId="1243" priority="19">
      <formula>L25&gt;0</formula>
    </cfRule>
    <cfRule type="expression" dxfId="1242" priority="20">
      <formula>L25&lt;0</formula>
    </cfRule>
  </conditionalFormatting>
  <conditionalFormatting sqref="F89:F110">
    <cfRule type="expression" dxfId="1241" priority="17">
      <formula>F89&gt;0</formula>
    </cfRule>
    <cfRule type="expression" dxfId="1240" priority="18">
      <formula>F89&lt;0</formula>
    </cfRule>
  </conditionalFormatting>
  <conditionalFormatting sqref="H89:H110">
    <cfRule type="expression" dxfId="1239" priority="15">
      <formula>H89&gt;0</formula>
    </cfRule>
    <cfRule type="expression" dxfId="1238" priority="16">
      <formula>H89&lt;0</formula>
    </cfRule>
  </conditionalFormatting>
  <conditionalFormatting sqref="J89:J102">
    <cfRule type="expression" dxfId="1237" priority="13">
      <formula>J89&gt;0</formula>
    </cfRule>
    <cfRule type="expression" dxfId="1236" priority="14">
      <formula>J89&lt;0</formula>
    </cfRule>
  </conditionalFormatting>
  <conditionalFormatting sqref="K89:K102">
    <cfRule type="expression" dxfId="1235" priority="11">
      <formula>K89&gt;0</formula>
    </cfRule>
    <cfRule type="expression" dxfId="1234" priority="12">
      <formula>K89&lt;0</formula>
    </cfRule>
  </conditionalFormatting>
  <conditionalFormatting sqref="L89:L102">
    <cfRule type="expression" dxfId="1233" priority="9">
      <formula>L89&gt;0</formula>
    </cfRule>
    <cfRule type="expression" dxfId="1232" priority="10">
      <formula>L89&lt;0</formula>
    </cfRule>
  </conditionalFormatting>
  <conditionalFormatting sqref="F25:F28">
    <cfRule type="expression" dxfId="1231" priority="7">
      <formula>F25&gt;0</formula>
    </cfRule>
    <cfRule type="expression" dxfId="1230" priority="8">
      <formula>F25&lt;0</formula>
    </cfRule>
  </conditionalFormatting>
  <conditionalFormatting sqref="H25:H28">
    <cfRule type="expression" dxfId="1229" priority="5">
      <formula>H25&gt;0</formula>
    </cfRule>
    <cfRule type="expression" dxfId="1228" priority="6">
      <formula>H25&lt;0</formula>
    </cfRule>
  </conditionalFormatting>
  <conditionalFormatting sqref="F29:F31">
    <cfRule type="expression" dxfId="1227" priority="3">
      <formula>F29&gt;0</formula>
    </cfRule>
    <cfRule type="expression" dxfId="1226" priority="4">
      <formula>F29&lt;0</formula>
    </cfRule>
  </conditionalFormatting>
  <conditionalFormatting sqref="H29:H31">
    <cfRule type="expression" dxfId="1225" priority="1">
      <formula>H29&gt;0</formula>
    </cfRule>
    <cfRule type="expression" dxfId="122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132.66</v>
      </c>
      <c r="R4" s="495">
        <v>1.7100000000000001E-2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6633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1195.9399999999951</v>
      </c>
      <c r="R7">
        <v>10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1195.9399999999951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0.21996078763154969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3.9197949645710843E-3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15.389791183294665</v>
      </c>
      <c r="T13" s="1">
        <v>43260</v>
      </c>
      <c r="U13" t="s">
        <v>1100</v>
      </c>
    </row>
    <row r="14" spans="1:21" x14ac:dyDescent="0.25">
      <c r="B14" s="474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474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145.92600000000002</v>
      </c>
    </row>
    <row r="20" spans="1:21" x14ac:dyDescent="0.25">
      <c r="O20" s="81">
        <v>1.0900000000000001</v>
      </c>
      <c r="P20" s="81">
        <f t="shared" ref="P20:P39" si="2">O20*$Q$4</f>
        <v>144.5994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143.27280000000002</v>
      </c>
    </row>
    <row r="22" spans="1:21" x14ac:dyDescent="0.25">
      <c r="O22" s="81">
        <v>1.07</v>
      </c>
      <c r="P22" s="81">
        <f t="shared" si="2"/>
        <v>141.9462</v>
      </c>
    </row>
    <row r="23" spans="1:21" x14ac:dyDescent="0.25">
      <c r="O23" s="81">
        <v>1.06</v>
      </c>
      <c r="P23" s="81">
        <f t="shared" si="2"/>
        <v>140.61959999999999</v>
      </c>
    </row>
    <row r="24" spans="1:21" x14ac:dyDescent="0.25">
      <c r="O24" s="81">
        <v>1.05</v>
      </c>
      <c r="P24" s="81">
        <f t="shared" si="2"/>
        <v>139.29300000000001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137.96639999999999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136.63980000000001</v>
      </c>
      <c r="T26" s="67"/>
    </row>
    <row r="27" spans="1:21" x14ac:dyDescent="0.25">
      <c r="O27" s="81">
        <v>1.02</v>
      </c>
      <c r="P27" s="81">
        <f t="shared" si="2"/>
        <v>135.31319999999999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133.98660000000001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132.66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131.33339999999998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130.0068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128.68019999999999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127.35359999999999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126.02699999999999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124.70039999999999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123.3738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122.0472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120.7206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119.39400000000001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3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3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3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3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23" priority="39">
      <formula>F7&gt;0</formula>
    </cfRule>
    <cfRule type="expression" dxfId="1222" priority="40">
      <formula>F7&lt;0</formula>
    </cfRule>
  </conditionalFormatting>
  <conditionalFormatting sqref="Q8">
    <cfRule type="expression" dxfId="1221" priority="37">
      <formula>Q8&gt;0</formula>
    </cfRule>
    <cfRule type="expression" dxfId="1220" priority="38">
      <formula>Q8&lt;0</formula>
    </cfRule>
  </conditionalFormatting>
  <conditionalFormatting sqref="F41:F61">
    <cfRule type="expression" dxfId="1219" priority="35">
      <formula>F41&gt;0</formula>
    </cfRule>
    <cfRule type="expression" dxfId="1218" priority="36">
      <formula>F41&lt;0</formula>
    </cfRule>
  </conditionalFormatting>
  <conditionalFormatting sqref="H41:H61">
    <cfRule type="expression" dxfId="1217" priority="33">
      <formula>H41&gt;0</formula>
    </cfRule>
    <cfRule type="expression" dxfId="1216" priority="34">
      <formula>H41&lt;0</formula>
    </cfRule>
  </conditionalFormatting>
  <conditionalFormatting sqref="Q10">
    <cfRule type="expression" dxfId="1215" priority="31">
      <formula>Q10&gt;0</formula>
    </cfRule>
    <cfRule type="expression" dxfId="1214" priority="32">
      <formula>Q10&lt;0</formula>
    </cfRule>
  </conditionalFormatting>
  <conditionalFormatting sqref="J32:J45">
    <cfRule type="expression" dxfId="1213" priority="29">
      <formula>J32&gt;0</formula>
    </cfRule>
    <cfRule type="expression" dxfId="1212" priority="30">
      <formula>J32&lt;0</formula>
    </cfRule>
  </conditionalFormatting>
  <conditionalFormatting sqref="K32:K42 K44:K45">
    <cfRule type="expression" dxfId="1211" priority="27">
      <formula>K32&gt;0</formula>
    </cfRule>
    <cfRule type="expression" dxfId="1210" priority="28">
      <formula>K32&lt;0</formula>
    </cfRule>
  </conditionalFormatting>
  <conditionalFormatting sqref="L32">
    <cfRule type="expression" dxfId="1209" priority="25">
      <formula>L32&gt;0</formula>
    </cfRule>
    <cfRule type="expression" dxfId="1208" priority="26">
      <formula>L32&lt;0</formula>
    </cfRule>
  </conditionalFormatting>
  <conditionalFormatting sqref="F102:F123">
    <cfRule type="expression" dxfId="1207" priority="23">
      <formula>F102&gt;0</formula>
    </cfRule>
    <cfRule type="expression" dxfId="1206" priority="24">
      <formula>F102&lt;0</formula>
    </cfRule>
  </conditionalFormatting>
  <conditionalFormatting sqref="H102:H123">
    <cfRule type="expression" dxfId="1205" priority="21">
      <formula>H102&gt;0</formula>
    </cfRule>
    <cfRule type="expression" dxfId="1204" priority="22">
      <formula>H102&lt;0</formula>
    </cfRule>
  </conditionalFormatting>
  <conditionalFormatting sqref="J102:J115">
    <cfRule type="expression" dxfId="1203" priority="19">
      <formula>J102&gt;0</formula>
    </cfRule>
    <cfRule type="expression" dxfId="1202" priority="20">
      <formula>J102&lt;0</formula>
    </cfRule>
  </conditionalFormatting>
  <conditionalFormatting sqref="K102:K115">
    <cfRule type="expression" dxfId="1201" priority="17">
      <formula>K102&gt;0</formula>
    </cfRule>
    <cfRule type="expression" dxfId="1200" priority="18">
      <formula>K102&lt;0</formula>
    </cfRule>
  </conditionalFormatting>
  <conditionalFormatting sqref="L102:L115">
    <cfRule type="expression" dxfId="1199" priority="15">
      <formula>L102&gt;0</formula>
    </cfRule>
    <cfRule type="expression" dxfId="1198" priority="16">
      <formula>L102&lt;0</formula>
    </cfRule>
  </conditionalFormatting>
  <conditionalFormatting sqref="F32:F40">
    <cfRule type="expression" dxfId="1197" priority="13">
      <formula>F32&gt;0</formula>
    </cfRule>
    <cfRule type="expression" dxfId="1196" priority="14">
      <formula>F32&lt;0</formula>
    </cfRule>
  </conditionalFormatting>
  <conditionalFormatting sqref="H32:H40">
    <cfRule type="expression" dxfId="1195" priority="11">
      <formula>H32&gt;0</formula>
    </cfRule>
    <cfRule type="expression" dxfId="1194" priority="12">
      <formula>H32&lt;0</formula>
    </cfRule>
  </conditionalFormatting>
  <conditionalFormatting sqref="J61">
    <cfRule type="expression" dxfId="1193" priority="9">
      <formula>J61&gt;0</formula>
    </cfRule>
    <cfRule type="expression" dxfId="1192" priority="10">
      <formula>J61&lt;0</formula>
    </cfRule>
  </conditionalFormatting>
  <conditionalFormatting sqref="F62:F64">
    <cfRule type="expression" dxfId="1191" priority="7">
      <formula>F62&gt;0</formula>
    </cfRule>
    <cfRule type="expression" dxfId="1190" priority="8">
      <formula>F62&lt;0</formula>
    </cfRule>
  </conditionalFormatting>
  <conditionalFormatting sqref="H62:H64">
    <cfRule type="expression" dxfId="1189" priority="5">
      <formula>H62&gt;0</formula>
    </cfRule>
    <cfRule type="expression" dxfId="1188" priority="6">
      <formula>H62&lt;0</formula>
    </cfRule>
  </conditionalFormatting>
  <conditionalFormatting sqref="H68:H70 F68:F70">
    <cfRule type="expression" dxfId="1187" priority="3">
      <formula>F68&gt;0</formula>
    </cfRule>
    <cfRule type="expression" dxfId="1186" priority="4">
      <formula>F68&lt;0</formula>
    </cfRule>
  </conditionalFormatting>
  <conditionalFormatting sqref="H71:H73 F71:F73">
    <cfRule type="expression" dxfId="1185" priority="1">
      <formula>F71&gt;0</formula>
    </cfRule>
    <cfRule type="expression" dxfId="1184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3" priority="31">
      <formula>F47&gt;0</formula>
    </cfRule>
    <cfRule type="expression" dxfId="1182" priority="32">
      <formula>F47&lt;0</formula>
    </cfRule>
  </conditionalFormatting>
  <conditionalFormatting sqref="Q7">
    <cfRule type="expression" dxfId="1181" priority="29">
      <formula>Q7&gt;0</formula>
    </cfRule>
    <cfRule type="expression" dxfId="1180" priority="30">
      <formula>Q7&lt;0</formula>
    </cfRule>
  </conditionalFormatting>
  <conditionalFormatting sqref="Q8">
    <cfRule type="expression" dxfId="1179" priority="27">
      <formula>Q8&gt;0</formula>
    </cfRule>
    <cfRule type="expression" dxfId="1178" priority="28">
      <formula>Q8&lt;0</formula>
    </cfRule>
  </conditionalFormatting>
  <conditionalFormatting sqref="F32:F46">
    <cfRule type="expression" dxfId="1177" priority="25">
      <formula>F32&gt;0</formula>
    </cfRule>
    <cfRule type="expression" dxfId="1176" priority="26">
      <formula>F32&lt;0</formula>
    </cfRule>
  </conditionalFormatting>
  <conditionalFormatting sqref="H32:H46">
    <cfRule type="expression" dxfId="1175" priority="23">
      <formula>H32&gt;0</formula>
    </cfRule>
    <cfRule type="expression" dxfId="1174" priority="24">
      <formula>H32&lt;0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25:J38">
    <cfRule type="expression" dxfId="1171" priority="19">
      <formula>J25&gt;0</formula>
    </cfRule>
    <cfRule type="expression" dxfId="1170" priority="20">
      <formula>J25&lt;0</formula>
    </cfRule>
  </conditionalFormatting>
  <conditionalFormatting sqref="K25:K38">
    <cfRule type="expression" dxfId="1169" priority="17">
      <formula>K25&gt;0</formula>
    </cfRule>
    <cfRule type="expression" dxfId="1168" priority="18">
      <formula>K25&lt;0</formula>
    </cfRule>
  </conditionalFormatting>
  <conditionalFormatting sqref="L25:L38">
    <cfRule type="expression" dxfId="1167" priority="15">
      <formula>L25&gt;0</formula>
    </cfRule>
    <cfRule type="expression" dxfId="1166" priority="16">
      <formula>L25&lt;0</formula>
    </cfRule>
  </conditionalFormatting>
  <conditionalFormatting sqref="F89:F110">
    <cfRule type="expression" dxfId="1165" priority="13">
      <formula>F89&gt;0</formula>
    </cfRule>
    <cfRule type="expression" dxfId="1164" priority="14">
      <formula>F89&lt;0</formula>
    </cfRule>
  </conditionalFormatting>
  <conditionalFormatting sqref="H89:H110">
    <cfRule type="expression" dxfId="1163" priority="11">
      <formula>H89&gt;0</formula>
    </cfRule>
    <cfRule type="expression" dxfId="1162" priority="12">
      <formula>H89&lt;0</formula>
    </cfRule>
  </conditionalFormatting>
  <conditionalFormatting sqref="J89:J102">
    <cfRule type="expression" dxfId="1161" priority="9">
      <formula>J89&gt;0</formula>
    </cfRule>
    <cfRule type="expression" dxfId="1160" priority="10">
      <formula>J89&lt;0</formula>
    </cfRule>
  </conditionalFormatting>
  <conditionalFormatting sqref="K89:K102">
    <cfRule type="expression" dxfId="1159" priority="7">
      <formula>K89&gt;0</formula>
    </cfRule>
    <cfRule type="expression" dxfId="1158" priority="8">
      <formula>K89&lt;0</formula>
    </cfRule>
  </conditionalFormatting>
  <conditionalFormatting sqref="L89:L102">
    <cfRule type="expression" dxfId="1157" priority="5">
      <formula>L89&gt;0</formula>
    </cfRule>
    <cfRule type="expression" dxfId="1156" priority="6">
      <formula>L89&lt;0</formula>
    </cfRule>
  </conditionalFormatting>
  <conditionalFormatting sqref="F25:F31">
    <cfRule type="expression" dxfId="1155" priority="3">
      <formula>F25&gt;0</formula>
    </cfRule>
    <cfRule type="expression" dxfId="1154" priority="4">
      <formula>F25&lt;0</formula>
    </cfRule>
  </conditionalFormatting>
  <conditionalFormatting sqref="H25:H31">
    <cfRule type="expression" dxfId="1153" priority="1">
      <formula>H25&gt;0</formula>
    </cfRule>
    <cfRule type="expression" dxfId="115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78.099900000000005</v>
      </c>
      <c r="R4" s="495">
        <v>-1.5E-3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4685.9940000000006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799.49399999999878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799.49399999999878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0.20571053647240409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1.2291949157425297E-2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21.999971830985917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85.909890000000019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85.12889100000001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84.347892000000016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83.566893000000007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82.785894000000013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82.004895000000005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81.223896000000011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80.442897000000002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79.661898000000008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78.880898999999999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78.099900000000005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77.318901000000011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76.537902000000003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3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75.756903000000008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74.975904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>C38*(E38-D38)</f>
        <v>727.79999999999973</v>
      </c>
      <c r="G38" s="39">
        <f>D38*C38</f>
        <v>3886.8</v>
      </c>
      <c r="H38" s="222">
        <f>(E38-D38)/D38</f>
        <v>0.18724915097252232</v>
      </c>
      <c r="I38" s="39"/>
      <c r="J38" s="39"/>
      <c r="K38" s="39"/>
      <c r="L38" s="39"/>
      <c r="O38" s="81">
        <v>0.95</v>
      </c>
      <c r="P38" s="81">
        <f t="shared" si="0"/>
        <v>74.194905000000006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73.413905999999997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72.632907000000003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71.851908000000009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71.070909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70.289910000000006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1" priority="35">
      <formula>F47&gt;0</formula>
    </cfRule>
    <cfRule type="expression" dxfId="1150" priority="36">
      <formula>F47&lt;0</formula>
    </cfRule>
  </conditionalFormatting>
  <conditionalFormatting sqref="Q7">
    <cfRule type="expression" dxfId="1149" priority="33">
      <formula>Q7&gt;0</formula>
    </cfRule>
    <cfRule type="expression" dxfId="1148" priority="34">
      <formula>Q7&lt;0</formula>
    </cfRule>
  </conditionalFormatting>
  <conditionalFormatting sqref="Q8">
    <cfRule type="expression" dxfId="1147" priority="31">
      <formula>Q8&gt;0</formula>
    </cfRule>
    <cfRule type="expression" dxfId="1146" priority="32">
      <formula>Q8&lt;0</formula>
    </cfRule>
  </conditionalFormatting>
  <conditionalFormatting sqref="F30:F33 F38:F46">
    <cfRule type="expression" dxfId="1145" priority="29">
      <formula>F30&gt;0</formula>
    </cfRule>
    <cfRule type="expression" dxfId="1144" priority="30">
      <formula>F30&lt;0</formula>
    </cfRule>
  </conditionalFormatting>
  <conditionalFormatting sqref="H30:H33 H37:H46">
    <cfRule type="expression" dxfId="1143" priority="27">
      <formula>H30&gt;0</formula>
    </cfRule>
    <cfRule type="expression" dxfId="1142" priority="28">
      <formula>H30&lt;0</formula>
    </cfRule>
  </conditionalFormatting>
  <conditionalFormatting sqref="Q10">
    <cfRule type="expression" dxfId="1141" priority="25">
      <formula>Q10&gt;0</formula>
    </cfRule>
    <cfRule type="expression" dxfId="1140" priority="26">
      <formula>Q10&lt;0</formula>
    </cfRule>
  </conditionalFormatting>
  <conditionalFormatting sqref="J25:J38">
    <cfRule type="expression" dxfId="1139" priority="23">
      <formula>J25&gt;0</formula>
    </cfRule>
    <cfRule type="expression" dxfId="1138" priority="24">
      <formula>J25&lt;0</formula>
    </cfRule>
  </conditionalFormatting>
  <conditionalFormatting sqref="K25:K38">
    <cfRule type="expression" dxfId="1137" priority="21">
      <formula>K25&gt;0</formula>
    </cfRule>
    <cfRule type="expression" dxfId="1136" priority="22">
      <formula>K25&lt;0</formula>
    </cfRule>
  </conditionalFormatting>
  <conditionalFormatting sqref="L25:L38">
    <cfRule type="expression" dxfId="1135" priority="19">
      <formula>L25&gt;0</formula>
    </cfRule>
    <cfRule type="expression" dxfId="1134" priority="20">
      <formula>L25&lt;0</formula>
    </cfRule>
  </conditionalFormatting>
  <conditionalFormatting sqref="F89:F110">
    <cfRule type="expression" dxfId="1133" priority="17">
      <formula>F89&gt;0</formula>
    </cfRule>
    <cfRule type="expression" dxfId="1132" priority="18">
      <formula>F89&lt;0</formula>
    </cfRule>
  </conditionalFormatting>
  <conditionalFormatting sqref="H89:H110">
    <cfRule type="expression" dxfId="1131" priority="15">
      <formula>H89&gt;0</formula>
    </cfRule>
    <cfRule type="expression" dxfId="1130" priority="16">
      <formula>H89&lt;0</formula>
    </cfRule>
  </conditionalFormatting>
  <conditionalFormatting sqref="J89:J102">
    <cfRule type="expression" dxfId="1129" priority="13">
      <formula>J89&gt;0</formula>
    </cfRule>
    <cfRule type="expression" dxfId="1128" priority="14">
      <formula>J89&lt;0</formula>
    </cfRule>
  </conditionalFormatting>
  <conditionalFormatting sqref="K89:K102">
    <cfRule type="expression" dxfId="1127" priority="11">
      <formula>K89&gt;0</formula>
    </cfRule>
    <cfRule type="expression" dxfId="1126" priority="12">
      <formula>K89&lt;0</formula>
    </cfRule>
  </conditionalFormatting>
  <conditionalFormatting sqref="L89:L102">
    <cfRule type="expression" dxfId="1125" priority="9">
      <formula>L89&gt;0</formula>
    </cfRule>
    <cfRule type="expression" dxfId="1124" priority="10">
      <formula>L89&lt;0</formula>
    </cfRule>
  </conditionalFormatting>
  <conditionalFormatting sqref="F25:F29">
    <cfRule type="expression" dxfId="1123" priority="7">
      <formula>F25&gt;0</formula>
    </cfRule>
    <cfRule type="expression" dxfId="1122" priority="8">
      <formula>F25&lt;0</formula>
    </cfRule>
  </conditionalFormatting>
  <conditionalFormatting sqref="H25:H29">
    <cfRule type="expression" dxfId="1121" priority="5">
      <formula>H25&gt;0</formula>
    </cfRule>
    <cfRule type="expression" dxfId="1120" priority="6">
      <formula>H25&lt;0</formula>
    </cfRule>
  </conditionalFormatting>
  <conditionalFormatting sqref="F34:F37">
    <cfRule type="expression" dxfId="1119" priority="3">
      <formula>F34&gt;0</formula>
    </cfRule>
    <cfRule type="expression" dxfId="1118" priority="4">
      <formula>F34&lt;0</formula>
    </cfRule>
  </conditionalFormatting>
  <conditionalFormatting sqref="H34:H36">
    <cfRule type="expression" dxfId="1117" priority="1">
      <formula>H34&gt;0</formula>
    </cfRule>
    <cfRule type="expression" dxfId="1116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15" priority="57">
      <formula>F27&gt;0</formula>
    </cfRule>
    <cfRule type="expression" dxfId="1114" priority="58">
      <formula>F27&lt;0</formula>
    </cfRule>
  </conditionalFormatting>
  <conditionalFormatting sqref="H28:H33">
    <cfRule type="expression" dxfId="1113" priority="53">
      <formula>H28&gt;0</formula>
    </cfRule>
    <cfRule type="expression" dxfId="1112" priority="54">
      <formula>H28&lt;0</formula>
    </cfRule>
  </conditionalFormatting>
  <conditionalFormatting sqref="F24:F26">
    <cfRule type="expression" dxfId="1111" priority="39">
      <formula>F24&gt;0</formula>
    </cfRule>
    <cfRule type="expression" dxfId="1110" priority="40">
      <formula>F24&lt;0</formula>
    </cfRule>
  </conditionalFormatting>
  <conditionalFormatting sqref="Q8">
    <cfRule type="expression" dxfId="1109" priority="33">
      <formula>Q8&gt;0</formula>
    </cfRule>
    <cfRule type="expression" dxfId="1108" priority="34">
      <formula>Q8&lt;0</formula>
    </cfRule>
  </conditionalFormatting>
  <conditionalFormatting sqref="Q7">
    <cfRule type="expression" dxfId="1107" priority="35">
      <formula>Q7&gt;0</formula>
    </cfRule>
    <cfRule type="expression" dxfId="1106" priority="36">
      <formula>Q7&lt;0</formula>
    </cfRule>
  </conditionalFormatting>
  <conditionalFormatting sqref="F34">
    <cfRule type="expression" dxfId="1105" priority="31">
      <formula>F34&gt;0</formula>
    </cfRule>
    <cfRule type="expression" dxfId="1104" priority="32">
      <formula>F34&lt;0</formula>
    </cfRule>
  </conditionalFormatting>
  <conditionalFormatting sqref="H34">
    <cfRule type="expression" dxfId="1103" priority="29">
      <formula>H34&gt;0</formula>
    </cfRule>
    <cfRule type="expression" dxfId="1102" priority="30">
      <formula>H34&lt;0</formula>
    </cfRule>
  </conditionalFormatting>
  <conditionalFormatting sqref="M36">
    <cfRule type="expression" dxfId="1101" priority="19">
      <formula>M36&gt;0</formula>
    </cfRule>
    <cfRule type="expression" dxfId="1100" priority="20">
      <formula>M36&lt;0</formula>
    </cfRule>
  </conditionalFormatting>
  <conditionalFormatting sqref="Q10">
    <cfRule type="expression" dxfId="1099" priority="15">
      <formula>Q10&gt;0</formula>
    </cfRule>
    <cfRule type="expression" dxfId="1098" priority="16">
      <formula>Q10&lt;0</formula>
    </cfRule>
  </conditionalFormatting>
  <conditionalFormatting sqref="F23">
    <cfRule type="expression" dxfId="1097" priority="13">
      <formula>F23&gt;0</formula>
    </cfRule>
    <cfRule type="expression" dxfId="1096" priority="14">
      <formula>F23&lt;0</formula>
    </cfRule>
  </conditionalFormatting>
  <conditionalFormatting sqref="I25:J25">
    <cfRule type="expression" dxfId="1095" priority="9">
      <formula>I25&gt;0</formula>
    </cfRule>
    <cfRule type="expression" dxfId="1094" priority="10">
      <formula>I25&lt;0</formula>
    </cfRule>
  </conditionalFormatting>
  <conditionalFormatting sqref="I26:J27">
    <cfRule type="expression" dxfId="1093" priority="7">
      <formula>I26&gt;0</formula>
    </cfRule>
    <cfRule type="expression" dxfId="1092" priority="8">
      <formula>I26&lt;0</formula>
    </cfRule>
  </conditionalFormatting>
  <conditionalFormatting sqref="K25:K27">
    <cfRule type="expression" dxfId="1091" priority="5">
      <formula>K25&gt;0</formula>
    </cfRule>
    <cfRule type="expression" dxfId="1090" priority="6">
      <formula>K25&lt;0</formula>
    </cfRule>
  </conditionalFormatting>
  <conditionalFormatting sqref="I23:J23">
    <cfRule type="expression" dxfId="1089" priority="3">
      <formula>I23&gt;0</formula>
    </cfRule>
    <cfRule type="expression" dxfId="108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0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9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17.785699999999924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35.64</v>
      </c>
      <c r="R4" s="494">
        <v>0.1062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17820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8892.8499999999622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10379.410000000036</v>
      </c>
      <c r="R7" s="29">
        <v>43413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8927.1500000000378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1.0038570312104753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M191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2.8058361391694727E-3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18.757894736842108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43407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39.204000000000001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38.847600000000007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38.491200000000006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38.134800000000006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37.778400000000005</v>
      </c>
      <c r="V23" t="s">
        <v>1218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37.422000000000004</v>
      </c>
      <c r="V24" t="s">
        <v>1219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37.065600000000003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36.709200000000003</v>
      </c>
      <c r="U26" s="1">
        <v>43339</v>
      </c>
      <c r="V26" t="s">
        <v>1264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36.352800000000002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35.996400000000001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35.64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35.2836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34.927199999999999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 t="shared" ref="F32:F35" si="4">D32*C32+E32</f>
        <v>3008</v>
      </c>
      <c r="G32" s="29"/>
      <c r="O32" s="81">
        <v>0.97</v>
      </c>
      <c r="P32" s="81">
        <f t="shared" si="3"/>
        <v>34.570799999999998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34.214399999999998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33.857999999999997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33.501599999999996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33.145200000000003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32.788800000000002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32.432400000000001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32.076000000000001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4250</v>
      </c>
      <c r="I42" s="18"/>
      <c r="J42" s="18"/>
      <c r="K42" s="18">
        <f>SUM(K2:K41)</f>
        <v>116314.77000000003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4250</v>
      </c>
      <c r="D43" s="343"/>
      <c r="E43" s="343"/>
      <c r="F43" s="344">
        <f>SumByColor($A$43,F2:F41)</f>
        <v>109411</v>
      </c>
      <c r="G43" s="343"/>
      <c r="H43" s="343">
        <f>SumByColor($A$43,H2:H41)</f>
        <v>4250</v>
      </c>
      <c r="I43" s="343"/>
      <c r="J43" s="343"/>
      <c r="K43" s="344">
        <f>SumByColor($A$43,K2:K41)</f>
        <v>116317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5">C47*(E47-D47)</f>
        <v>267.00000000000017</v>
      </c>
      <c r="G47" s="527">
        <f t="shared" ref="G47:G52" si="6">D47*C47</f>
        <v>2758</v>
      </c>
      <c r="H47" s="568">
        <f t="shared" ref="H47:H52" si="7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5"/>
        <v>436.92999999999989</v>
      </c>
      <c r="G48" s="527">
        <f t="shared" si="6"/>
        <v>2718.07</v>
      </c>
      <c r="H48" s="568">
        <f t="shared" si="7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222">
        <f t="shared" si="7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222">
        <f t="shared" si="7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222">
        <f t="shared" si="7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222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222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222">
        <f t="shared" si="10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222">
        <f t="shared" si="10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222">
        <f t="shared" si="10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222">
        <f t="shared" si="10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222">
        <f t="shared" si="10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222">
        <f t="shared" si="10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222">
        <f t="shared" si="10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222">
        <f t="shared" si="10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222">
        <f t="shared" si="10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222">
        <f t="shared" si="10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222">
        <f t="shared" si="10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222">
        <f t="shared" si="10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222">
        <f t="shared" si="10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222">
        <f t="shared" ref="H68:H79" si="13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222">
        <f t="shared" si="13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222">
        <f t="shared" si="13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222">
        <f t="shared" si="13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222">
        <f t="shared" si="13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222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222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222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222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222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222">
        <f t="shared" si="13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222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222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222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222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222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222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222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222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222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222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222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222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222">
        <f t="shared" si="16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222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222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222">
        <f t="shared" si="19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222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222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222">
        <f t="shared" si="19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222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222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222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222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222">
        <f t="shared" si="22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222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222">
        <f t="shared" si="22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222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222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222">
        <f t="shared" si="22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222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222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222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222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222">
        <f t="shared" si="26"/>
        <v>0.5913271278078146</v>
      </c>
      <c r="I116" s="229" t="s">
        <v>1180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222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222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222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222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222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222">
        <f t="shared" si="26"/>
        <v>0.36989465902790614</v>
      </c>
      <c r="I122" s="39" t="s">
        <v>1258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222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222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222">
        <f t="shared" si="29"/>
        <v>0.83622828784119119</v>
      </c>
      <c r="I125" s="508" t="s">
        <v>1263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222">
        <f t="shared" si="29"/>
        <v>0.8659184878913172</v>
      </c>
      <c r="I126" s="39"/>
      <c r="J126" s="39"/>
      <c r="K126" s="863">
        <f t="shared" si="30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222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222">
        <f t="shared" si="29"/>
        <v>0.35217784396107005</v>
      </c>
      <c r="I128" s="39" t="s">
        <v>1258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222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222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222">
        <f t="shared" si="29"/>
        <v>0.37921253700650603</v>
      </c>
      <c r="I131" s="39"/>
      <c r="J131" s="39"/>
      <c r="K131" s="863">
        <f t="shared" si="30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222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222">
        <f t="shared" si="29"/>
        <v>2.256841505131129</v>
      </c>
      <c r="I133" s="39"/>
      <c r="J133" s="39"/>
      <c r="K133" s="863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222">
        <f t="shared" si="29"/>
        <v>2.300643579528042</v>
      </c>
      <c r="I134" s="39"/>
      <c r="J134" s="39"/>
      <c r="K134" s="863">
        <f t="shared" si="31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222">
        <f t="shared" si="29"/>
        <v>-1.8829074151654799</v>
      </c>
      <c r="I135" s="39"/>
      <c r="J135" s="39"/>
      <c r="K135" s="863">
        <f t="shared" si="31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222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1" si="32">C137*(E137-D137)</f>
        <v>7264.2000000000007</v>
      </c>
      <c r="G137" s="39">
        <f t="shared" ref="G137:G141" si="33">D137*C137</f>
        <v>9180.7999999999993</v>
      </c>
      <c r="H137" s="222">
        <f t="shared" ref="H137:H141" si="34">(E137-D137)/D137</f>
        <v>0.79123823631927515</v>
      </c>
      <c r="I137" s="39"/>
      <c r="J137" s="39"/>
      <c r="K137" s="863">
        <f t="shared" si="31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222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222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222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222">
        <f t="shared" si="34"/>
        <v>1.0022484541877459</v>
      </c>
      <c r="I141" s="39"/>
      <c r="J141" s="39"/>
      <c r="K141" s="863">
        <f t="shared" si="31"/>
        <v>10367.259999999998</v>
      </c>
      <c r="L141" s="39">
        <v>18.760000000000002</v>
      </c>
    </row>
    <row r="142" spans="1:12" x14ac:dyDescent="0.25">
      <c r="B142" s="184"/>
      <c r="C142" s="10"/>
      <c r="D142" s="39"/>
      <c r="E142" s="39"/>
      <c r="F142" s="39"/>
      <c r="G142" s="39"/>
      <c r="H142" s="222"/>
      <c r="I142" s="39"/>
      <c r="J142" s="39"/>
      <c r="K142" s="39"/>
      <c r="L142" s="39"/>
    </row>
    <row r="143" spans="1:12" x14ac:dyDescent="0.25">
      <c r="B143" s="184"/>
      <c r="C143" s="10"/>
      <c r="D143" s="39"/>
      <c r="E143" s="39"/>
      <c r="F143" s="39"/>
      <c r="G143" s="39"/>
      <c r="H143" s="222"/>
      <c r="I143" s="39"/>
      <c r="J143" s="39"/>
      <c r="K143" s="39"/>
      <c r="L143" s="39"/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8" spans="2:12" x14ac:dyDescent="0.25">
      <c r="B148" s="484" t="s">
        <v>113</v>
      </c>
      <c r="C148" s="484" t="s">
        <v>146</v>
      </c>
      <c r="D148" s="485" t="s">
        <v>145</v>
      </c>
      <c r="E148" s="486" t="s">
        <v>147</v>
      </c>
      <c r="F148" s="486" t="s">
        <v>65</v>
      </c>
      <c r="G148" s="488" t="s">
        <v>151</v>
      </c>
      <c r="H148" s="488" t="s">
        <v>88</v>
      </c>
      <c r="I148" s="488" t="s">
        <v>154</v>
      </c>
    </row>
    <row r="149" spans="2:12" x14ac:dyDescent="0.25">
      <c r="B149" s="361">
        <v>42548</v>
      </c>
      <c r="C149" s="362">
        <v>100</v>
      </c>
      <c r="D149" s="363">
        <v>25</v>
      </c>
      <c r="E149" s="363">
        <v>24.69</v>
      </c>
      <c r="F149" s="363">
        <f t="shared" ref="F149:F154" si="35">C149*(E149-D149)</f>
        <v>-30.999999999999872</v>
      </c>
      <c r="G149" s="363">
        <f t="shared" ref="G149:G154" si="36">D149*C149</f>
        <v>2500</v>
      </c>
      <c r="H149" s="364">
        <f t="shared" ref="H149:H154" si="37">(E149-D149)/D149</f>
        <v>-1.2399999999999949E-2</v>
      </c>
      <c r="I149" s="363"/>
    </row>
    <row r="150" spans="2:12" x14ac:dyDescent="0.25">
      <c r="B150" s="361">
        <v>42549</v>
      </c>
      <c r="C150" s="362">
        <v>100</v>
      </c>
      <c r="D150" s="363">
        <v>25</v>
      </c>
      <c r="E150" s="363">
        <v>25.26</v>
      </c>
      <c r="F150" s="363">
        <f t="shared" si="35"/>
        <v>26.000000000000156</v>
      </c>
      <c r="G150" s="363">
        <f t="shared" si="36"/>
        <v>2500</v>
      </c>
      <c r="H150" s="364">
        <f t="shared" si="37"/>
        <v>1.0400000000000062E-2</v>
      </c>
      <c r="I150" s="363"/>
    </row>
    <row r="151" spans="2:12" x14ac:dyDescent="0.25">
      <c r="B151" s="361">
        <v>42552</v>
      </c>
      <c r="C151" s="362">
        <v>100</v>
      </c>
      <c r="D151" s="363">
        <v>25</v>
      </c>
      <c r="E151" s="363">
        <v>26.57</v>
      </c>
      <c r="F151" s="363">
        <f t="shared" si="35"/>
        <v>157.00000000000003</v>
      </c>
      <c r="G151" s="363">
        <f t="shared" si="36"/>
        <v>2500</v>
      </c>
      <c r="H151" s="364">
        <f t="shared" si="37"/>
        <v>6.2800000000000009E-2</v>
      </c>
      <c r="I151" s="363"/>
    </row>
    <row r="152" spans="2:12" x14ac:dyDescent="0.25">
      <c r="B152" s="361">
        <v>42556</v>
      </c>
      <c r="C152" s="362">
        <v>100</v>
      </c>
      <c r="D152" s="363">
        <v>25</v>
      </c>
      <c r="E152" s="363">
        <v>25.47</v>
      </c>
      <c r="F152" s="363">
        <f t="shared" si="35"/>
        <v>46.999999999999886</v>
      </c>
      <c r="G152" s="363">
        <f t="shared" si="36"/>
        <v>2500</v>
      </c>
      <c r="H152" s="364">
        <f t="shared" si="37"/>
        <v>1.8799999999999956E-2</v>
      </c>
      <c r="I152" s="363"/>
    </row>
    <row r="153" spans="2:12" x14ac:dyDescent="0.25">
      <c r="B153" s="361">
        <v>42562</v>
      </c>
      <c r="C153" s="362">
        <v>100</v>
      </c>
      <c r="D153" s="363">
        <v>25</v>
      </c>
      <c r="E153" s="363">
        <v>25.69</v>
      </c>
      <c r="F153" s="363">
        <f t="shared" si="35"/>
        <v>69.000000000000128</v>
      </c>
      <c r="G153" s="363">
        <f t="shared" si="36"/>
        <v>2500</v>
      </c>
      <c r="H153" s="364">
        <f t="shared" si="37"/>
        <v>2.7600000000000052E-2</v>
      </c>
      <c r="I153" s="363"/>
    </row>
    <row r="154" spans="2:12" x14ac:dyDescent="0.25">
      <c r="B154" s="361">
        <v>42563</v>
      </c>
      <c r="C154" s="362">
        <v>100</v>
      </c>
      <c r="D154" s="363">
        <v>25</v>
      </c>
      <c r="E154" s="363">
        <v>26.48</v>
      </c>
      <c r="F154" s="363">
        <f t="shared" si="35"/>
        <v>148.00000000000006</v>
      </c>
      <c r="G154" s="363">
        <f t="shared" si="36"/>
        <v>2500</v>
      </c>
      <c r="H154" s="364">
        <f t="shared" si="37"/>
        <v>5.9200000000000016E-2</v>
      </c>
      <c r="I154" s="363"/>
    </row>
    <row r="155" spans="2:12" x14ac:dyDescent="0.25">
      <c r="B155" s="361">
        <v>42569</v>
      </c>
      <c r="C155" s="362">
        <v>100</v>
      </c>
      <c r="D155" s="363">
        <v>25</v>
      </c>
      <c r="E155" s="363">
        <v>29.28</v>
      </c>
      <c r="F155" s="363">
        <f t="shared" ref="F155:F161" si="38">C155*(E155-D155)</f>
        <v>428.00000000000011</v>
      </c>
      <c r="G155" s="363">
        <f t="shared" ref="G155:G161" si="39">D155*C155</f>
        <v>2500</v>
      </c>
      <c r="H155" s="364">
        <f t="shared" ref="H155:H161" si="40">(E155-D155)/D155</f>
        <v>0.17120000000000005</v>
      </c>
      <c r="I155" s="363"/>
    </row>
    <row r="156" spans="2:12" x14ac:dyDescent="0.25">
      <c r="B156" s="361">
        <v>42570</v>
      </c>
      <c r="C156" s="362">
        <v>100</v>
      </c>
      <c r="D156" s="363">
        <v>25</v>
      </c>
      <c r="E156" s="363">
        <v>28.68</v>
      </c>
      <c r="F156" s="363">
        <f t="shared" si="38"/>
        <v>368</v>
      </c>
      <c r="G156" s="363">
        <f t="shared" si="39"/>
        <v>2500</v>
      </c>
      <c r="H156" s="364">
        <f t="shared" si="40"/>
        <v>0.1472</v>
      </c>
      <c r="I156" s="363"/>
    </row>
    <row r="157" spans="2:12" x14ac:dyDescent="0.25">
      <c r="B157" s="361">
        <v>42571</v>
      </c>
      <c r="C157" s="362">
        <v>100</v>
      </c>
      <c r="D157" s="363">
        <v>25</v>
      </c>
      <c r="E157" s="363">
        <v>29.01</v>
      </c>
      <c r="F157" s="363">
        <f t="shared" si="38"/>
        <v>401.00000000000017</v>
      </c>
      <c r="G157" s="363">
        <f t="shared" si="39"/>
        <v>2500</v>
      </c>
      <c r="H157" s="364">
        <f t="shared" si="40"/>
        <v>0.16040000000000007</v>
      </c>
      <c r="I157" s="363"/>
    </row>
    <row r="158" spans="2:12" x14ac:dyDescent="0.25">
      <c r="B158" s="361">
        <v>42572</v>
      </c>
      <c r="C158" s="362">
        <v>100</v>
      </c>
      <c r="D158" s="363">
        <v>25</v>
      </c>
      <c r="E158" s="363">
        <v>28.89</v>
      </c>
      <c r="F158" s="363">
        <f t="shared" si="38"/>
        <v>389.00000000000006</v>
      </c>
      <c r="G158" s="363">
        <f t="shared" si="39"/>
        <v>2500</v>
      </c>
      <c r="H158" s="364">
        <f t="shared" si="40"/>
        <v>0.15560000000000002</v>
      </c>
      <c r="I158" s="363"/>
    </row>
    <row r="159" spans="2:12" x14ac:dyDescent="0.25">
      <c r="B159" s="361">
        <v>42576</v>
      </c>
      <c r="C159" s="362">
        <v>100</v>
      </c>
      <c r="D159" s="363">
        <v>25</v>
      </c>
      <c r="E159" s="363">
        <v>28.63</v>
      </c>
      <c r="F159" s="363">
        <f t="shared" si="38"/>
        <v>362.99999999999989</v>
      </c>
      <c r="G159" s="363">
        <f t="shared" si="39"/>
        <v>2500</v>
      </c>
      <c r="H159" s="364">
        <f t="shared" si="40"/>
        <v>0.14519999999999997</v>
      </c>
      <c r="I159" s="363"/>
    </row>
    <row r="160" spans="2:12" x14ac:dyDescent="0.25">
      <c r="B160" s="361">
        <v>42577</v>
      </c>
      <c r="C160" s="362">
        <v>100</v>
      </c>
      <c r="D160" s="363">
        <v>25</v>
      </c>
      <c r="E160" s="363">
        <v>29.34</v>
      </c>
      <c r="F160" s="363">
        <f t="shared" si="38"/>
        <v>434</v>
      </c>
      <c r="G160" s="363">
        <f t="shared" si="39"/>
        <v>2500</v>
      </c>
      <c r="H160" s="364">
        <f t="shared" si="40"/>
        <v>0.1736</v>
      </c>
      <c r="I160" s="363"/>
    </row>
    <row r="161" spans="2:9" x14ac:dyDescent="0.25">
      <c r="B161" s="361">
        <v>42580</v>
      </c>
      <c r="C161" s="362">
        <v>100</v>
      </c>
      <c r="D161" s="363">
        <v>25</v>
      </c>
      <c r="E161" s="363">
        <v>27</v>
      </c>
      <c r="F161" s="363">
        <f t="shared" si="38"/>
        <v>200</v>
      </c>
      <c r="G161" s="363">
        <f t="shared" si="39"/>
        <v>2500</v>
      </c>
      <c r="H161" s="364">
        <f t="shared" si="40"/>
        <v>0.08</v>
      </c>
      <c r="I161" s="363"/>
    </row>
    <row r="162" spans="2:9" x14ac:dyDescent="0.25">
      <c r="B162" s="361">
        <v>42584</v>
      </c>
      <c r="C162" s="362">
        <v>0</v>
      </c>
      <c r="D162" s="363"/>
      <c r="E162" s="363"/>
      <c r="F162" s="363">
        <v>287.94</v>
      </c>
      <c r="G162" s="363"/>
      <c r="H162" s="364"/>
      <c r="I162" s="363"/>
    </row>
    <row r="163" spans="2:9" x14ac:dyDescent="0.25">
      <c r="B163" s="184"/>
      <c r="C163" s="10"/>
      <c r="D163" s="39"/>
      <c r="E163" s="39"/>
      <c r="F163" s="39"/>
      <c r="G163" s="39"/>
      <c r="H163" s="222"/>
      <c r="I163" s="39"/>
    </row>
    <row r="164" spans="2:9" x14ac:dyDescent="0.25">
      <c r="B164" s="182" t="s">
        <v>113</v>
      </c>
      <c r="C164" s="182" t="s">
        <v>146</v>
      </c>
      <c r="D164" s="183" t="s">
        <v>145</v>
      </c>
      <c r="E164" s="185" t="s">
        <v>147</v>
      </c>
      <c r="F164" s="185" t="s">
        <v>65</v>
      </c>
      <c r="G164" s="220" t="s">
        <v>151</v>
      </c>
      <c r="H164" s="220" t="s">
        <v>88</v>
      </c>
      <c r="I164" s="220" t="s">
        <v>154</v>
      </c>
    </row>
    <row r="165" spans="2:9" x14ac:dyDescent="0.25">
      <c r="B165" s="255">
        <v>42627</v>
      </c>
      <c r="C165" s="250">
        <v>50</v>
      </c>
      <c r="D165" s="251">
        <v>25.74</v>
      </c>
      <c r="E165" s="251">
        <v>25.83</v>
      </c>
      <c r="F165" s="251">
        <f>C165*(E165-D165)</f>
        <v>4.4999999999999929</v>
      </c>
      <c r="G165" s="251">
        <f>D165*C165</f>
        <v>1287</v>
      </c>
      <c r="H165" s="265">
        <f>(E165-D165)/D165</f>
        <v>3.4965034965034913E-3</v>
      </c>
      <c r="I165" s="251"/>
    </row>
    <row r="166" spans="2:9" x14ac:dyDescent="0.25">
      <c r="B166" s="255">
        <v>42629</v>
      </c>
      <c r="C166" s="250">
        <v>50</v>
      </c>
      <c r="D166" s="251">
        <v>25.74</v>
      </c>
      <c r="E166" s="251">
        <v>25.54</v>
      </c>
      <c r="F166" s="251">
        <f t="shared" ref="F166:F171" si="41">C166*(E166-D166)</f>
        <v>-9.9999999999999645</v>
      </c>
      <c r="G166" s="251">
        <f t="shared" ref="G166:G171" si="42">D166*C166</f>
        <v>1287</v>
      </c>
      <c r="H166" s="265">
        <f t="shared" ref="H166:H171" si="43">(E166-D166)/D166</f>
        <v>-7.7700077700077431E-3</v>
      </c>
      <c r="I166" s="251"/>
    </row>
    <row r="167" spans="2:9" x14ac:dyDescent="0.25">
      <c r="B167" s="255">
        <v>42636</v>
      </c>
      <c r="C167" s="250">
        <v>50</v>
      </c>
      <c r="D167" s="251">
        <v>25.74</v>
      </c>
      <c r="E167" s="251">
        <v>24.82</v>
      </c>
      <c r="F167" s="251">
        <f t="shared" si="41"/>
        <v>-45.999999999999908</v>
      </c>
      <c r="G167" s="251">
        <f t="shared" si="42"/>
        <v>1287</v>
      </c>
      <c r="H167" s="265">
        <f t="shared" si="43"/>
        <v>-3.5742035742035674E-2</v>
      </c>
      <c r="I167" s="251"/>
    </row>
    <row r="168" spans="2:9" x14ac:dyDescent="0.25">
      <c r="B168" s="255">
        <v>42639</v>
      </c>
      <c r="C168" s="250">
        <v>100</v>
      </c>
      <c r="D168" s="251">
        <v>24.96</v>
      </c>
      <c r="E168" s="251">
        <v>24.14</v>
      </c>
      <c r="F168" s="251">
        <f t="shared" si="41"/>
        <v>-82.000000000000028</v>
      </c>
      <c r="G168" s="251">
        <f t="shared" si="42"/>
        <v>2496</v>
      </c>
      <c r="H168" s="265">
        <f t="shared" si="43"/>
        <v>-3.2852564102564111E-2</v>
      </c>
      <c r="I168" s="251"/>
    </row>
    <row r="169" spans="2:9" x14ac:dyDescent="0.25">
      <c r="B169" s="255">
        <v>42639</v>
      </c>
      <c r="C169" s="250">
        <v>150</v>
      </c>
      <c r="D169" s="251">
        <v>24.8</v>
      </c>
      <c r="E169" s="251">
        <v>24.14</v>
      </c>
      <c r="F169" s="251">
        <f t="shared" si="41"/>
        <v>-99.000000000000028</v>
      </c>
      <c r="G169" s="251">
        <f t="shared" si="42"/>
        <v>3720</v>
      </c>
      <c r="H169" s="265">
        <f t="shared" si="43"/>
        <v>-2.6612903225806457E-2</v>
      </c>
      <c r="I169" s="251"/>
    </row>
    <row r="170" spans="2:9" x14ac:dyDescent="0.25">
      <c r="B170" s="255">
        <v>42640</v>
      </c>
      <c r="C170" s="250">
        <v>150</v>
      </c>
      <c r="D170" s="251">
        <v>24.8</v>
      </c>
      <c r="E170" s="251">
        <v>23.99</v>
      </c>
      <c r="F170" s="251">
        <f t="shared" si="41"/>
        <v>-121.50000000000034</v>
      </c>
      <c r="G170" s="251">
        <f t="shared" si="42"/>
        <v>3720</v>
      </c>
      <c r="H170" s="265">
        <f t="shared" si="43"/>
        <v>-3.2661290322580736E-2</v>
      </c>
      <c r="I170" s="251"/>
    </row>
    <row r="171" spans="2:9" x14ac:dyDescent="0.25">
      <c r="B171" s="255">
        <v>42643</v>
      </c>
      <c r="C171" s="250">
        <v>150</v>
      </c>
      <c r="D171" s="251">
        <v>24.8</v>
      </c>
      <c r="E171" s="251">
        <v>24.46</v>
      </c>
      <c r="F171" s="251">
        <f t="shared" si="41"/>
        <v>-50.999999999999979</v>
      </c>
      <c r="G171" s="251">
        <f t="shared" si="42"/>
        <v>3720</v>
      </c>
      <c r="H171" s="265">
        <f t="shared" si="43"/>
        <v>-1.3709677419354832E-2</v>
      </c>
      <c r="I171" s="251"/>
    </row>
    <row r="172" spans="2:9" x14ac:dyDescent="0.25">
      <c r="B172" s="255">
        <v>42646</v>
      </c>
      <c r="C172" s="250">
        <v>150</v>
      </c>
      <c r="D172" s="251">
        <v>24.8</v>
      </c>
      <c r="E172" s="251">
        <v>24.89</v>
      </c>
      <c r="F172" s="251">
        <f t="shared" ref="F172:F183" si="44">C172*(E172-D172)</f>
        <v>13.499999999999979</v>
      </c>
      <c r="G172" s="251">
        <f t="shared" ref="G172:G183" si="45">D172*C172</f>
        <v>3720</v>
      </c>
      <c r="H172" s="265">
        <f t="shared" ref="H172:H183" si="46">(E172-D172)/D172</f>
        <v>3.6290322580645102E-3</v>
      </c>
      <c r="I172" s="251"/>
    </row>
    <row r="173" spans="2:9" x14ac:dyDescent="0.25">
      <c r="B173" s="255">
        <v>42648</v>
      </c>
      <c r="C173" s="250">
        <v>150</v>
      </c>
      <c r="D173" s="251">
        <v>24.8</v>
      </c>
      <c r="E173" s="251">
        <v>25.07</v>
      </c>
      <c r="F173" s="251">
        <f t="shared" si="44"/>
        <v>40.499999999999936</v>
      </c>
      <c r="G173" s="251">
        <f t="shared" si="45"/>
        <v>3720</v>
      </c>
      <c r="H173" s="265">
        <f t="shared" si="46"/>
        <v>1.0887096774193531E-2</v>
      </c>
      <c r="I173" s="251"/>
    </row>
    <row r="174" spans="2:9" x14ac:dyDescent="0.25">
      <c r="B174" s="255">
        <v>42649</v>
      </c>
      <c r="C174" s="250">
        <v>150</v>
      </c>
      <c r="D174" s="251">
        <v>24.8</v>
      </c>
      <c r="E174" s="251">
        <v>24.85</v>
      </c>
      <c r="F174" s="251">
        <f t="shared" si="44"/>
        <v>7.5000000000001066</v>
      </c>
      <c r="G174" s="251">
        <f t="shared" si="45"/>
        <v>3720</v>
      </c>
      <c r="H174" s="265">
        <f t="shared" si="46"/>
        <v>2.0161290322580931E-3</v>
      </c>
      <c r="I174" s="251"/>
    </row>
    <row r="175" spans="2:9" x14ac:dyDescent="0.25">
      <c r="B175" s="255">
        <v>42650</v>
      </c>
      <c r="C175" s="250">
        <v>150</v>
      </c>
      <c r="D175" s="251">
        <v>24.8</v>
      </c>
      <c r="E175" s="251">
        <v>24.58</v>
      </c>
      <c r="F175" s="251">
        <f t="shared" si="44"/>
        <v>-33.000000000000362</v>
      </c>
      <c r="G175" s="251">
        <f t="shared" si="45"/>
        <v>3720</v>
      </c>
      <c r="H175" s="265">
        <f t="shared" si="46"/>
        <v>-8.8709677419355811E-3</v>
      </c>
      <c r="I175" s="251"/>
    </row>
    <row r="176" spans="2:9" x14ac:dyDescent="0.25">
      <c r="B176" s="255">
        <v>42661</v>
      </c>
      <c r="C176" s="250">
        <v>150</v>
      </c>
      <c r="D176" s="251">
        <v>24.8</v>
      </c>
      <c r="E176" s="251">
        <v>23.39</v>
      </c>
      <c r="F176" s="251">
        <f t="shared" si="44"/>
        <v>-211.50000000000003</v>
      </c>
      <c r="G176" s="251">
        <f t="shared" si="45"/>
        <v>3720</v>
      </c>
      <c r="H176" s="265">
        <f t="shared" si="46"/>
        <v>-5.6854838709677426E-2</v>
      </c>
      <c r="I176" s="251"/>
    </row>
    <row r="177" spans="1:13" x14ac:dyDescent="0.25">
      <c r="B177" s="255">
        <v>42662</v>
      </c>
      <c r="C177" s="250">
        <v>150</v>
      </c>
      <c r="D177" s="251">
        <v>24.8</v>
      </c>
      <c r="E177" s="251">
        <v>23.84</v>
      </c>
      <c r="F177" s="251">
        <f t="shared" si="44"/>
        <v>-144.00000000000011</v>
      </c>
      <c r="G177" s="251">
        <f t="shared" si="45"/>
        <v>3720</v>
      </c>
      <c r="H177" s="265">
        <f t="shared" si="46"/>
        <v>-3.8709677419354875E-2</v>
      </c>
      <c r="I177" s="251"/>
    </row>
    <row r="178" spans="1:13" x14ac:dyDescent="0.25">
      <c r="B178" s="255">
        <v>42664</v>
      </c>
      <c r="C178" s="250">
        <v>150</v>
      </c>
      <c r="D178" s="251">
        <v>24.8</v>
      </c>
      <c r="E178" s="251">
        <v>24.31</v>
      </c>
      <c r="F178" s="251">
        <f t="shared" si="44"/>
        <v>-73.500000000000298</v>
      </c>
      <c r="G178" s="251">
        <f t="shared" si="45"/>
        <v>3720</v>
      </c>
      <c r="H178" s="265">
        <f t="shared" si="46"/>
        <v>-1.975806451612911E-2</v>
      </c>
      <c r="I178" s="251"/>
    </row>
    <row r="179" spans="1:13" x14ac:dyDescent="0.25">
      <c r="B179" s="255">
        <v>42670</v>
      </c>
      <c r="C179" s="250">
        <v>150</v>
      </c>
      <c r="D179" s="251">
        <v>24.626899999999999</v>
      </c>
      <c r="E179" s="251">
        <v>23.93</v>
      </c>
      <c r="F179" s="251">
        <f t="shared" si="44"/>
        <v>-104.53499999999991</v>
      </c>
      <c r="G179" s="251">
        <f t="shared" si="45"/>
        <v>3694.0349999999999</v>
      </c>
      <c r="H179" s="265">
        <f t="shared" si="46"/>
        <v>-2.8298324190214743E-2</v>
      </c>
      <c r="I179" s="251"/>
    </row>
    <row r="180" spans="1:13" x14ac:dyDescent="0.25">
      <c r="B180" s="255">
        <v>42674</v>
      </c>
      <c r="C180" s="250">
        <v>150</v>
      </c>
      <c r="D180" s="251">
        <v>24.626899999999999</v>
      </c>
      <c r="E180" s="251">
        <v>23.53</v>
      </c>
      <c r="F180" s="251">
        <f t="shared" si="44"/>
        <v>-164.53499999999968</v>
      </c>
      <c r="G180" s="251">
        <f t="shared" si="45"/>
        <v>3694.0349999999999</v>
      </c>
      <c r="H180" s="265">
        <f t="shared" si="46"/>
        <v>-4.4540725791715481E-2</v>
      </c>
      <c r="I180" s="251"/>
    </row>
    <row r="181" spans="1:13" x14ac:dyDescent="0.25">
      <c r="B181" s="255">
        <v>42675</v>
      </c>
      <c r="C181" s="250">
        <v>150</v>
      </c>
      <c r="D181" s="251">
        <v>24.264700000000001</v>
      </c>
      <c r="E181" s="251">
        <v>24.32</v>
      </c>
      <c r="F181" s="251">
        <f t="shared" si="44"/>
        <v>8.2949999999998525</v>
      </c>
      <c r="G181" s="251">
        <f t="shared" si="45"/>
        <v>3639.7050000000004</v>
      </c>
      <c r="H181" s="265">
        <f t="shared" si="46"/>
        <v>2.2790308555225912E-3</v>
      </c>
      <c r="I181" s="251"/>
    </row>
    <row r="182" spans="1:13" x14ac:dyDescent="0.25">
      <c r="B182" s="255">
        <v>42676</v>
      </c>
      <c r="C182" s="250">
        <v>150</v>
      </c>
      <c r="D182" s="251">
        <v>24.264700000000001</v>
      </c>
      <c r="E182" s="251">
        <v>24.73</v>
      </c>
      <c r="F182" s="251">
        <f t="shared" si="44"/>
        <v>69.794999999999874</v>
      </c>
      <c r="G182" s="251">
        <f t="shared" si="45"/>
        <v>3639.7050000000004</v>
      </c>
      <c r="H182" s="265">
        <f t="shared" si="46"/>
        <v>1.9176004648728363E-2</v>
      </c>
      <c r="I182" s="251"/>
    </row>
    <row r="183" spans="1:13" x14ac:dyDescent="0.25">
      <c r="B183" s="255">
        <v>42704</v>
      </c>
      <c r="C183" s="250">
        <v>100</v>
      </c>
      <c r="D183" s="251">
        <v>22.507400000000001</v>
      </c>
      <c r="E183" s="251">
        <v>28.4</v>
      </c>
      <c r="F183" s="251">
        <f t="shared" si="44"/>
        <v>589.25999999999976</v>
      </c>
      <c r="G183" s="251">
        <f t="shared" si="45"/>
        <v>2250.7400000000002</v>
      </c>
      <c r="H183" s="265">
        <f t="shared" si="46"/>
        <v>0.26180722784506422</v>
      </c>
      <c r="I183" s="251"/>
    </row>
    <row r="184" spans="1:13" x14ac:dyDescent="0.25">
      <c r="B184" s="255">
        <v>42711</v>
      </c>
      <c r="C184" s="250">
        <v>0</v>
      </c>
      <c r="D184" s="251"/>
      <c r="E184" s="251"/>
      <c r="F184" s="251">
        <v>727.2</v>
      </c>
      <c r="G184" s="251"/>
      <c r="H184" s="265"/>
      <c r="I184" s="251"/>
    </row>
    <row r="185" spans="1:13" x14ac:dyDescent="0.25">
      <c r="B185" s="184"/>
      <c r="C185" s="10"/>
      <c r="D185" s="39"/>
      <c r="E185" s="39"/>
      <c r="F185" s="39"/>
      <c r="G185" s="39"/>
      <c r="H185" s="222"/>
      <c r="I185" s="39"/>
    </row>
    <row r="186" spans="1:13" x14ac:dyDescent="0.25">
      <c r="B186" s="184"/>
      <c r="C186" s="10"/>
      <c r="D186" s="39"/>
      <c r="E186" s="39"/>
      <c r="F186" s="39"/>
      <c r="G186" s="39"/>
      <c r="H186" s="222"/>
      <c r="I186" s="39"/>
    </row>
    <row r="187" spans="1:13" x14ac:dyDescent="0.25">
      <c r="B187" s="184"/>
      <c r="C187" s="10"/>
      <c r="D187" s="39"/>
      <c r="E187" s="39"/>
      <c r="F187" s="39"/>
      <c r="G187" s="39"/>
      <c r="H187" s="222"/>
      <c r="I187" s="39"/>
    </row>
    <row r="191" spans="1:13" x14ac:dyDescent="0.25">
      <c r="L191" t="s">
        <v>65</v>
      </c>
      <c r="M191" s="2">
        <f>K209+M209-F209</f>
        <v>1452.2599999999984</v>
      </c>
    </row>
    <row r="192" spans="1:13" x14ac:dyDescent="0.25">
      <c r="A192" s="449" t="s">
        <v>1</v>
      </c>
      <c r="B192" s="449" t="s">
        <v>2</v>
      </c>
      <c r="C192" s="449" t="s">
        <v>4</v>
      </c>
      <c r="D192" s="450" t="s">
        <v>5</v>
      </c>
      <c r="E192" s="450" t="s">
        <v>94</v>
      </c>
      <c r="F192" s="450" t="s">
        <v>60</v>
      </c>
      <c r="G192" s="449" t="s">
        <v>3</v>
      </c>
      <c r="H192" s="449" t="s">
        <v>6</v>
      </c>
      <c r="I192" s="450" t="s">
        <v>7</v>
      </c>
      <c r="J192" s="450" t="s">
        <v>95</v>
      </c>
      <c r="K192" s="450" t="s">
        <v>61</v>
      </c>
      <c r="L192" s="449" t="s">
        <v>37</v>
      </c>
      <c r="M192" s="449" t="s">
        <v>38</v>
      </c>
    </row>
    <row r="193" spans="1:13" x14ac:dyDescent="0.25">
      <c r="A193" s="451" t="s">
        <v>223</v>
      </c>
      <c r="B193" s="452">
        <v>42548</v>
      </c>
      <c r="C193" s="453">
        <v>100</v>
      </c>
      <c r="D193" s="454">
        <v>25</v>
      </c>
      <c r="E193" s="454">
        <v>0</v>
      </c>
      <c r="F193" s="454">
        <f>D193*C193+E193</f>
        <v>2500</v>
      </c>
      <c r="G193" s="452">
        <v>42584</v>
      </c>
      <c r="H193" s="455">
        <v>100</v>
      </c>
      <c r="I193" s="454">
        <v>27.88</v>
      </c>
      <c r="J193" s="454">
        <v>0.06</v>
      </c>
      <c r="K193" s="454">
        <f>H193*I193-J193</f>
        <v>2787.94</v>
      </c>
      <c r="L193" s="452">
        <v>42719</v>
      </c>
      <c r="M193" s="453">
        <v>41.25</v>
      </c>
    </row>
    <row r="194" spans="1:13" x14ac:dyDescent="0.25">
      <c r="A194" s="456" t="s">
        <v>71</v>
      </c>
      <c r="B194" s="452">
        <v>42627</v>
      </c>
      <c r="C194" s="453">
        <v>50</v>
      </c>
      <c r="D194" s="454">
        <v>25.74</v>
      </c>
      <c r="E194" s="454">
        <v>0</v>
      </c>
      <c r="F194" s="454">
        <v>1287</v>
      </c>
      <c r="G194" s="452" t="s">
        <v>330</v>
      </c>
      <c r="H194" s="455">
        <v>50</v>
      </c>
      <c r="I194" s="454">
        <v>25</v>
      </c>
      <c r="J194" s="454">
        <v>0.03</v>
      </c>
      <c r="K194" s="454">
        <v>1249.97</v>
      </c>
      <c r="L194" s="453"/>
      <c r="M194" s="453"/>
    </row>
    <row r="195" spans="1:13" x14ac:dyDescent="0.25">
      <c r="A195" s="453"/>
      <c r="B195" s="452">
        <v>42639</v>
      </c>
      <c r="C195" s="453">
        <v>50</v>
      </c>
      <c r="D195" s="454">
        <v>24.48</v>
      </c>
      <c r="E195" s="454">
        <v>0</v>
      </c>
      <c r="F195" s="454">
        <v>1224</v>
      </c>
      <c r="G195" s="452" t="s">
        <v>330</v>
      </c>
      <c r="H195" s="455">
        <v>100</v>
      </c>
      <c r="I195" s="454">
        <v>24.88</v>
      </c>
      <c r="J195" s="454">
        <v>0.05</v>
      </c>
      <c r="K195" s="454">
        <v>2487.9499999999998</v>
      </c>
      <c r="L195" s="453"/>
      <c r="M195" s="453"/>
    </row>
    <row r="196" spans="1:13" x14ac:dyDescent="0.25">
      <c r="A196" s="453"/>
      <c r="B196" s="452">
        <v>42639</v>
      </c>
      <c r="C196" s="453">
        <v>50</v>
      </c>
      <c r="D196" s="454">
        <v>24.18</v>
      </c>
      <c r="E196" s="454">
        <v>0</v>
      </c>
      <c r="F196" s="454">
        <v>1209</v>
      </c>
      <c r="G196" s="452" t="s">
        <v>330</v>
      </c>
      <c r="H196" s="455">
        <v>50</v>
      </c>
      <c r="I196" s="454">
        <v>27.78</v>
      </c>
      <c r="J196" s="454">
        <v>0.03</v>
      </c>
      <c r="K196" s="454">
        <v>1388.97</v>
      </c>
      <c r="L196" s="453"/>
      <c r="M196" s="453"/>
    </row>
    <row r="197" spans="1:13" x14ac:dyDescent="0.25">
      <c r="A197" s="453"/>
      <c r="B197" s="452">
        <v>42670</v>
      </c>
      <c r="C197" s="453">
        <v>50</v>
      </c>
      <c r="D197" s="454">
        <v>24.48</v>
      </c>
      <c r="E197" s="454">
        <v>0</v>
      </c>
      <c r="F197" s="454">
        <v>1224</v>
      </c>
      <c r="G197" s="452" t="s">
        <v>330</v>
      </c>
      <c r="H197" s="455">
        <v>100</v>
      </c>
      <c r="I197" s="454">
        <v>29.78</v>
      </c>
      <c r="J197" s="454">
        <v>0.06</v>
      </c>
      <c r="K197" s="454">
        <v>2977.94</v>
      </c>
      <c r="L197" s="453"/>
      <c r="M197" s="453"/>
    </row>
    <row r="198" spans="1:13" x14ac:dyDescent="0.25">
      <c r="A198" s="453"/>
      <c r="B198" s="452" t="s">
        <v>330</v>
      </c>
      <c r="C198" s="453">
        <v>100</v>
      </c>
      <c r="D198" s="454">
        <v>24.34</v>
      </c>
      <c r="E198" s="454">
        <v>-0.37</v>
      </c>
      <c r="F198" s="454">
        <v>2433.63</v>
      </c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96">
        <v>42723</v>
      </c>
      <c r="C199" s="497">
        <v>100</v>
      </c>
      <c r="D199" s="499">
        <v>27.98</v>
      </c>
      <c r="E199" s="499">
        <v>0</v>
      </c>
      <c r="F199" s="499">
        <f>D199*C199+E199</f>
        <v>2798</v>
      </c>
      <c r="G199" s="496">
        <v>42724</v>
      </c>
      <c r="H199" s="497">
        <v>100</v>
      </c>
      <c r="I199" s="499">
        <v>27.94</v>
      </c>
      <c r="J199" s="499">
        <v>0.06</v>
      </c>
      <c r="K199" s="499">
        <f>I199*H199-J199</f>
        <v>2793.94</v>
      </c>
      <c r="L199" s="453"/>
      <c r="M199" s="453"/>
    </row>
    <row r="200" spans="1:13" x14ac:dyDescent="0.25">
      <c r="A200" s="453"/>
      <c r="B200" s="434">
        <v>42724</v>
      </c>
      <c r="C200" s="7">
        <v>100</v>
      </c>
      <c r="D200" s="43">
        <v>27.58</v>
      </c>
      <c r="E200" s="43">
        <v>0</v>
      </c>
      <c r="F200" s="43">
        <f>D200*C200+E200</f>
        <v>2758</v>
      </c>
      <c r="G200" s="434">
        <v>42758</v>
      </c>
      <c r="H200" s="80">
        <v>100</v>
      </c>
      <c r="I200" s="43">
        <v>31.58</v>
      </c>
      <c r="J200" s="43">
        <v>7.0000000000000007E-2</v>
      </c>
      <c r="K200" s="43">
        <f>H200*I200-J200</f>
        <v>3157.93</v>
      </c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5"/>
      <c r="I202" s="454"/>
      <c r="J202" s="454"/>
      <c r="K202" s="454"/>
      <c r="L202" s="453"/>
      <c r="M202" s="453"/>
    </row>
    <row r="203" spans="1:13" x14ac:dyDescent="0.25">
      <c r="A203" s="453"/>
      <c r="B203" s="453"/>
      <c r="C203" s="453"/>
      <c r="D203" s="454"/>
      <c r="E203" s="454"/>
      <c r="F203" s="454"/>
      <c r="G203" s="453"/>
      <c r="H203" s="455"/>
      <c r="I203" s="454"/>
      <c r="J203" s="454"/>
      <c r="K203" s="454"/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3"/>
      <c r="I208" s="454"/>
      <c r="J208" s="454"/>
      <c r="K208" s="454"/>
      <c r="L208" s="453"/>
      <c r="M208" s="453"/>
    </row>
    <row r="209" spans="1:13" x14ac:dyDescent="0.25">
      <c r="A209" s="63" t="s">
        <v>81</v>
      </c>
      <c r="B209" s="64"/>
      <c r="C209" s="64">
        <f>SUM(C193:C208)</f>
        <v>600</v>
      </c>
      <c r="D209" s="65"/>
      <c r="E209" s="65"/>
      <c r="F209" s="65">
        <f>SUM(F193:F208)</f>
        <v>15433.630000000001</v>
      </c>
      <c r="G209" s="64"/>
      <c r="H209" s="544">
        <f>SUM(H193:H208)</f>
        <v>600</v>
      </c>
      <c r="I209" s="65"/>
      <c r="J209" s="65"/>
      <c r="K209" s="65">
        <f>SUM(K193:K208)</f>
        <v>16844.64</v>
      </c>
      <c r="L209" s="64"/>
      <c r="M209" s="65">
        <f>SUM(M193:M201)</f>
        <v>41.25</v>
      </c>
    </row>
    <row r="210" spans="1:13" ht="15.75" thickBot="1" x14ac:dyDescent="0.3">
      <c r="A210" s="457" t="s">
        <v>193</v>
      </c>
      <c r="B210" s="458"/>
      <c r="C210" s="459">
        <f>SumByColor($A$43,C193:C208)</f>
        <v>100</v>
      </c>
      <c r="D210" s="459"/>
      <c r="E210" s="459"/>
      <c r="F210" s="460">
        <f>SumByColor($A$43,F193:F208)</f>
        <v>2758</v>
      </c>
      <c r="G210" s="459"/>
      <c r="H210" s="459">
        <f>SumByColor($A$43,H193:H208)</f>
        <v>100</v>
      </c>
      <c r="I210" s="459"/>
      <c r="J210" s="459"/>
      <c r="K210" s="460">
        <f>SumByColor($A$43,K193:K208)</f>
        <v>3158</v>
      </c>
      <c r="L210" s="459"/>
      <c r="M210" s="460">
        <f>SumByColor($A$43,M193:M208)</f>
        <v>0</v>
      </c>
    </row>
  </sheetData>
  <mergeCells count="1">
    <mergeCell ref="O18:P18"/>
  </mergeCells>
  <conditionalFormatting sqref="O19:O3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163 H162:H163 H169:H187 F169:F187 K95:K102 H95:H102 F95:F102 F116 H116 H125 F125 K112:K125 F144:F146 H144:H146 K144:K146">
    <cfRule type="expression" dxfId="1087" priority="108">
      <formula>F95&gt;0</formula>
    </cfRule>
    <cfRule type="expression" dxfId="1086" priority="109">
      <formula>F95&lt;0</formula>
    </cfRule>
  </conditionalFormatting>
  <conditionalFormatting sqref="Q7">
    <cfRule type="expression" dxfId="1085" priority="96">
      <formula>Q7&gt;0</formula>
    </cfRule>
    <cfRule type="expression" dxfId="1084" priority="97">
      <formula>Q7&lt;0</formula>
    </cfRule>
  </conditionalFormatting>
  <conditionalFormatting sqref="Q8">
    <cfRule type="expression" dxfId="1083" priority="94">
      <formula>Q8&gt;0</formula>
    </cfRule>
    <cfRule type="expression" dxfId="1082" priority="95">
      <formula>Q8&lt;0</formula>
    </cfRule>
  </conditionalFormatting>
  <conditionalFormatting sqref="F149:F161">
    <cfRule type="expression" dxfId="1081" priority="92">
      <formula>F149&gt;0</formula>
    </cfRule>
    <cfRule type="expression" dxfId="1080" priority="93">
      <formula>F149&lt;0</formula>
    </cfRule>
  </conditionalFormatting>
  <conditionalFormatting sqref="H149:H161">
    <cfRule type="expression" dxfId="1079" priority="90">
      <formula>H149&gt;0</formula>
    </cfRule>
    <cfRule type="expression" dxfId="1078" priority="91">
      <formula>H149&lt;0</formula>
    </cfRule>
  </conditionalFormatting>
  <conditionalFormatting sqref="H165:H168">
    <cfRule type="expression" dxfId="1077" priority="86">
      <formula>H165&gt;0</formula>
    </cfRule>
    <cfRule type="expression" dxfId="1076" priority="87">
      <formula>H165&lt;0</formula>
    </cfRule>
  </conditionalFormatting>
  <conditionalFormatting sqref="F165:F168">
    <cfRule type="expression" dxfId="1075" priority="88">
      <formula>F165&gt;0</formula>
    </cfRule>
    <cfRule type="expression" dxfId="1074" priority="89">
      <formula>F165&lt;0</formula>
    </cfRule>
  </conditionalFormatting>
  <conditionalFormatting sqref="M191">
    <cfRule type="expression" dxfId="1073" priority="84">
      <formula>M191&gt;0</formula>
    </cfRule>
    <cfRule type="expression" dxfId="1072" priority="85">
      <formula>M191&lt;0</formula>
    </cfRule>
  </conditionalFormatting>
  <conditionalFormatting sqref="F47:F48 F55:F92">
    <cfRule type="expression" dxfId="1071" priority="82">
      <formula>F47&gt;0</formula>
    </cfRule>
    <cfRule type="expression" dxfId="1070" priority="83">
      <formula>F47&lt;0</formula>
    </cfRule>
  </conditionalFormatting>
  <conditionalFormatting sqref="H47:H48 H55:H92">
    <cfRule type="expression" dxfId="1069" priority="80">
      <formula>H47&gt;0</formula>
    </cfRule>
    <cfRule type="expression" dxfId="1068" priority="81">
      <formula>H47&lt;0</formula>
    </cfRule>
  </conditionalFormatting>
  <conditionalFormatting sqref="Q10">
    <cfRule type="expression" dxfId="1067" priority="78">
      <formula>Q10&gt;0</formula>
    </cfRule>
    <cfRule type="expression" dxfId="1066" priority="79">
      <formula>Q10&lt;0</formula>
    </cfRule>
  </conditionalFormatting>
  <conditionalFormatting sqref="F49:F54">
    <cfRule type="expression" dxfId="1065" priority="76">
      <formula>F49&gt;0</formula>
    </cfRule>
    <cfRule type="expression" dxfId="1064" priority="77">
      <formula>F49&lt;0</formula>
    </cfRule>
  </conditionalFormatting>
  <conditionalFormatting sqref="H49:H54">
    <cfRule type="expression" dxfId="1063" priority="74">
      <formula>H49&gt;0</formula>
    </cfRule>
    <cfRule type="expression" dxfId="1062" priority="75">
      <formula>H49&lt;0</formula>
    </cfRule>
  </conditionalFormatting>
  <conditionalFormatting sqref="K52:K59">
    <cfRule type="expression" dxfId="1061" priority="72">
      <formula>K52&gt;0</formula>
    </cfRule>
    <cfRule type="expression" dxfId="1060" priority="73">
      <formula>K52&lt;0</formula>
    </cfRule>
  </conditionalFormatting>
  <conditionalFormatting sqref="K60:K92">
    <cfRule type="expression" dxfId="1059" priority="70">
      <formula>K60&gt;0</formula>
    </cfRule>
    <cfRule type="expression" dxfId="1058" priority="71">
      <formula>K60&lt;0</formula>
    </cfRule>
  </conditionalFormatting>
  <conditionalFormatting sqref="F93:F94">
    <cfRule type="expression" dxfId="1057" priority="67">
      <formula>F93&gt;0</formula>
    </cfRule>
    <cfRule type="expression" dxfId="1056" priority="68">
      <formula>F93&lt;0</formula>
    </cfRule>
  </conditionalFormatting>
  <conditionalFormatting sqref="H93:H94">
    <cfRule type="expression" dxfId="1055" priority="65">
      <formula>H93&gt;0</formula>
    </cfRule>
    <cfRule type="expression" dxfId="1054" priority="66">
      <formula>H93&lt;0</formula>
    </cfRule>
  </conditionalFormatting>
  <conditionalFormatting sqref="K93:K94">
    <cfRule type="expression" dxfId="1053" priority="63">
      <formula>K93&gt;0</formula>
    </cfRule>
    <cfRule type="expression" dxfId="1052" priority="64">
      <formula>K93&lt;0</formula>
    </cfRule>
  </conditionalFormatting>
  <conditionalFormatting sqref="F103:F105 H103:H105 K103:K105">
    <cfRule type="expression" dxfId="1051" priority="59">
      <formula>F103&gt;0</formula>
    </cfRule>
    <cfRule type="expression" dxfId="1050" priority="60">
      <formula>F103&lt;0</formula>
    </cfRule>
  </conditionalFormatting>
  <conditionalFormatting sqref="L95:L101 L146">
    <cfRule type="expression" dxfId="1049" priority="57">
      <formula>L95&gt;0</formula>
    </cfRule>
    <cfRule type="expression" dxfId="1048" priority="58">
      <formula>L95&lt;0</formula>
    </cfRule>
  </conditionalFormatting>
  <conditionalFormatting sqref="L52:L59">
    <cfRule type="expression" dxfId="1047" priority="55">
      <formula>L52&gt;0</formula>
    </cfRule>
    <cfRule type="expression" dxfId="1046" priority="56">
      <formula>L52&lt;0</formula>
    </cfRule>
  </conditionalFormatting>
  <conditionalFormatting sqref="L60:L92">
    <cfRule type="expression" dxfId="1045" priority="53">
      <formula>L60&gt;0</formula>
    </cfRule>
    <cfRule type="expression" dxfId="1044" priority="54">
      <formula>L60&lt;0</formula>
    </cfRule>
  </conditionalFormatting>
  <conditionalFormatting sqref="L93:L94">
    <cfRule type="expression" dxfId="1043" priority="51">
      <formula>L93&gt;0</formula>
    </cfRule>
    <cfRule type="expression" dxfId="1042" priority="52">
      <formula>L93&lt;0</formula>
    </cfRule>
  </conditionalFormatting>
  <conditionalFormatting sqref="L103:L105">
    <cfRule type="expression" dxfId="1041" priority="49">
      <formula>L103&gt;0</formula>
    </cfRule>
    <cfRule type="expression" dxfId="1040" priority="50">
      <formula>L103&lt;0</formula>
    </cfRule>
  </conditionalFormatting>
  <conditionalFormatting sqref="F112:F115 H112:H115">
    <cfRule type="expression" dxfId="1039" priority="47">
      <formula>F112&gt;0</formula>
    </cfRule>
    <cfRule type="expression" dxfId="1038" priority="48">
      <formula>F112&lt;0</formula>
    </cfRule>
  </conditionalFormatting>
  <conditionalFormatting sqref="K109:K111 F109:F111 H109:H111">
    <cfRule type="expression" dxfId="1037" priority="43">
      <formula>F109&gt;0</formula>
    </cfRule>
    <cfRule type="expression" dxfId="1036" priority="44">
      <formula>F109&lt;0</formula>
    </cfRule>
  </conditionalFormatting>
  <conditionalFormatting sqref="L109:L110">
    <cfRule type="expression" dxfId="1035" priority="41">
      <formula>L109&gt;0</formula>
    </cfRule>
    <cfRule type="expression" dxfId="1034" priority="42">
      <formula>L109&lt;0</formula>
    </cfRule>
  </conditionalFormatting>
  <conditionalFormatting sqref="K106:K108 F106:F108 H106:H108">
    <cfRule type="expression" dxfId="1033" priority="39">
      <formula>F106&gt;0</formula>
    </cfRule>
    <cfRule type="expression" dxfId="1032" priority="40">
      <formula>F106&lt;0</formula>
    </cfRule>
  </conditionalFormatting>
  <conditionalFormatting sqref="L107:L108">
    <cfRule type="expression" dxfId="1031" priority="37">
      <formula>L107&gt;0</formula>
    </cfRule>
    <cfRule type="expression" dxfId="1030" priority="38">
      <formula>L107&lt;0</formula>
    </cfRule>
  </conditionalFormatting>
  <conditionalFormatting sqref="H117:H120 F117:F120">
    <cfRule type="expression" dxfId="1029" priority="31">
      <formula>F117&gt;0</formula>
    </cfRule>
    <cfRule type="expression" dxfId="1028" priority="32">
      <formula>F117&lt;0</formula>
    </cfRule>
  </conditionalFormatting>
  <conditionalFormatting sqref="H121:H124 F121:F124">
    <cfRule type="expression" dxfId="1027" priority="27">
      <formula>F121&gt;0</formula>
    </cfRule>
    <cfRule type="expression" dxfId="1026" priority="28">
      <formula>F121&lt;0</formula>
    </cfRule>
  </conditionalFormatting>
  <conditionalFormatting sqref="F126:F131 H126:H131 K126:K131">
    <cfRule type="expression" dxfId="1025" priority="23">
      <formula>F126&gt;0</formula>
    </cfRule>
    <cfRule type="expression" dxfId="1024" priority="24">
      <formula>F126&lt;0</formula>
    </cfRule>
  </conditionalFormatting>
  <conditionalFormatting sqref="L130:L131">
    <cfRule type="expression" dxfId="1023" priority="17">
      <formula>L130&gt;0</formula>
    </cfRule>
    <cfRule type="expression" dxfId="1022" priority="18">
      <formula>L130&lt;0</formula>
    </cfRule>
  </conditionalFormatting>
  <conditionalFormatting sqref="F132:F134 H132:H134 K132:K135">
    <cfRule type="expression" dxfId="1021" priority="15">
      <formula>F132&gt;0</formula>
    </cfRule>
    <cfRule type="expression" dxfId="1020" priority="16">
      <formula>F132&lt;0</formula>
    </cfRule>
  </conditionalFormatting>
  <conditionalFormatting sqref="F135:F137 H135:H137 K136:K137">
    <cfRule type="expression" dxfId="1019" priority="11">
      <formula>F135&gt;0</formula>
    </cfRule>
    <cfRule type="expression" dxfId="1018" priority="12">
      <formula>F135&lt;0</formula>
    </cfRule>
  </conditionalFormatting>
  <conditionalFormatting sqref="F138:F140 H138:H140 K138:K140">
    <cfRule type="expression" dxfId="1017" priority="7">
      <formula>F138&gt;0</formula>
    </cfRule>
    <cfRule type="expression" dxfId="1016" priority="8">
      <formula>F138&lt;0</formula>
    </cfRule>
  </conditionalFormatting>
  <conditionalFormatting sqref="F141:F143 H141:H143 K141:K143">
    <cfRule type="expression" dxfId="1015" priority="3">
      <formula>F141&gt;0</formula>
    </cfRule>
    <cfRule type="expression" dxfId="1014" priority="4">
      <formula>F141&lt;0</formula>
    </cfRule>
  </conditionalFormatting>
  <conditionalFormatting sqref="L143">
    <cfRule type="expression" dxfId="1013" priority="1">
      <formula>L143&gt;0</formula>
    </cfRule>
    <cfRule type="expression" dxfId="1012" priority="2">
      <formula>L143&lt;0</formula>
    </cfRule>
  </conditionalFormatting>
  <hyperlinks>
    <hyperlink ref="A3" location="ACTIVE!A1" display="Back"/>
    <hyperlink ref="A194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11" priority="9">
      <formula>F39&gt;0</formula>
    </cfRule>
    <cfRule type="expression" dxfId="1010" priority="10">
      <formula>F39&lt;0</formula>
    </cfRule>
  </conditionalFormatting>
  <conditionalFormatting sqref="F25:F38">
    <cfRule type="expression" dxfId="1009" priority="7">
      <formula>F25&gt;0</formula>
    </cfRule>
    <cfRule type="expression" dxfId="1008" priority="8">
      <formula>F25&lt;0</formula>
    </cfRule>
  </conditionalFormatting>
  <conditionalFormatting sqref="H25:H38">
    <cfRule type="expression" dxfId="1007" priority="5">
      <formula>H25&gt;0</formula>
    </cfRule>
    <cfRule type="expression" dxfId="1006" priority="6">
      <formula>H25&lt;0</formula>
    </cfRule>
  </conditionalFormatting>
  <conditionalFormatting sqref="Q7">
    <cfRule type="expression" dxfId="1005" priority="3">
      <formula>Q7&gt;0</formula>
    </cfRule>
    <cfRule type="expression" dxfId="1004" priority="4">
      <formula>Q7&lt;0</formula>
    </cfRule>
  </conditionalFormatting>
  <conditionalFormatting sqref="Q8">
    <cfRule type="expression" dxfId="1003" priority="1">
      <formula>Q8&gt;0</formula>
    </cfRule>
    <cfRule type="expression" dxfId="100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01" priority="29">
      <formula>F29&gt;0</formula>
    </cfRule>
    <cfRule type="expression" dxfId="1000" priority="30">
      <formula>F29&lt;0</formula>
    </cfRule>
  </conditionalFormatting>
  <conditionalFormatting sqref="Q7">
    <cfRule type="expression" dxfId="999" priority="27">
      <formula>Q7&gt;0</formula>
    </cfRule>
    <cfRule type="expression" dxfId="998" priority="28">
      <formula>Q7&lt;0</formula>
    </cfRule>
  </conditionalFormatting>
  <conditionalFormatting sqref="Q8">
    <cfRule type="expression" dxfId="997" priority="25">
      <formula>Q8&gt;0</formula>
    </cfRule>
    <cfRule type="expression" dxfId="996" priority="26">
      <formula>Q8&lt;0</formula>
    </cfRule>
  </conditionalFormatting>
  <conditionalFormatting sqref="F96:F110">
    <cfRule type="expression" dxfId="995" priority="19">
      <formula>F96&gt;0</formula>
    </cfRule>
    <cfRule type="expression" dxfId="994" priority="20">
      <formula>F96&lt;0</formula>
    </cfRule>
  </conditionalFormatting>
  <conditionalFormatting sqref="H96:H110">
    <cfRule type="expression" dxfId="993" priority="17">
      <formula>H96&gt;0</formula>
    </cfRule>
    <cfRule type="expression" dxfId="992" priority="18">
      <formula>H96&lt;0</formula>
    </cfRule>
  </conditionalFormatting>
  <conditionalFormatting sqref="Q10">
    <cfRule type="expression" dxfId="991" priority="15">
      <formula>Q10&gt;0</formula>
    </cfRule>
    <cfRule type="expression" dxfId="990" priority="16">
      <formula>Q10&lt;0</formula>
    </cfRule>
  </conditionalFormatting>
  <conditionalFormatting sqref="L29:L38">
    <cfRule type="expression" dxfId="989" priority="9">
      <formula>L29&gt;0</formula>
    </cfRule>
    <cfRule type="expression" dxfId="988" priority="10">
      <formula>L29&lt;0</formula>
    </cfRule>
  </conditionalFormatting>
  <conditionalFormatting sqref="F27:F29 H27:H29 J25:K29">
    <cfRule type="expression" dxfId="987" priority="7">
      <formula>F25&gt;0</formula>
    </cfRule>
    <cfRule type="expression" dxfId="986" priority="8">
      <formula>F25&lt;0</formula>
    </cfRule>
  </conditionalFormatting>
  <conditionalFormatting sqref="L25:L29">
    <cfRule type="expression" dxfId="985" priority="5">
      <formula>L25&gt;0</formula>
    </cfRule>
    <cfRule type="expression" dxfId="984" priority="6">
      <formula>L25&lt;0</formula>
    </cfRule>
  </conditionalFormatting>
  <conditionalFormatting sqref="F25:F26">
    <cfRule type="expression" dxfId="983" priority="3">
      <formula>F25&gt;0</formula>
    </cfRule>
    <cfRule type="expression" dxfId="982" priority="4">
      <formula>F25&lt;0</formula>
    </cfRule>
  </conditionalFormatting>
  <conditionalFormatting sqref="H25:H26">
    <cfRule type="expression" dxfId="981" priority="1">
      <formula>H25&gt;0</formula>
    </cfRule>
    <cfRule type="expression" dxfId="98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98.83</v>
      </c>
      <c r="R4" s="495">
        <v>9.7999999999999997E-3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3953.2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1084.8599999999997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1084.8599999999997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0.37821876067690718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2.3069918041080641E-2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20.762605042016808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108.71300000000001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107.72470000000001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106.7364</v>
      </c>
      <c r="W21" s="134"/>
    </row>
    <row r="22" spans="1:23" x14ac:dyDescent="0.25">
      <c r="O22" s="81">
        <v>1.07</v>
      </c>
      <c r="P22" s="81">
        <f t="shared" si="1"/>
        <v>105.74810000000001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104.7598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103.7715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102.78320000000001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101.7949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100.8066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99.818299999999994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98.83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97.841700000000003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96.853399999999993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95.865099999999998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94.876799999999989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93.888499999999993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92.900199999999998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91.911900000000003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90.923600000000008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89.935299999999998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88.947000000000003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9" priority="35">
      <formula>F60&gt;0</formula>
    </cfRule>
    <cfRule type="expression" dxfId="978" priority="36">
      <formula>F60&lt;0</formula>
    </cfRule>
  </conditionalFormatting>
  <conditionalFormatting sqref="Q7">
    <cfRule type="expression" dxfId="977" priority="33">
      <formula>Q7&gt;0</formula>
    </cfRule>
    <cfRule type="expression" dxfId="976" priority="34">
      <formula>Q7&lt;0</formula>
    </cfRule>
  </conditionalFormatting>
  <conditionalFormatting sqref="Q8">
    <cfRule type="expression" dxfId="975" priority="31">
      <formula>Q8&gt;0</formula>
    </cfRule>
    <cfRule type="expression" dxfId="974" priority="32">
      <formula>Q8&lt;0</formula>
    </cfRule>
  </conditionalFormatting>
  <conditionalFormatting sqref="F25:F29 F34:F59">
    <cfRule type="expression" dxfId="973" priority="29">
      <formula>F25&gt;0</formula>
    </cfRule>
    <cfRule type="expression" dxfId="972" priority="30">
      <formula>F25&lt;0</formula>
    </cfRule>
  </conditionalFormatting>
  <conditionalFormatting sqref="H25:H29 H34:H59">
    <cfRule type="expression" dxfId="971" priority="27">
      <formula>H25&gt;0</formula>
    </cfRule>
    <cfRule type="expression" dxfId="970" priority="28">
      <formula>H25&lt;0</formula>
    </cfRule>
  </conditionalFormatting>
  <conditionalFormatting sqref="F89:F110">
    <cfRule type="expression" dxfId="969" priority="25">
      <formula>F89&gt;0</formula>
    </cfRule>
    <cfRule type="expression" dxfId="968" priority="26">
      <formula>F89&lt;0</formula>
    </cfRule>
  </conditionalFormatting>
  <conditionalFormatting sqref="H89:H110">
    <cfRule type="expression" dxfId="967" priority="23">
      <formula>H89&gt;0</formula>
    </cfRule>
    <cfRule type="expression" dxfId="966" priority="24">
      <formula>H89&lt;0</formula>
    </cfRule>
  </conditionalFormatting>
  <conditionalFormatting sqref="Q10">
    <cfRule type="expression" dxfId="965" priority="21">
      <formula>Q10&gt;0</formula>
    </cfRule>
    <cfRule type="expression" dxfId="964" priority="22">
      <formula>Q10&lt;0</formula>
    </cfRule>
  </conditionalFormatting>
  <conditionalFormatting sqref="J25:J32 J34:J38">
    <cfRule type="expression" dxfId="963" priority="19">
      <formula>J25&gt;0</formula>
    </cfRule>
    <cfRule type="expression" dxfId="962" priority="20">
      <formula>J25&lt;0</formula>
    </cfRule>
  </conditionalFormatting>
  <conditionalFormatting sqref="K25:K30">
    <cfRule type="expression" dxfId="961" priority="17">
      <formula>K25&gt;0</formula>
    </cfRule>
    <cfRule type="expression" dxfId="960" priority="18">
      <formula>K25&lt;0</formula>
    </cfRule>
  </conditionalFormatting>
  <conditionalFormatting sqref="L25:L38">
    <cfRule type="expression" dxfId="959" priority="15">
      <formula>L25&gt;0</formula>
    </cfRule>
    <cfRule type="expression" dxfId="958" priority="16">
      <formula>L25&lt;0</formula>
    </cfRule>
  </conditionalFormatting>
  <conditionalFormatting sqref="F30:F33">
    <cfRule type="expression" dxfId="957" priority="13">
      <formula>F30&gt;0</formula>
    </cfRule>
    <cfRule type="expression" dxfId="956" priority="14">
      <formula>F30&lt;0</formula>
    </cfRule>
  </conditionalFormatting>
  <conditionalFormatting sqref="H30:H33">
    <cfRule type="expression" dxfId="955" priority="11">
      <formula>H30&gt;0</formula>
    </cfRule>
    <cfRule type="expression" dxfId="954" priority="12">
      <formula>H30&lt;0</formula>
    </cfRule>
  </conditionalFormatting>
  <conditionalFormatting sqref="L39:L44">
    <cfRule type="expression" dxfId="953" priority="3">
      <formula>L39&gt;0</formula>
    </cfRule>
    <cfRule type="expression" dxfId="952" priority="4">
      <formula>L39&lt;0</formula>
    </cfRule>
  </conditionalFormatting>
  <conditionalFormatting sqref="L45">
    <cfRule type="expression" dxfId="951" priority="1">
      <formula>L45&gt;0</formula>
    </cfRule>
    <cfRule type="expression" dxfId="950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1217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9" priority="49">
      <formula>Q7&gt;0</formula>
    </cfRule>
    <cfRule type="expression" dxfId="948" priority="50">
      <formula>Q7&lt;0</formula>
    </cfRule>
  </conditionalFormatting>
  <conditionalFormatting sqref="Q8">
    <cfRule type="expression" dxfId="947" priority="47">
      <formula>Q8&gt;0</formula>
    </cfRule>
    <cfRule type="expression" dxfId="946" priority="48">
      <formula>Q8&lt;0</formula>
    </cfRule>
  </conditionalFormatting>
  <conditionalFormatting sqref="F26:F38">
    <cfRule type="expression" dxfId="945" priority="45">
      <formula>F26&gt;0</formula>
    </cfRule>
    <cfRule type="expression" dxfId="944" priority="46">
      <formula>F26&lt;0</formula>
    </cfRule>
  </conditionalFormatting>
  <conditionalFormatting sqref="H26:H38">
    <cfRule type="expression" dxfId="943" priority="43">
      <formula>H26&gt;0</formula>
    </cfRule>
    <cfRule type="expression" dxfId="942" priority="44">
      <formula>H26&lt;0</formula>
    </cfRule>
  </conditionalFormatting>
  <conditionalFormatting sqref="H25">
    <cfRule type="expression" dxfId="941" priority="23">
      <formula>H25&gt;0</formula>
    </cfRule>
    <cfRule type="expression" dxfId="940" priority="24">
      <formula>H25&lt;0</formula>
    </cfRule>
  </conditionalFormatting>
  <conditionalFormatting sqref="Q10">
    <cfRule type="expression" dxfId="939" priority="37">
      <formula>Q10&gt;0</formula>
    </cfRule>
    <cfRule type="expression" dxfId="938" priority="38">
      <formula>Q10&lt;0</formula>
    </cfRule>
  </conditionalFormatting>
  <conditionalFormatting sqref="F25">
    <cfRule type="expression" dxfId="937" priority="25">
      <formula>F25&gt;0</formula>
    </cfRule>
    <cfRule type="expression" dxfId="936" priority="26">
      <formula>F25&lt;0</formula>
    </cfRule>
  </conditionalFormatting>
  <conditionalFormatting sqref="J65:K72">
    <cfRule type="expression" dxfId="935" priority="19">
      <formula>J65&gt;0</formula>
    </cfRule>
    <cfRule type="expression" dxfId="934" priority="20">
      <formula>J65&lt;0</formula>
    </cfRule>
  </conditionalFormatting>
  <conditionalFormatting sqref="F65:F83 F89">
    <cfRule type="expression" dxfId="933" priority="17">
      <formula>F65&gt;0</formula>
    </cfRule>
    <cfRule type="expression" dxfId="932" priority="18">
      <formula>F65&lt;0</formula>
    </cfRule>
  </conditionalFormatting>
  <conditionalFormatting sqref="H65:H83 H89">
    <cfRule type="expression" dxfId="931" priority="15">
      <formula>H65&gt;0</formula>
    </cfRule>
    <cfRule type="expression" dxfId="930" priority="16">
      <formula>H65&lt;0</formula>
    </cfRule>
  </conditionalFormatting>
  <conditionalFormatting sqref="J76:J78">
    <cfRule type="expression" dxfId="929" priority="13">
      <formula>J76&gt;0</formula>
    </cfRule>
    <cfRule type="expression" dxfId="928" priority="14">
      <formula>J76&lt;0</formula>
    </cfRule>
  </conditionalFormatting>
  <conditionalFormatting sqref="K76:K78">
    <cfRule type="expression" dxfId="927" priority="11">
      <formula>K76&gt;0</formula>
    </cfRule>
    <cfRule type="expression" dxfId="926" priority="12">
      <formula>K76&lt;0</formula>
    </cfRule>
  </conditionalFormatting>
  <conditionalFormatting sqref="L65:L78">
    <cfRule type="expression" dxfId="925" priority="9">
      <formula>L65&gt;0</formula>
    </cfRule>
    <cfRule type="expression" dxfId="924" priority="10">
      <formula>L65&lt;0</formula>
    </cfRule>
  </conditionalFormatting>
  <conditionalFormatting sqref="F84:F88">
    <cfRule type="expression" dxfId="923" priority="7">
      <formula>F84&gt;0</formula>
    </cfRule>
    <cfRule type="expression" dxfId="922" priority="8">
      <formula>F84&lt;0</formula>
    </cfRule>
  </conditionalFormatting>
  <conditionalFormatting sqref="H84:H88">
    <cfRule type="expression" dxfId="921" priority="5">
      <formula>H84&gt;0</formula>
    </cfRule>
    <cfRule type="expression" dxfId="920" priority="6">
      <formula>H84&lt;0</formula>
    </cfRule>
  </conditionalFormatting>
  <conditionalFormatting sqref="M65:M78">
    <cfRule type="expression" dxfId="919" priority="3">
      <formula>M65&gt;0</formula>
    </cfRule>
    <cfRule type="expression" dxfId="918" priority="4">
      <formula>M65&lt;0</formula>
    </cfRule>
  </conditionalFormatting>
  <conditionalFormatting sqref="M26:M31">
    <cfRule type="expression" dxfId="917" priority="1">
      <formula>M26&gt;0</formula>
    </cfRule>
    <cfRule type="expression" dxfId="916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44" activePane="bottomLeft" state="frozen"/>
      <selection activeCell="A2" sqref="A2"/>
      <selection pane="bottomLeft" activeCell="U61" sqref="U6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312</v>
      </c>
      <c r="AJ2">
        <f>$Q$2*$Q$4</f>
        <v>7052.9699999999993</v>
      </c>
      <c r="AK2">
        <f ca="1">AJ2*EXP(-$X$2 * AI2/365.25)</f>
        <v>17743.069801071644</v>
      </c>
      <c r="AM2" s="2">
        <f>Q10</f>
        <v>0</v>
      </c>
      <c r="AO2">
        <f ca="1" xml:space="preserve"> (SUM(AB:AB) - SUM(AE:AE) - SUM(AH:AH) - SUM(AK:AK))/SUM(AB:AB)</f>
        <v>-0.88671661255427203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312</v>
      </c>
      <c r="AJ3">
        <f t="shared" ref="AJ3:AJ17" si="11">$Q$2*$Q$4</f>
        <v>7052.9699999999993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23.509899999999998</v>
      </c>
      <c r="R4" s="495">
        <v>7.7000000000000002E-3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312</v>
      </c>
      <c r="AJ4">
        <f t="shared" si="11"/>
        <v>7052.9699999999993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7052.9699999999993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312</v>
      </c>
      <c r="AJ5">
        <f t="shared" si="11"/>
        <v>7052.9699999999993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312</v>
      </c>
      <c r="AJ6">
        <f t="shared" si="11"/>
        <v>7052.9699999999993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-2138.889999999994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312</v>
      </c>
      <c r="AJ7">
        <f t="shared" si="11"/>
        <v>7052.9699999999993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-2138.889999999994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312</v>
      </c>
      <c r="AJ8">
        <f t="shared" si="11"/>
        <v>7052.9699999999993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-0.23269392701803504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312</v>
      </c>
      <c r="AJ9">
        <f t="shared" si="11"/>
        <v>7052.9699999999993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312</v>
      </c>
      <c r="AJ10">
        <f t="shared" si="11"/>
        <v>7052.9699999999993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4.4236683269601319E-2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312</v>
      </c>
      <c r="AJ11">
        <f t="shared" si="11"/>
        <v>7052.9699999999993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1308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312</v>
      </c>
      <c r="AJ12">
        <f t="shared" si="11"/>
        <v>7052.9699999999993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13.82935294117647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312</v>
      </c>
      <c r="AJ13">
        <f t="shared" si="11"/>
        <v>7052.9699999999993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312</v>
      </c>
      <c r="AJ14">
        <f t="shared" si="11"/>
        <v>7052.9699999999993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312</v>
      </c>
      <c r="AJ15">
        <f t="shared" si="11"/>
        <v>7052.9699999999993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312</v>
      </c>
      <c r="AJ16">
        <f t="shared" si="11"/>
        <v>7052.9699999999993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312</v>
      </c>
      <c r="AJ17">
        <f t="shared" si="11"/>
        <v>7052.9699999999993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25.860890000000001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25.625791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25.390692000000001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25.155593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24.920493999999998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24.685395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24.450295999999998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24.215197</v>
      </c>
      <c r="W26" s="134"/>
    </row>
    <row r="27" spans="1:39" x14ac:dyDescent="0.25">
      <c r="O27" s="81">
        <v>1.02</v>
      </c>
      <c r="P27" s="81">
        <f t="shared" si="13"/>
        <v>23.980097999999998</v>
      </c>
      <c r="T27" s="1">
        <v>43342</v>
      </c>
      <c r="U27" t="s">
        <v>1266</v>
      </c>
      <c r="W27" s="134"/>
    </row>
    <row r="28" spans="1:39" x14ac:dyDescent="0.25">
      <c r="O28" s="81">
        <v>1.01</v>
      </c>
      <c r="P28" s="81">
        <f t="shared" si="13"/>
        <v>23.744999</v>
      </c>
      <c r="U28" s="475" t="s">
        <v>1267</v>
      </c>
      <c r="W28" s="134"/>
    </row>
    <row r="29" spans="1:39" x14ac:dyDescent="0.25">
      <c r="O29" s="81">
        <v>1</v>
      </c>
      <c r="P29" s="81">
        <f t="shared" si="13"/>
        <v>23.509899999999998</v>
      </c>
      <c r="U29" t="s">
        <v>1268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23.274800999999997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23.039701999999998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22.804602999999997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22.569503999999998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22.334404999999997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22.099305999999999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21.864207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21.629107999999999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21.394009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21.158909999999999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5" priority="25">
      <formula>F31&gt;0</formula>
    </cfRule>
    <cfRule type="expression" dxfId="914" priority="26">
      <formula>F31&lt;0</formula>
    </cfRule>
  </conditionalFormatting>
  <conditionalFormatting sqref="Q7">
    <cfRule type="expression" dxfId="913" priority="23">
      <formula>Q7&gt;0</formula>
    </cfRule>
    <cfRule type="expression" dxfId="912" priority="24">
      <formula>Q7&lt;0</formula>
    </cfRule>
  </conditionalFormatting>
  <conditionalFormatting sqref="Q8">
    <cfRule type="expression" dxfId="911" priority="21">
      <formula>Q8&gt;0</formula>
    </cfRule>
    <cfRule type="expression" dxfId="910" priority="22">
      <formula>Q8&lt;0</formula>
    </cfRule>
  </conditionalFormatting>
  <conditionalFormatting sqref="F105:F126">
    <cfRule type="expression" dxfId="909" priority="15">
      <formula>F105&gt;0</formula>
    </cfRule>
    <cfRule type="expression" dxfId="908" priority="16">
      <formula>F105&lt;0</formula>
    </cfRule>
  </conditionalFormatting>
  <conditionalFormatting sqref="H105:H126">
    <cfRule type="expression" dxfId="907" priority="13">
      <formula>H105&gt;0</formula>
    </cfRule>
    <cfRule type="expression" dxfId="906" priority="14">
      <formula>H105&lt;0</formula>
    </cfRule>
  </conditionalFormatting>
  <conditionalFormatting sqref="Q10">
    <cfRule type="expression" dxfId="905" priority="11">
      <formula>Q10&gt;0</formula>
    </cfRule>
    <cfRule type="expression" dxfId="904" priority="12">
      <formula>Q10&lt;0</formula>
    </cfRule>
  </conditionalFormatting>
  <conditionalFormatting sqref="J31:J44">
    <cfRule type="expression" dxfId="903" priority="9">
      <formula>J31&gt;0</formula>
    </cfRule>
    <cfRule type="expression" dxfId="902" priority="10">
      <formula>J31&lt;0</formula>
    </cfRule>
  </conditionalFormatting>
  <conditionalFormatting sqref="K31:K44">
    <cfRule type="expression" dxfId="901" priority="7">
      <formula>K31&gt;0</formula>
    </cfRule>
    <cfRule type="expression" dxfId="900" priority="8">
      <formula>K31&lt;0</formula>
    </cfRule>
  </conditionalFormatting>
  <conditionalFormatting sqref="L31:L44">
    <cfRule type="expression" dxfId="899" priority="5">
      <formula>L31&gt;0</formula>
    </cfRule>
    <cfRule type="expression" dxfId="898" priority="6">
      <formula>L31&lt;0</formula>
    </cfRule>
  </conditionalFormatting>
  <conditionalFormatting sqref="H66:H72 F66:F72">
    <cfRule type="expression" dxfId="897" priority="3">
      <formula>F66&gt;0</formula>
    </cfRule>
    <cfRule type="expression" dxfId="896" priority="4">
      <formula>F66&lt;0</formula>
    </cfRule>
  </conditionalFormatting>
  <conditionalFormatting sqref="H73:H76 F73:F76">
    <cfRule type="expression" dxfId="895" priority="1">
      <formula>F73&gt;0</formula>
    </cfRule>
    <cfRule type="expression" dxfId="894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3" priority="137">
      <formula>F30&gt;0</formula>
    </cfRule>
    <cfRule type="expression" dxfId="892" priority="138">
      <formula>F30&lt;0</formula>
    </cfRule>
  </conditionalFormatting>
  <conditionalFormatting sqref="H47:H58">
    <cfRule type="expression" dxfId="891" priority="129">
      <formula>H47&gt;0</formula>
    </cfRule>
    <cfRule type="expression" dxfId="890" priority="130">
      <formula>H47&lt;0</formula>
    </cfRule>
  </conditionalFormatting>
  <conditionalFormatting sqref="H59">
    <cfRule type="expression" dxfId="889" priority="119">
      <formula>H59&gt;0</formula>
    </cfRule>
    <cfRule type="expression" dxfId="888" priority="120">
      <formula>H59&lt;0</formula>
    </cfRule>
  </conditionalFormatting>
  <conditionalFormatting sqref="H60">
    <cfRule type="expression" dxfId="887" priority="115">
      <formula>H60&gt;0</formula>
    </cfRule>
    <cfRule type="expression" dxfId="886" priority="116">
      <formula>H60&lt;0</formula>
    </cfRule>
  </conditionalFormatting>
  <conditionalFormatting sqref="H61:H66">
    <cfRule type="expression" dxfId="885" priority="111">
      <formula>H61&gt;0</formula>
    </cfRule>
    <cfRule type="expression" dxfId="884" priority="112">
      <formula>H61&lt;0</formula>
    </cfRule>
  </conditionalFormatting>
  <conditionalFormatting sqref="Q8">
    <cfRule type="expression" dxfId="883" priority="95">
      <formula>Q8&gt;0</formula>
    </cfRule>
    <cfRule type="expression" dxfId="882" priority="96">
      <formula>Q8&lt;0</formula>
    </cfRule>
  </conditionalFormatting>
  <conditionalFormatting sqref="Q7">
    <cfRule type="expression" dxfId="881" priority="97">
      <formula>Q7&gt;0</formula>
    </cfRule>
    <cfRule type="expression" dxfId="880" priority="98">
      <formula>Q7&lt;0</formula>
    </cfRule>
  </conditionalFormatting>
  <conditionalFormatting sqref="F178 H178">
    <cfRule type="expression" dxfId="879" priority="93">
      <formula>F178&gt;0</formula>
    </cfRule>
    <cfRule type="expression" dxfId="878" priority="94">
      <formula>F178&lt;0</formula>
    </cfRule>
  </conditionalFormatting>
  <conditionalFormatting sqref="Q10">
    <cfRule type="expression" dxfId="877" priority="87">
      <formula>Q10&gt;0</formula>
    </cfRule>
    <cfRule type="expression" dxfId="876" priority="88">
      <formula>Q10&lt;0</formula>
    </cfRule>
  </conditionalFormatting>
  <conditionalFormatting sqref="Q9">
    <cfRule type="expression" dxfId="875" priority="81">
      <formula>Q9&gt;0</formula>
    </cfRule>
    <cfRule type="expression" dxfId="874" priority="82">
      <formula>Q9&lt;0</formula>
    </cfRule>
  </conditionalFormatting>
  <conditionalFormatting sqref="F201:F248">
    <cfRule type="expression" dxfId="873" priority="41">
      <formula>F201&gt;0</formula>
    </cfRule>
    <cfRule type="expression" dxfId="872" priority="42">
      <formula>F201&lt;0</formula>
    </cfRule>
  </conditionalFormatting>
  <conditionalFormatting sqref="H201:H248">
    <cfRule type="expression" dxfId="871" priority="39">
      <formula>H201&gt;0</formula>
    </cfRule>
    <cfRule type="expression" dxfId="870" priority="40">
      <formula>H201&lt;0</formula>
    </cfRule>
  </conditionalFormatting>
  <conditionalFormatting sqref="J208">
    <cfRule type="expression" dxfId="869" priority="37">
      <formula>J208&gt;0</formula>
    </cfRule>
    <cfRule type="expression" dxfId="868" priority="38">
      <formula>J208&lt;0</formula>
    </cfRule>
  </conditionalFormatting>
  <conditionalFormatting sqref="J214:J215">
    <cfRule type="expression" dxfId="867" priority="35">
      <formula>J214&gt;0</formula>
    </cfRule>
    <cfRule type="expression" dxfId="866" priority="36">
      <formula>J214&lt;0</formula>
    </cfRule>
  </conditionalFormatting>
  <conditionalFormatting sqref="J216">
    <cfRule type="expression" dxfId="865" priority="33">
      <formula>J216&gt;0</formula>
    </cfRule>
    <cfRule type="expression" dxfId="864" priority="34">
      <formula>J216&lt;0</formula>
    </cfRule>
  </conditionalFormatting>
  <conditionalFormatting sqref="J217:J219 J221:J224">
    <cfRule type="expression" dxfId="863" priority="31">
      <formula>J217&gt;0</formula>
    </cfRule>
    <cfRule type="expression" dxfId="862" priority="32">
      <formula>J217&lt;0</formula>
    </cfRule>
  </conditionalFormatting>
  <conditionalFormatting sqref="K208">
    <cfRule type="expression" dxfId="861" priority="29">
      <formula>K208&gt;0</formula>
    </cfRule>
    <cfRule type="expression" dxfId="860" priority="30">
      <formula>K208&lt;0</formula>
    </cfRule>
  </conditionalFormatting>
  <conditionalFormatting sqref="K214:K215">
    <cfRule type="expression" dxfId="859" priority="27">
      <formula>K214&gt;0</formula>
    </cfRule>
    <cfRule type="expression" dxfId="858" priority="28">
      <formula>K214&lt;0</formula>
    </cfRule>
  </conditionalFormatting>
  <conditionalFormatting sqref="K216">
    <cfRule type="expression" dxfId="857" priority="25">
      <formula>K216&gt;0</formula>
    </cfRule>
    <cfRule type="expression" dxfId="856" priority="26">
      <formula>K216&lt;0</formula>
    </cfRule>
  </conditionalFormatting>
  <conditionalFormatting sqref="K217:K224">
    <cfRule type="expression" dxfId="855" priority="23">
      <formula>K217&gt;0</formula>
    </cfRule>
    <cfRule type="expression" dxfId="854" priority="24">
      <formula>K217&lt;0</formula>
    </cfRule>
  </conditionalFormatting>
  <conditionalFormatting sqref="L208">
    <cfRule type="expression" dxfId="853" priority="21">
      <formula>L208&gt;0</formula>
    </cfRule>
    <cfRule type="expression" dxfId="852" priority="22">
      <formula>L208&lt;0</formula>
    </cfRule>
  </conditionalFormatting>
  <conditionalFormatting sqref="L214:L215">
    <cfRule type="expression" dxfId="851" priority="19">
      <formula>L214&gt;0</formula>
    </cfRule>
    <cfRule type="expression" dxfId="850" priority="20">
      <formula>L214&lt;0</formula>
    </cfRule>
  </conditionalFormatting>
  <conditionalFormatting sqref="L216">
    <cfRule type="expression" dxfId="849" priority="17">
      <formula>L216&gt;0</formula>
    </cfRule>
    <cfRule type="expression" dxfId="848" priority="18">
      <formula>L216&lt;0</formula>
    </cfRule>
  </conditionalFormatting>
  <conditionalFormatting sqref="L217:L224">
    <cfRule type="expression" dxfId="847" priority="15">
      <formula>L217&gt;0</formula>
    </cfRule>
    <cfRule type="expression" dxfId="846" priority="16">
      <formula>L217&lt;0</formula>
    </cfRule>
  </conditionalFormatting>
  <conditionalFormatting sqref="K225">
    <cfRule type="expression" dxfId="845" priority="13">
      <formula>K225&gt;0</formula>
    </cfRule>
    <cfRule type="expression" dxfId="844" priority="14">
      <formula>K225&lt;0</formula>
    </cfRule>
  </conditionalFormatting>
  <conditionalFormatting sqref="L225:L232">
    <cfRule type="expression" dxfId="843" priority="11">
      <formula>L225&gt;0</formula>
    </cfRule>
    <cfRule type="expression" dxfId="842" priority="12">
      <formula>L225&lt;0</formula>
    </cfRule>
  </conditionalFormatting>
  <conditionalFormatting sqref="K226">
    <cfRule type="expression" dxfId="841" priority="9">
      <formula>K226&gt;0</formula>
    </cfRule>
    <cfRule type="expression" dxfId="840" priority="10">
      <formula>K226&lt;0</formula>
    </cfRule>
  </conditionalFormatting>
  <conditionalFormatting sqref="K227">
    <cfRule type="expression" dxfId="839" priority="7">
      <formula>K227&gt;0</formula>
    </cfRule>
    <cfRule type="expression" dxfId="838" priority="8">
      <formula>K227&lt;0</formula>
    </cfRule>
  </conditionalFormatting>
  <conditionalFormatting sqref="K228:K248">
    <cfRule type="expression" dxfId="837" priority="5">
      <formula>K228&gt;0</formula>
    </cfRule>
    <cfRule type="expression" dxfId="836" priority="6">
      <formula>K228&lt;0</formula>
    </cfRule>
  </conditionalFormatting>
  <conditionalFormatting sqref="L233:L237">
    <cfRule type="expression" dxfId="835" priority="3">
      <formula>L233&gt;0</formula>
    </cfRule>
    <cfRule type="expression" dxfId="834" priority="4">
      <formula>L233&lt;0</formula>
    </cfRule>
  </conditionalFormatting>
  <conditionalFormatting sqref="L238:L243">
    <cfRule type="expression" dxfId="833" priority="1">
      <formula>L238&gt;0</formula>
    </cfRule>
    <cfRule type="expression" dxfId="83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1" priority="11">
      <formula>F27&gt;0</formula>
    </cfRule>
    <cfRule type="expression" dxfId="830" priority="12">
      <formula>F27&lt;0</formula>
    </cfRule>
  </conditionalFormatting>
  <conditionalFormatting sqref="H27:H29">
    <cfRule type="expression" dxfId="829" priority="9">
      <formula>H27&gt;0</formula>
    </cfRule>
    <cfRule type="expression" dxfId="828" priority="10">
      <formula>H27&lt;0</formula>
    </cfRule>
  </conditionalFormatting>
  <conditionalFormatting sqref="F23:F26">
    <cfRule type="expression" dxfId="827" priority="7">
      <formula>F23&gt;0</formula>
    </cfRule>
    <cfRule type="expression" dxfId="826" priority="8">
      <formula>F23&lt;0</formula>
    </cfRule>
  </conditionalFormatting>
  <conditionalFormatting sqref="H23:H26">
    <cfRule type="expression" dxfId="825" priority="5">
      <formula>H23&gt;0</formula>
    </cfRule>
    <cfRule type="expression" dxfId="824" priority="6">
      <formula>H23&lt;0</formula>
    </cfRule>
  </conditionalFormatting>
  <conditionalFormatting sqref="Q8">
    <cfRule type="expression" dxfId="823" priority="1">
      <formula>Q8&gt;0</formula>
    </cfRule>
    <cfRule type="expression" dxfId="822" priority="2">
      <formula>Q8&lt;0</formula>
    </cfRule>
  </conditionalFormatting>
  <conditionalFormatting sqref="Q7">
    <cfRule type="expression" dxfId="821" priority="3">
      <formula>Q7&gt;0</formula>
    </cfRule>
    <cfRule type="expression" dxfId="8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9" priority="7">
      <formula>F21&gt;0</formula>
    </cfRule>
    <cfRule type="expression" dxfId="818" priority="8">
      <formula>F21&lt;0</formula>
    </cfRule>
  </conditionalFormatting>
  <conditionalFormatting sqref="F22">
    <cfRule type="expression" dxfId="817" priority="5">
      <formula>F22&gt;0</formula>
    </cfRule>
    <cfRule type="expression" dxfId="816" priority="6">
      <formula>F22&lt;0</formula>
    </cfRule>
  </conditionalFormatting>
  <conditionalFormatting sqref="Q8">
    <cfRule type="expression" dxfId="815" priority="1">
      <formula>Q8&gt;0</formula>
    </cfRule>
    <cfRule type="expression" dxfId="814" priority="2">
      <formula>Q8&lt;0</formula>
    </cfRule>
  </conditionalFormatting>
  <conditionalFormatting sqref="Q7">
    <cfRule type="expression" dxfId="813" priority="3">
      <formula>Q7&gt;0</formula>
    </cfRule>
    <cfRule type="expression" dxfId="8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1" priority="17">
      <formula>F38&gt;0</formula>
    </cfRule>
    <cfRule type="expression" dxfId="810" priority="18">
      <formula>F38&lt;0</formula>
    </cfRule>
  </conditionalFormatting>
  <conditionalFormatting sqref="H38:H72">
    <cfRule type="expression" dxfId="809" priority="9">
      <formula>H38&gt;0</formula>
    </cfRule>
    <cfRule type="expression" dxfId="808" priority="10">
      <formula>H38&lt;0</formula>
    </cfRule>
  </conditionalFormatting>
  <conditionalFormatting sqref="F21:F37">
    <cfRule type="expression" dxfId="807" priority="7">
      <formula>F21&gt;0</formula>
    </cfRule>
    <cfRule type="expression" dxfId="806" priority="8">
      <formula>F21&lt;0</formula>
    </cfRule>
  </conditionalFormatting>
  <conditionalFormatting sqref="H21:H37">
    <cfRule type="expression" dxfId="805" priority="5">
      <formula>H21&gt;0</formula>
    </cfRule>
    <cfRule type="expression" dxfId="804" priority="6">
      <formula>H21&lt;0</formula>
    </cfRule>
  </conditionalFormatting>
  <conditionalFormatting sqref="Q8">
    <cfRule type="expression" dxfId="803" priority="1">
      <formula>Q8&gt;0</formula>
    </cfRule>
    <cfRule type="expression" dxfId="802" priority="2">
      <formula>Q8&lt;0</formula>
    </cfRule>
  </conditionalFormatting>
  <conditionalFormatting sqref="Q7">
    <cfRule type="expression" dxfId="801" priority="3">
      <formula>Q7&gt;0</formula>
    </cfRule>
    <cfRule type="expression" dxfId="8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9" priority="11">
      <formula>F24&gt;0</formula>
    </cfRule>
    <cfRule type="expression" dxfId="798" priority="12">
      <formula>F24&lt;0</formula>
    </cfRule>
  </conditionalFormatting>
  <conditionalFormatting sqref="H27:H30">
    <cfRule type="expression" dxfId="797" priority="9">
      <formula>H27&gt;0</formula>
    </cfRule>
    <cfRule type="expression" dxfId="796" priority="10">
      <formula>H27&lt;0</formula>
    </cfRule>
  </conditionalFormatting>
  <conditionalFormatting sqref="F25">
    <cfRule type="expression" dxfId="795" priority="7">
      <formula>F25&gt;0</formula>
    </cfRule>
    <cfRule type="expression" dxfId="794" priority="8">
      <formula>F25&lt;0</formula>
    </cfRule>
  </conditionalFormatting>
  <conditionalFormatting sqref="H24:H26">
    <cfRule type="expression" dxfId="793" priority="5">
      <formula>H24&gt;0</formula>
    </cfRule>
    <cfRule type="expression" dxfId="792" priority="6">
      <formula>H24&lt;0</formula>
    </cfRule>
  </conditionalFormatting>
  <conditionalFormatting sqref="Q7">
    <cfRule type="expression" dxfId="791" priority="3">
      <formula>Q7&gt;0</formula>
    </cfRule>
    <cfRule type="expression" dxfId="790" priority="4">
      <formula>Q7&lt;0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7" priority="17">
      <formula>F28&gt;0</formula>
    </cfRule>
    <cfRule type="expression" dxfId="786" priority="18">
      <formula>F28&lt;0</formula>
    </cfRule>
  </conditionalFormatting>
  <conditionalFormatting sqref="F28 F33:F35">
    <cfRule type="expression" dxfId="785" priority="19">
      <formula>F28&gt;0</formula>
    </cfRule>
    <cfRule type="expression" dxfId="784" priority="20">
      <formula>F28&lt;0</formula>
    </cfRule>
  </conditionalFormatting>
  <conditionalFormatting sqref="H28 H33:H35">
    <cfRule type="expression" dxfId="783" priority="15">
      <formula>H28&gt;0</formula>
    </cfRule>
    <cfRule type="expression" dxfId="782" priority="16">
      <formula>H28&lt;0</formula>
    </cfRule>
  </conditionalFormatting>
  <conditionalFormatting sqref="F21:F27">
    <cfRule type="expression" dxfId="781" priority="13">
      <formula>F21&gt;0</formula>
    </cfRule>
    <cfRule type="expression" dxfId="780" priority="14">
      <formula>F21&lt;0</formula>
    </cfRule>
  </conditionalFormatting>
  <conditionalFormatting sqref="H21:H27">
    <cfRule type="expression" dxfId="779" priority="11">
      <formula>H21&gt;0</formula>
    </cfRule>
    <cfRule type="expression" dxfId="778" priority="12">
      <formula>H21&lt;0</formula>
    </cfRule>
  </conditionalFormatting>
  <conditionalFormatting sqref="Q8">
    <cfRule type="expression" dxfId="777" priority="7">
      <formula>Q8&gt;0</formula>
    </cfRule>
    <cfRule type="expression" dxfId="776" priority="8">
      <formula>Q8&lt;0</formula>
    </cfRule>
  </conditionalFormatting>
  <conditionalFormatting sqref="Q7">
    <cfRule type="expression" dxfId="775" priority="9">
      <formula>Q7&gt;0</formula>
    </cfRule>
    <cfRule type="expression" dxfId="774" priority="10">
      <formula>Q7&lt;0</formula>
    </cfRule>
  </conditionalFormatting>
  <conditionalFormatting sqref="F29:F32">
    <cfRule type="expression" dxfId="773" priority="5">
      <formula>F29&gt;0</formula>
    </cfRule>
    <cfRule type="expression" dxfId="772" priority="6">
      <formula>F29&lt;0</formula>
    </cfRule>
  </conditionalFormatting>
  <conditionalFormatting sqref="H29:H32">
    <cfRule type="expression" dxfId="771" priority="3">
      <formula>H29&gt;0</formula>
    </cfRule>
    <cfRule type="expression" dxfId="770" priority="4">
      <formula>H29&lt;0</formula>
    </cfRule>
  </conditionalFormatting>
  <conditionalFormatting sqref="M37">
    <cfRule type="expression" dxfId="769" priority="1">
      <formula>M37&gt;0</formula>
    </cfRule>
    <cfRule type="expression" dxfId="7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9" t="s">
        <v>78</v>
      </c>
      <c r="Q17" s="87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7" priority="47">
      <formula>F26&gt;0</formula>
    </cfRule>
    <cfRule type="expression" dxfId="766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5" priority="35">
      <formula>F22&gt;0</formula>
    </cfRule>
    <cfRule type="expression" dxfId="764" priority="36">
      <formula>F22&lt;0</formula>
    </cfRule>
  </conditionalFormatting>
  <conditionalFormatting sqref="H22:H25">
    <cfRule type="expression" dxfId="763" priority="33">
      <formula>H22&gt;0</formula>
    </cfRule>
    <cfRule type="expression" dxfId="762" priority="34">
      <formula>H22&lt;0</formula>
    </cfRule>
  </conditionalFormatting>
  <conditionalFormatting sqref="Q8">
    <cfRule type="expression" dxfId="761" priority="29">
      <formula>Q8&gt;0</formula>
    </cfRule>
    <cfRule type="expression" dxfId="760" priority="30">
      <formula>Q8&lt;0</formula>
    </cfRule>
  </conditionalFormatting>
  <conditionalFormatting sqref="Q7">
    <cfRule type="expression" dxfId="759" priority="31">
      <formula>Q7&gt;0</formula>
    </cfRule>
    <cfRule type="expression" dxfId="758" priority="32">
      <formula>Q7&lt;0</formula>
    </cfRule>
  </conditionalFormatting>
  <conditionalFormatting sqref="F72:F74">
    <cfRule type="expression" dxfId="757" priority="27">
      <formula>F72&gt;0</formula>
    </cfRule>
    <cfRule type="expression" dxfId="756" priority="28">
      <formula>F72&lt;0</formula>
    </cfRule>
  </conditionalFormatting>
  <conditionalFormatting sqref="F75:F82">
    <cfRule type="expression" dxfId="755" priority="23">
      <formula>F75&gt;0</formula>
    </cfRule>
    <cfRule type="expression" dxfId="754" priority="24">
      <formula>F75&lt;0</formula>
    </cfRule>
  </conditionalFormatting>
  <conditionalFormatting sqref="F75:F82">
    <cfRule type="expression" dxfId="753" priority="25">
      <formula>F75&gt;0</formula>
    </cfRule>
    <cfRule type="expression" dxfId="752" priority="26">
      <formula>F75&lt;0</formula>
    </cfRule>
  </conditionalFormatting>
  <conditionalFormatting sqref="H72:H82">
    <cfRule type="expression" dxfId="751" priority="21">
      <formula>H72&gt;0</formula>
    </cfRule>
    <cfRule type="expression" dxfId="750" priority="22">
      <formula>H72&lt;0</formula>
    </cfRule>
  </conditionalFormatting>
  <conditionalFormatting sqref="F68:F71">
    <cfRule type="expression" dxfId="749" priority="19">
      <formula>F68&gt;0</formula>
    </cfRule>
    <cfRule type="expression" dxfId="748" priority="20">
      <formula>F68&lt;0</formula>
    </cfRule>
  </conditionalFormatting>
  <conditionalFormatting sqref="H68:H71">
    <cfRule type="expression" dxfId="747" priority="17">
      <formula>H68&gt;0</formula>
    </cfRule>
    <cfRule type="expression" dxfId="746" priority="18">
      <formula>H68&lt;0</formula>
    </cfRule>
  </conditionalFormatting>
  <conditionalFormatting sqref="Q10">
    <cfRule type="expression" dxfId="745" priority="15">
      <formula>Q10&gt;0</formula>
    </cfRule>
    <cfRule type="expression" dxfId="744" priority="16">
      <formula>Q10&lt;0</formula>
    </cfRule>
  </conditionalFormatting>
  <conditionalFormatting sqref="H43 F43">
    <cfRule type="expression" dxfId="743" priority="11">
      <formula>F43&gt;0</formula>
    </cfRule>
    <cfRule type="expression" dxfId="742" priority="12">
      <formula>F43&lt;0</formula>
    </cfRule>
  </conditionalFormatting>
  <conditionalFormatting sqref="H37:H39 F37:F39">
    <cfRule type="expression" dxfId="741" priority="9">
      <formula>F37&gt;0</formula>
    </cfRule>
    <cfRule type="expression" dxfId="740" priority="10">
      <formula>F37&lt;0</formula>
    </cfRule>
  </conditionalFormatting>
  <conditionalFormatting sqref="H35:H36 F35:F36">
    <cfRule type="expression" dxfId="739" priority="7">
      <formula>F35&gt;0</formula>
    </cfRule>
    <cfRule type="expression" dxfId="738" priority="8">
      <formula>F35&lt;0</formula>
    </cfRule>
  </conditionalFormatting>
  <conditionalFormatting sqref="H41:H42 F41:F42 J40:J41">
    <cfRule type="expression" dxfId="737" priority="5">
      <formula>F40&gt;0</formula>
    </cfRule>
    <cfRule type="expression" dxfId="736" priority="6">
      <formula>F40&lt;0</formula>
    </cfRule>
  </conditionalFormatting>
  <conditionalFormatting sqref="H40 F40">
    <cfRule type="expression" dxfId="735" priority="3">
      <formula>F40&gt;0</formula>
    </cfRule>
    <cfRule type="expression" dxfId="734" priority="4">
      <formula>F40&lt;0</formula>
    </cfRule>
  </conditionalFormatting>
  <conditionalFormatting sqref="J42:J45">
    <cfRule type="expression" dxfId="733" priority="1">
      <formula>J42&gt;0</formula>
    </cfRule>
    <cfRule type="expression" dxfId="732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1" priority="29">
      <formula>F40&gt;0</formula>
    </cfRule>
    <cfRule type="expression" dxfId="730" priority="30">
      <formula>F40&lt;0</formula>
    </cfRule>
  </conditionalFormatting>
  <conditionalFormatting sqref="F40:F45">
    <cfRule type="expression" dxfId="729" priority="31">
      <formula>F40&gt;0</formula>
    </cfRule>
    <cfRule type="expression" dxfId="728" priority="32">
      <formula>F40&lt;0</formula>
    </cfRule>
  </conditionalFormatting>
  <conditionalFormatting sqref="H40:H45">
    <cfRule type="expression" dxfId="727" priority="27">
      <formula>H40&gt;0</formula>
    </cfRule>
    <cfRule type="expression" dxfId="726" priority="28">
      <formula>H40&lt;0</formula>
    </cfRule>
  </conditionalFormatting>
  <conditionalFormatting sqref="F23:F39">
    <cfRule type="expression" dxfId="725" priority="13">
      <formula>F23&gt;0</formula>
    </cfRule>
    <cfRule type="expression" dxfId="724" priority="14">
      <formula>F23&lt;0</formula>
    </cfRule>
  </conditionalFormatting>
  <conditionalFormatting sqref="H23:H39">
    <cfRule type="expression" dxfId="723" priority="11">
      <formula>H23&gt;0</formula>
    </cfRule>
    <cfRule type="expression" dxfId="722" priority="12">
      <formula>H23&lt;0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Q10">
    <cfRule type="expression" dxfId="717" priority="1">
      <formula>Q10&gt;0</formula>
    </cfRule>
    <cfRule type="expression" dxfId="71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5" priority="39">
      <formula>Q12&gt;0</formula>
    </cfRule>
    <cfRule type="expression" dxfId="71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3" priority="33">
      <formula>F25&gt;0</formula>
    </cfRule>
    <cfRule type="expression" dxfId="712" priority="34">
      <formula>F25&lt;0</formula>
    </cfRule>
  </conditionalFormatting>
  <conditionalFormatting sqref="F30">
    <cfRule type="expression" dxfId="711" priority="31">
      <formula>F30&gt;0</formula>
    </cfRule>
    <cfRule type="expression" dxfId="710" priority="32">
      <formula>F30&lt;0</formula>
    </cfRule>
  </conditionalFormatting>
  <conditionalFormatting sqref="F31">
    <cfRule type="expression" dxfId="709" priority="29">
      <formula>F31&gt;0</formula>
    </cfRule>
    <cfRule type="expression" dxfId="708" priority="30">
      <formula>F31&lt;0</formula>
    </cfRule>
  </conditionalFormatting>
  <conditionalFormatting sqref="F32:F34">
    <cfRule type="expression" dxfId="707" priority="27">
      <formula>F32&gt;0</formula>
    </cfRule>
    <cfRule type="expression" dxfId="706" priority="28">
      <formula>F32&lt;0</formula>
    </cfRule>
  </conditionalFormatting>
  <conditionalFormatting sqref="H25:H29">
    <cfRule type="expression" dxfId="705" priority="25">
      <formula>H25&gt;0</formula>
    </cfRule>
    <cfRule type="expression" dxfId="704" priority="26">
      <formula>H25&lt;0</formula>
    </cfRule>
  </conditionalFormatting>
  <conditionalFormatting sqref="H30">
    <cfRule type="expression" dxfId="703" priority="23">
      <formula>H30&gt;0</formula>
    </cfRule>
    <cfRule type="expression" dxfId="702" priority="24">
      <formula>H30&lt;0</formula>
    </cfRule>
  </conditionalFormatting>
  <conditionalFormatting sqref="H31">
    <cfRule type="expression" dxfId="701" priority="21">
      <formula>H31&gt;0</formula>
    </cfRule>
    <cfRule type="expression" dxfId="700" priority="22">
      <formula>H31&lt;0</formula>
    </cfRule>
  </conditionalFormatting>
  <conditionalFormatting sqref="H32:H34">
    <cfRule type="expression" dxfId="699" priority="19">
      <formula>H32&gt;0</formula>
    </cfRule>
    <cfRule type="expression" dxfId="698" priority="20">
      <formula>H32&lt;0</formula>
    </cfRule>
  </conditionalFormatting>
  <conditionalFormatting sqref="F35">
    <cfRule type="expression" dxfId="697" priority="17">
      <formula>F35&gt;0</formula>
    </cfRule>
    <cfRule type="expression" dxfId="696" priority="18">
      <formula>F35&lt;0</formula>
    </cfRule>
  </conditionalFormatting>
  <conditionalFormatting sqref="H35">
    <cfRule type="expression" dxfId="695" priority="15">
      <formula>H35&gt;0</formula>
    </cfRule>
    <cfRule type="expression" dxfId="694" priority="16">
      <formula>H35&lt;0</formula>
    </cfRule>
  </conditionalFormatting>
  <conditionalFormatting sqref="F36">
    <cfRule type="expression" dxfId="693" priority="13">
      <formula>F36&gt;0</formula>
    </cfRule>
    <cfRule type="expression" dxfId="692" priority="14">
      <formula>F36&lt;0</formula>
    </cfRule>
  </conditionalFormatting>
  <conditionalFormatting sqref="H36">
    <cfRule type="expression" dxfId="691" priority="11">
      <formula>H36&gt;0</formula>
    </cfRule>
    <cfRule type="expression" dxfId="690" priority="12">
      <formula>H36&lt;0</formula>
    </cfRule>
  </conditionalFormatting>
  <conditionalFormatting sqref="H23:H24">
    <cfRule type="expression" dxfId="689" priority="5">
      <formula>H23&gt;0</formula>
    </cfRule>
    <cfRule type="expression" dxfId="688" priority="6">
      <formula>H23&lt;0</formula>
    </cfRule>
  </conditionalFormatting>
  <conditionalFormatting sqref="F23:F24">
    <cfRule type="expression" dxfId="687" priority="7">
      <formula>F23&gt;0</formula>
    </cfRule>
    <cfRule type="expression" dxfId="686" priority="8">
      <formula>F23&lt;0</formula>
    </cfRule>
  </conditionalFormatting>
  <conditionalFormatting sqref="Q7">
    <cfRule type="expression" dxfId="685" priority="3">
      <formula>Q7&gt;0</formula>
    </cfRule>
    <cfRule type="expression" dxfId="684" priority="4">
      <formula>Q7&lt;0</formula>
    </cfRule>
  </conditionalFormatting>
  <conditionalFormatting sqref="Q8">
    <cfRule type="expression" dxfId="683" priority="1">
      <formula>Q8&gt;0</formula>
    </cfRule>
    <cfRule type="expression" dxfId="6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53.549900000000001</v>
      </c>
      <c r="R4" s="475">
        <v>-2.0999999999999999E-3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6425.9880000000003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2592.2879999999959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987.70799999999417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0.18162139499988847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3.211957445298684E-2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11.847323008849559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58.904890000000009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58.369391000000007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57.833892000000006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57.298393000000004</v>
      </c>
      <c r="W20" s="2"/>
      <c r="X20" s="134"/>
    </row>
    <row r="21" spans="1:33" x14ac:dyDescent="0.25">
      <c r="P21" s="81">
        <v>1.06</v>
      </c>
      <c r="Q21" s="81">
        <f t="shared" si="2"/>
        <v>56.762894000000003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56.227395000000001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55.691896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55.156397000000005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54.620898000000004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54.085399000000002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53.549900000000001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53.014400999999999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52.478901999999998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51.943402999999996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51.407904000000002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50.872405000000001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50.336905999999999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49.801407000000005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49.265908000000003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48.730409000000002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48.19491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1244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3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6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6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1" priority="75">
      <formula>J8&gt;0</formula>
    </cfRule>
    <cfRule type="expression" dxfId="680" priority="76">
      <formula>J8&lt;0</formula>
    </cfRule>
  </conditionalFormatting>
  <conditionalFormatting sqref="Q7">
    <cfRule type="expression" dxfId="679" priority="77">
      <formula>Q7&gt;0</formula>
    </cfRule>
    <cfRule type="expression" dxfId="678" priority="78">
      <formula>Q7&lt;0</formula>
    </cfRule>
  </conditionalFormatting>
  <conditionalFormatting sqref="M66">
    <cfRule type="expression" dxfId="677" priority="65">
      <formula>M66&gt;0</formula>
    </cfRule>
    <cfRule type="expression" dxfId="676" priority="66">
      <formula>M66&lt;0</formula>
    </cfRule>
  </conditionalFormatting>
  <conditionalFormatting sqref="M66">
    <cfRule type="expression" dxfId="675" priority="67">
      <formula>M66&gt;0</formula>
    </cfRule>
    <cfRule type="expression" dxfId="674" priority="68">
      <formula>M66&lt;0</formula>
    </cfRule>
  </conditionalFormatting>
  <conditionalFormatting sqref="F24:F58">
    <cfRule type="expression" dxfId="673" priority="53">
      <formula>F24&gt;0</formula>
    </cfRule>
    <cfRule type="expression" dxfId="672" priority="54">
      <formula>F24&lt;0</formula>
    </cfRule>
  </conditionalFormatting>
  <conditionalFormatting sqref="F24:F58">
    <cfRule type="expression" dxfId="671" priority="55">
      <formula>F24&gt;0</formula>
    </cfRule>
    <cfRule type="expression" dxfId="670" priority="56">
      <formula>F24&lt;0</formula>
    </cfRule>
  </conditionalFormatting>
  <conditionalFormatting sqref="H24:H58">
    <cfRule type="expression" dxfId="669" priority="51">
      <formula>H24&gt;0</formula>
    </cfRule>
    <cfRule type="expression" dxfId="668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67" priority="5">
      <formula>J59&gt;0</formula>
    </cfRule>
    <cfRule type="expression" dxfId="666" priority="6">
      <formula>J59&lt;0</formula>
    </cfRule>
  </conditionalFormatting>
  <conditionalFormatting sqref="F59:F61">
    <cfRule type="expression" dxfId="665" priority="1">
      <formula>F59&gt;0</formula>
    </cfRule>
    <cfRule type="expression" dxfId="664" priority="2">
      <formula>F59&lt;0</formula>
    </cfRule>
  </conditionalFormatting>
  <conditionalFormatting sqref="F59:F61">
    <cfRule type="expression" dxfId="663" priority="3">
      <formula>F59&gt;0</formula>
    </cfRule>
    <cfRule type="expression" dxfId="662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61" priority="66">
      <formula>F22&gt;0</formula>
    </cfRule>
    <cfRule type="expression" dxfId="6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9" priority="53">
      <formula>F41&gt;0</formula>
    </cfRule>
    <cfRule type="expression" dxfId="658" priority="54">
      <formula>F41&lt;0</formula>
    </cfRule>
  </conditionalFormatting>
  <conditionalFormatting sqref="F41">
    <cfRule type="expression" dxfId="657" priority="57">
      <formula>F41&gt;0</formula>
    </cfRule>
    <cfRule type="expression" dxfId="656" priority="58">
      <formula>F41&lt;0</formula>
    </cfRule>
  </conditionalFormatting>
  <conditionalFormatting sqref="H41">
    <cfRule type="expression" dxfId="655" priority="35">
      <formula>H41&gt;0</formula>
    </cfRule>
    <cfRule type="expression" dxfId="654" priority="36">
      <formula>H41&lt;0</formula>
    </cfRule>
  </conditionalFormatting>
  <conditionalFormatting sqref="F89:F95">
    <cfRule type="expression" dxfId="653" priority="29">
      <formula>F89&gt;0</formula>
    </cfRule>
    <cfRule type="expression" dxfId="652" priority="30">
      <formula>F89&lt;0</formula>
    </cfRule>
  </conditionalFormatting>
  <conditionalFormatting sqref="F96:F110">
    <cfRule type="expression" dxfId="651" priority="25">
      <formula>F96&gt;0</formula>
    </cfRule>
    <cfRule type="expression" dxfId="650" priority="26">
      <formula>F96&lt;0</formula>
    </cfRule>
  </conditionalFormatting>
  <conditionalFormatting sqref="F96:F110">
    <cfRule type="expression" dxfId="649" priority="27">
      <formula>F96&gt;0</formula>
    </cfRule>
    <cfRule type="expression" dxfId="648" priority="28">
      <formula>F96&lt;0</formula>
    </cfRule>
  </conditionalFormatting>
  <conditionalFormatting sqref="H89:H100">
    <cfRule type="expression" dxfId="647" priority="23">
      <formula>H89&gt;0</formula>
    </cfRule>
    <cfRule type="expression" dxfId="646" priority="24">
      <formula>H89&lt;0</formula>
    </cfRule>
  </conditionalFormatting>
  <conditionalFormatting sqref="H101">
    <cfRule type="expression" dxfId="645" priority="21">
      <formula>H101&gt;0</formula>
    </cfRule>
    <cfRule type="expression" dxfId="644" priority="22">
      <formula>H101&lt;0</formula>
    </cfRule>
  </conditionalFormatting>
  <conditionalFormatting sqref="F111:F116">
    <cfRule type="expression" dxfId="643" priority="19">
      <formula>F111&gt;0</formula>
    </cfRule>
    <cfRule type="expression" dxfId="642" priority="20">
      <formula>F111&lt;0</formula>
    </cfRule>
  </conditionalFormatting>
  <conditionalFormatting sqref="H103:H116">
    <cfRule type="expression" dxfId="641" priority="17">
      <formula>H103&gt;0</formula>
    </cfRule>
    <cfRule type="expression" dxfId="640" priority="18">
      <formula>H103&lt;0</formula>
    </cfRule>
  </conditionalFormatting>
  <conditionalFormatting sqref="H102">
    <cfRule type="expression" dxfId="639" priority="15">
      <formula>H102&gt;0</formula>
    </cfRule>
    <cfRule type="expression" dxfId="638" priority="16">
      <formula>H102&lt;0</formula>
    </cfRule>
  </conditionalFormatting>
  <conditionalFormatting sqref="M42">
    <cfRule type="expression" dxfId="637" priority="13">
      <formula>M42&gt;0</formula>
    </cfRule>
    <cfRule type="expression" dxfId="636" priority="14">
      <formula>M42&lt;0</formula>
    </cfRule>
  </conditionalFormatting>
  <conditionalFormatting sqref="Q7">
    <cfRule type="expression" dxfId="635" priority="9">
      <formula>Q7&gt;0</formula>
    </cfRule>
    <cfRule type="expression" dxfId="634" priority="10">
      <formula>Q7&lt;0</formula>
    </cfRule>
  </conditionalFormatting>
  <conditionalFormatting sqref="Q8">
    <cfRule type="expression" dxfId="633" priority="7">
      <formula>Q8&gt;0</formula>
    </cfRule>
    <cfRule type="expression" dxfId="632" priority="8">
      <formula>Q8&lt;0</formula>
    </cfRule>
  </conditionalFormatting>
  <conditionalFormatting sqref="F117:F130 H117:H130">
    <cfRule type="expression" dxfId="631" priority="1">
      <formula>F117&gt;0</formula>
    </cfRule>
    <cfRule type="expression" dxfId="6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9" priority="84">
      <formula>F7&gt;0</formula>
    </cfRule>
    <cfRule type="expression" dxfId="628" priority="85">
      <formula>F7&lt;0</formula>
    </cfRule>
  </conditionalFormatting>
  <conditionalFormatting sqref="Q8">
    <cfRule type="expression" dxfId="627" priority="82">
      <formula>Q8&gt;0</formula>
    </cfRule>
    <cfRule type="expression" dxfId="626" priority="83">
      <formula>Q8&lt;0</formula>
    </cfRule>
  </conditionalFormatting>
  <conditionalFormatting sqref="F29:F36">
    <cfRule type="expression" dxfId="625" priority="62">
      <formula>F29&gt;0</formula>
    </cfRule>
    <cfRule type="expression" dxfId="624" priority="63">
      <formula>F29&lt;0</formula>
    </cfRule>
  </conditionalFormatting>
  <conditionalFormatting sqref="J32:J38">
    <cfRule type="expression" dxfId="623" priority="57">
      <formula>J32&gt;0</formula>
    </cfRule>
    <cfRule type="expression" dxfId="622" priority="58">
      <formula>J32&lt;0</formula>
    </cfRule>
  </conditionalFormatting>
  <conditionalFormatting sqref="M42">
    <cfRule type="expression" dxfId="621" priority="55">
      <formula>M42&gt;0</formula>
    </cfRule>
    <cfRule type="expression" dxfId="620" priority="56">
      <formula>M42&lt;0</formula>
    </cfRule>
  </conditionalFormatting>
  <conditionalFormatting sqref="F98:F134 H98:H134 H137:H142 F137:F142 F144:F153 H144:H153">
    <cfRule type="expression" dxfId="619" priority="53">
      <formula>F98&gt;0</formula>
    </cfRule>
    <cfRule type="expression" dxfId="618" priority="54">
      <formula>F98&lt;0</formula>
    </cfRule>
  </conditionalFormatting>
  <conditionalFormatting sqref="F90:F97">
    <cfRule type="expression" dxfId="617" priority="51">
      <formula>F90&gt;0</formula>
    </cfRule>
    <cfRule type="expression" dxfId="616" priority="52">
      <formula>F90&lt;0</formula>
    </cfRule>
  </conditionalFormatting>
  <conditionalFormatting sqref="H90:H97">
    <cfRule type="expression" dxfId="615" priority="49">
      <formula>H90&gt;0</formula>
    </cfRule>
    <cfRule type="expression" dxfId="614" priority="50">
      <formula>H90&lt;0</formula>
    </cfRule>
  </conditionalFormatting>
  <conditionalFormatting sqref="F135:F136 H135:H136">
    <cfRule type="expression" dxfId="613" priority="47">
      <formula>F135&gt;0</formula>
    </cfRule>
    <cfRule type="expression" dxfId="612" priority="48">
      <formula>F135&lt;0</formula>
    </cfRule>
  </conditionalFormatting>
  <conditionalFormatting sqref="H143 F143">
    <cfRule type="expression" dxfId="611" priority="45">
      <formula>F143&gt;0</formula>
    </cfRule>
    <cfRule type="expression" dxfId="610" priority="46">
      <formula>F143&lt;0</formula>
    </cfRule>
  </conditionalFormatting>
  <conditionalFormatting sqref="F154:F161">
    <cfRule type="expression" dxfId="609" priority="31">
      <formula>F154&gt;0</formula>
    </cfRule>
    <cfRule type="expression" dxfId="608" priority="32">
      <formula>F154&lt;0</formula>
    </cfRule>
  </conditionalFormatting>
  <conditionalFormatting sqref="H154:H161">
    <cfRule type="expression" dxfId="607" priority="29">
      <formula>H154&gt;0</formula>
    </cfRule>
    <cfRule type="expression" dxfId="606" priority="30">
      <formula>H154&lt;0</formula>
    </cfRule>
  </conditionalFormatting>
  <conditionalFormatting sqref="Q10">
    <cfRule type="expression" dxfId="605" priority="27">
      <formula>Q10&gt;0</formula>
    </cfRule>
    <cfRule type="expression" dxfId="604" priority="28">
      <formula>Q10&lt;0</formula>
    </cfRule>
  </conditionalFormatting>
  <conditionalFormatting sqref="F37:F38">
    <cfRule type="expression" dxfId="603" priority="25">
      <formula>F37&gt;0</formula>
    </cfRule>
    <cfRule type="expression" dxfId="602" priority="26">
      <formula>F37&lt;0</formula>
    </cfRule>
  </conditionalFormatting>
  <conditionalFormatting sqref="H37:H38">
    <cfRule type="expression" dxfId="601" priority="23">
      <formula>H37&gt;0</formula>
    </cfRule>
    <cfRule type="expression" dxfId="600" priority="24">
      <formula>H37&lt;0</formula>
    </cfRule>
  </conditionalFormatting>
  <conditionalFormatting sqref="F167">
    <cfRule type="expression" dxfId="599" priority="21">
      <formula>F167&gt;0</formula>
    </cfRule>
    <cfRule type="expression" dxfId="598" priority="22">
      <formula>F167&lt;0</formula>
    </cfRule>
  </conditionalFormatting>
  <conditionalFormatting sqref="F168:F179">
    <cfRule type="expression" dxfId="597" priority="19">
      <formula>F168&gt;0</formula>
    </cfRule>
    <cfRule type="expression" dxfId="596" priority="20">
      <formula>F168&lt;0</formula>
    </cfRule>
  </conditionalFormatting>
  <conditionalFormatting sqref="H167:H179">
    <cfRule type="expression" dxfId="595" priority="17">
      <formula>H167&gt;0</formula>
    </cfRule>
    <cfRule type="expression" dxfId="594" priority="18">
      <formula>H167&lt;0</formula>
    </cfRule>
  </conditionalFormatting>
  <conditionalFormatting sqref="J175:J197 J201">
    <cfRule type="expression" dxfId="593" priority="15">
      <formula>J175&gt;0</formula>
    </cfRule>
    <cfRule type="expression" dxfId="592" priority="16">
      <formula>J175&lt;0</formula>
    </cfRule>
  </conditionalFormatting>
  <conditionalFormatting sqref="F180:F197 F201">
    <cfRule type="expression" dxfId="591" priority="13">
      <formula>F180&gt;0</formula>
    </cfRule>
    <cfRule type="expression" dxfId="590" priority="14">
      <formula>F180&lt;0</formula>
    </cfRule>
  </conditionalFormatting>
  <conditionalFormatting sqref="H180:H197 H201">
    <cfRule type="expression" dxfId="589" priority="11">
      <formula>H180&gt;0</formula>
    </cfRule>
    <cfRule type="expression" dxfId="588" priority="12">
      <formula>H180&lt;0</formula>
    </cfRule>
  </conditionalFormatting>
  <conditionalFormatting sqref="I32:J35">
    <cfRule type="expression" dxfId="587" priority="9">
      <formula>I32&gt;0</formula>
    </cfRule>
    <cfRule type="expression" dxfId="586" priority="10">
      <formula>I32&lt;0</formula>
    </cfRule>
  </conditionalFormatting>
  <conditionalFormatting sqref="F198:F200">
    <cfRule type="expression" dxfId="585" priority="7">
      <formula>F198&gt;0</formula>
    </cfRule>
    <cfRule type="expression" dxfId="584" priority="8">
      <formula>F198&lt;0</formula>
    </cfRule>
  </conditionalFormatting>
  <conditionalFormatting sqref="H198:H200">
    <cfRule type="expression" dxfId="583" priority="5">
      <formula>H198&gt;0</formula>
    </cfRule>
    <cfRule type="expression" dxfId="582" priority="6">
      <formula>H198&lt;0</formula>
    </cfRule>
  </conditionalFormatting>
  <conditionalFormatting sqref="J198:J200">
    <cfRule type="expression" dxfId="581" priority="3">
      <formula>J198&gt;0</formula>
    </cfRule>
    <cfRule type="expression" dxfId="580" priority="4">
      <formula>J198&lt;0</formula>
    </cfRule>
  </conditionalFormatting>
  <conditionalFormatting sqref="F202:F211 H202:H211 J202:J211">
    <cfRule type="expression" dxfId="579" priority="1">
      <formula>F202&gt;0</formula>
    </cfRule>
    <cfRule type="expression" dxfId="57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7" priority="80">
      <formula>Q7&gt;0</formula>
    </cfRule>
    <cfRule type="expression" dxfId="576" priority="81">
      <formula>Q7&lt;0</formula>
    </cfRule>
  </conditionalFormatting>
  <conditionalFormatting sqref="Q8">
    <cfRule type="expression" dxfId="575" priority="78">
      <formula>Q8&gt;0</formula>
    </cfRule>
    <cfRule type="expression" dxfId="574" priority="79">
      <formula>Q8&lt;0</formula>
    </cfRule>
  </conditionalFormatting>
  <conditionalFormatting sqref="F29:F43">
    <cfRule type="expression" dxfId="573" priority="62">
      <formula>F29&gt;0</formula>
    </cfRule>
    <cfRule type="expression" dxfId="572" priority="63">
      <formula>F29&lt;0</formula>
    </cfRule>
  </conditionalFormatting>
  <conditionalFormatting sqref="H45 H47:H48 H50:H51 H53 H29:H43">
    <cfRule type="expression" dxfId="571" priority="60">
      <formula>H29&gt;0</formula>
    </cfRule>
    <cfRule type="expression" dxfId="570" priority="61">
      <formula>H29&lt;0</formula>
    </cfRule>
  </conditionalFormatting>
  <conditionalFormatting sqref="J35">
    <cfRule type="expression" dxfId="569" priority="56">
      <formula>J35&gt;0</formula>
    </cfRule>
    <cfRule type="expression" dxfId="568" priority="57">
      <formula>J35&lt;0</formula>
    </cfRule>
  </conditionalFormatting>
  <conditionalFormatting sqref="J36:J37">
    <cfRule type="expression" dxfId="567" priority="54">
      <formula>J36&gt;0</formula>
    </cfRule>
    <cfRule type="expression" dxfId="566" priority="55">
      <formula>J36&lt;0</formula>
    </cfRule>
  </conditionalFormatting>
  <conditionalFormatting sqref="J38:J45 J48 J51">
    <cfRule type="expression" dxfId="565" priority="52">
      <formula>J38&gt;0</formula>
    </cfRule>
    <cfRule type="expression" dxfId="56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3" priority="49">
      <formula>M59&gt;0</formula>
    </cfRule>
    <cfRule type="expression" dxfId="562" priority="50">
      <formula>M59&lt;0</formula>
    </cfRule>
  </conditionalFormatting>
  <conditionalFormatting sqref="Q10">
    <cfRule type="expression" dxfId="561" priority="47">
      <formula>Q10&gt;0</formula>
    </cfRule>
    <cfRule type="expression" dxfId="560" priority="48">
      <formula>Q10&lt;0</formula>
    </cfRule>
  </conditionalFormatting>
  <conditionalFormatting sqref="F84:F103">
    <cfRule type="expression" dxfId="559" priority="45">
      <formula>F84&gt;0</formula>
    </cfRule>
    <cfRule type="expression" dxfId="558" priority="46">
      <formula>F84&lt;0</formula>
    </cfRule>
  </conditionalFormatting>
  <conditionalFormatting sqref="H107 H84:H103">
    <cfRule type="expression" dxfId="557" priority="43">
      <formula>H84&gt;0</formula>
    </cfRule>
    <cfRule type="expression" dxfId="556" priority="44">
      <formula>H84&lt;0</formula>
    </cfRule>
  </conditionalFormatting>
  <conditionalFormatting sqref="J89">
    <cfRule type="expression" dxfId="555" priority="41">
      <formula>J89&gt;0</formula>
    </cfRule>
    <cfRule type="expression" dxfId="554" priority="42">
      <formula>J89&lt;0</formula>
    </cfRule>
  </conditionalFormatting>
  <conditionalFormatting sqref="J90:J95">
    <cfRule type="expression" dxfId="553" priority="39">
      <formula>J90&gt;0</formula>
    </cfRule>
    <cfRule type="expression" dxfId="552" priority="40">
      <formula>J90&lt;0</formula>
    </cfRule>
  </conditionalFormatting>
  <conditionalFormatting sqref="J96:J97">
    <cfRule type="expression" dxfId="551" priority="37">
      <formula>J96&gt;0</formula>
    </cfRule>
    <cfRule type="expression" dxfId="550" priority="38">
      <formula>J96&lt;0</formula>
    </cfRule>
  </conditionalFormatting>
  <conditionalFormatting sqref="J98:J104">
    <cfRule type="expression" dxfId="549" priority="35">
      <formula>J98&gt;0</formula>
    </cfRule>
    <cfRule type="expression" dxfId="548" priority="36">
      <formula>J98&lt;0</formula>
    </cfRule>
  </conditionalFormatting>
  <conditionalFormatting sqref="J25">
    <cfRule type="expression" dxfId="547" priority="31">
      <formula>J25&gt;0</formula>
    </cfRule>
    <cfRule type="expression" dxfId="546" priority="32">
      <formula>J25&lt;0</formula>
    </cfRule>
  </conditionalFormatting>
  <conditionalFormatting sqref="F105:F106">
    <cfRule type="expression" dxfId="545" priority="29">
      <formula>F105&gt;0</formula>
    </cfRule>
    <cfRule type="expression" dxfId="544" priority="30">
      <formula>F105&lt;0</formula>
    </cfRule>
  </conditionalFormatting>
  <conditionalFormatting sqref="H105:H106">
    <cfRule type="expression" dxfId="543" priority="27">
      <formula>H105&gt;0</formula>
    </cfRule>
    <cfRule type="expression" dxfId="542" priority="28">
      <formula>H105&lt;0</formula>
    </cfRule>
  </conditionalFormatting>
  <conditionalFormatting sqref="J105">
    <cfRule type="expression" dxfId="541" priority="25">
      <formula>J105&gt;0</formula>
    </cfRule>
    <cfRule type="expression" dxfId="540" priority="26">
      <formula>J105&lt;0</formula>
    </cfRule>
  </conditionalFormatting>
  <conditionalFormatting sqref="J106">
    <cfRule type="expression" dxfId="539" priority="23">
      <formula>J106&gt;0</formula>
    </cfRule>
    <cfRule type="expression" dxfId="538" priority="24">
      <formula>J106&lt;0</formula>
    </cfRule>
  </conditionalFormatting>
  <conditionalFormatting sqref="F24 F27:F28">
    <cfRule type="expression" dxfId="537" priority="21">
      <formula>F24&gt;0</formula>
    </cfRule>
    <cfRule type="expression" dxfId="536" priority="22">
      <formula>F24&lt;0</formula>
    </cfRule>
  </conditionalFormatting>
  <conditionalFormatting sqref="H24:H28">
    <cfRule type="expression" dxfId="535" priority="19">
      <formula>H24&gt;0</formula>
    </cfRule>
    <cfRule type="expression" dxfId="534" priority="20">
      <formula>H24&lt;0</formula>
    </cfRule>
  </conditionalFormatting>
  <conditionalFormatting sqref="J26:J34">
    <cfRule type="expression" dxfId="533" priority="17">
      <formula>J26&gt;0</formula>
    </cfRule>
    <cfRule type="expression" dxfId="532" priority="18">
      <formula>J26&lt;0</formula>
    </cfRule>
  </conditionalFormatting>
  <conditionalFormatting sqref="F113">
    <cfRule type="expression" dxfId="531" priority="15">
      <formula>F113&gt;0</formula>
    </cfRule>
    <cfRule type="expression" dxfId="530" priority="16">
      <formula>F113&lt;0</formula>
    </cfRule>
  </conditionalFormatting>
  <conditionalFormatting sqref="H113">
    <cfRule type="expression" dxfId="529" priority="13">
      <formula>H113&gt;0</formula>
    </cfRule>
    <cfRule type="expression" dxfId="528" priority="14">
      <formula>H113&lt;0</formula>
    </cfRule>
  </conditionalFormatting>
  <conditionalFormatting sqref="J109">
    <cfRule type="expression" dxfId="527" priority="11">
      <formula>J109&gt;0</formula>
    </cfRule>
    <cfRule type="expression" dxfId="526" priority="12">
      <formula>J109&lt;0</formula>
    </cfRule>
  </conditionalFormatting>
  <conditionalFormatting sqref="F108:F112">
    <cfRule type="expression" dxfId="525" priority="9">
      <formula>F108&gt;0</formula>
    </cfRule>
    <cfRule type="expression" dxfId="524" priority="10">
      <formula>F108&lt;0</formula>
    </cfRule>
  </conditionalFormatting>
  <conditionalFormatting sqref="H108:H112">
    <cfRule type="expression" dxfId="523" priority="7">
      <formula>H108&gt;0</formula>
    </cfRule>
    <cfRule type="expression" dxfId="522" priority="8">
      <formula>H108&lt;0</formula>
    </cfRule>
  </conditionalFormatting>
  <conditionalFormatting sqref="J110:J113">
    <cfRule type="expression" dxfId="521" priority="5">
      <formula>J110&gt;0</formula>
    </cfRule>
    <cfRule type="expression" dxfId="520" priority="6">
      <formula>J110&lt;0</formula>
    </cfRule>
  </conditionalFormatting>
  <conditionalFormatting sqref="F25:F26">
    <cfRule type="expression" dxfId="519" priority="3">
      <formula>F25&gt;0</formula>
    </cfRule>
    <cfRule type="expression" dxfId="518" priority="4">
      <formula>F25&lt;0</formula>
    </cfRule>
  </conditionalFormatting>
  <conditionalFormatting sqref="Q9">
    <cfRule type="expression" dxfId="517" priority="1">
      <formula>Q9&gt;0</formula>
    </cfRule>
    <cfRule type="expression" dxfId="51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5" activePane="bottomLeft" state="frozen"/>
      <selection activeCell="A2" sqref="A2"/>
      <selection pane="bottomLeft" activeCell="J18" sqref="J18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8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1300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24.20937692307692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19.9499</v>
      </c>
      <c r="R4" s="223">
        <v>-1E-3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25934.87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1311</v>
      </c>
      <c r="M6" s="4"/>
      <c r="O6" s="11" t="s">
        <v>64</v>
      </c>
      <c r="Q6" s="2">
        <f>Q3*Q2</f>
        <v>31472.189999999995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-5462.2999999999956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-5537.3199999999961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-0.17594326927995785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4.6115519376036973E-2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9.9749499999999998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43407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H19" s="176"/>
      <c r="I19" s="3"/>
      <c r="J19" s="3"/>
      <c r="K19" s="3"/>
      <c r="O19" s="81">
        <v>1.1000000000000001</v>
      </c>
      <c r="P19" s="81">
        <f>O19*$Q$4</f>
        <v>21.944890000000001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21.745391000000001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21.545892000000002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21.346392999999999</v>
      </c>
    </row>
    <row r="23" spans="1:21" x14ac:dyDescent="0.25">
      <c r="A23" s="882" t="s">
        <v>1227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21.146894</v>
      </c>
      <c r="T23" s="1">
        <v>43128</v>
      </c>
      <c r="U23" t="s">
        <v>894</v>
      </c>
    </row>
    <row r="24" spans="1:21" x14ac:dyDescent="0.25">
      <c r="A24" s="882"/>
      <c r="B24" s="434">
        <v>43318</v>
      </c>
      <c r="C24" s="852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20.947395</v>
      </c>
    </row>
    <row r="25" spans="1:21" x14ac:dyDescent="0.25">
      <c r="A25" s="882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20.747896000000001</v>
      </c>
    </row>
    <row r="26" spans="1:21" x14ac:dyDescent="0.25">
      <c r="A26" s="882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20.548397000000001</v>
      </c>
    </row>
    <row r="27" spans="1:21" x14ac:dyDescent="0.25">
      <c r="A27" s="882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20.348897999999998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20.149398999999999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19.9499</v>
      </c>
    </row>
    <row r="30" spans="1:21" ht="15" customHeight="1" x14ac:dyDescent="0.25">
      <c r="A30" s="883" t="s">
        <v>1290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19.750401</v>
      </c>
      <c r="T30" s="1">
        <v>43175</v>
      </c>
      <c r="U30" t="s">
        <v>1094</v>
      </c>
    </row>
    <row r="31" spans="1:21" x14ac:dyDescent="0.25">
      <c r="A31" s="883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19.550902000000001</v>
      </c>
      <c r="T31" s="1">
        <v>43178</v>
      </c>
      <c r="U31" t="s">
        <v>940</v>
      </c>
    </row>
    <row r="32" spans="1:21" x14ac:dyDescent="0.25">
      <c r="A32" s="883"/>
      <c r="B32" s="434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19.351402999999998</v>
      </c>
    </row>
    <row r="33" spans="1:21" x14ac:dyDescent="0.25">
      <c r="A33" s="883"/>
      <c r="B33" s="434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19.151903999999998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18.952404999999999</v>
      </c>
    </row>
    <row r="35" spans="1:21" x14ac:dyDescent="0.25">
      <c r="O35" s="81">
        <v>0.94</v>
      </c>
      <c r="P35" s="81">
        <f t="shared" si="3"/>
        <v>18.752905999999999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2240</v>
      </c>
      <c r="I36" s="37"/>
      <c r="J36" s="37"/>
      <c r="K36" s="37">
        <f>SUM(K2:K35)</f>
        <v>56552.81</v>
      </c>
      <c r="L36" s="37"/>
      <c r="M36" s="37">
        <f>SUM(M2:M35)</f>
        <v>524.4</v>
      </c>
      <c r="O36" s="81">
        <v>0.93</v>
      </c>
      <c r="P36" s="81">
        <f t="shared" si="3"/>
        <v>18.553407</v>
      </c>
    </row>
    <row r="37" spans="1:21" ht="15.75" thickBot="1" x14ac:dyDescent="0.3">
      <c r="A37" s="341" t="s">
        <v>193</v>
      </c>
      <c r="B37" s="342"/>
      <c r="C37" s="343">
        <f>SumByColor($A$37,C2:C35)</f>
        <v>2240</v>
      </c>
      <c r="D37" s="343"/>
      <c r="E37" s="343"/>
      <c r="F37" s="344">
        <f>SumByColor($A$37,F2:F36)</f>
        <v>54947</v>
      </c>
      <c r="G37" s="343"/>
      <c r="H37" s="343">
        <f>SumByColor($A$37,H2:H35)</f>
        <v>2240</v>
      </c>
      <c r="I37" s="343"/>
      <c r="J37" s="343"/>
      <c r="K37" s="344">
        <f>SumByColor($A$37,K2:K35)</f>
        <v>56554</v>
      </c>
      <c r="L37" s="343"/>
      <c r="M37" s="344">
        <f>SumByColor($A$37,M2:M35)</f>
        <v>524</v>
      </c>
      <c r="O37" s="81">
        <v>0.92</v>
      </c>
      <c r="P37" s="81">
        <f t="shared" si="3"/>
        <v>18.353908000000001</v>
      </c>
    </row>
    <row r="38" spans="1:21" x14ac:dyDescent="0.25">
      <c r="O38" s="81">
        <v>0.91</v>
      </c>
      <c r="P38" s="81">
        <f t="shared" si="3"/>
        <v>18.154409000000001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17.954910000000002</v>
      </c>
      <c r="U39" t="s">
        <v>1213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1224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1223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1228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1229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1233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1247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6">
        <v>1500</v>
      </c>
      <c r="D87" s="857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6">
        <v>1500</v>
      </c>
      <c r="D104" s="857">
        <v>23.605399999999999</v>
      </c>
      <c r="E104" s="39">
        <v>17.52</v>
      </c>
      <c r="F104" s="39">
        <f t="shared" ref="F104:F107" si="24">C104*(E104-D104)</f>
        <v>-9128.1</v>
      </c>
      <c r="G104" s="39">
        <f t="shared" ref="G104:G107" si="25">D104*C104</f>
        <v>35408.1</v>
      </c>
      <c r="H104" s="223">
        <f t="shared" ref="H104:H107" si="26">(E104-D104)/D104</f>
        <v>-0.25779694476687537</v>
      </c>
      <c r="I104" s="39"/>
      <c r="J104" s="39"/>
      <c r="K104" s="39">
        <f t="shared" ref="K104:K107" si="27">F104+$Q$10</f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24"/>
        <v>-12314.999999999998</v>
      </c>
      <c r="G105" s="39">
        <f t="shared" si="25"/>
        <v>35415</v>
      </c>
      <c r="H105" s="223">
        <f t="shared" si="26"/>
        <v>-0.34773401101228291</v>
      </c>
      <c r="I105" s="39"/>
      <c r="J105" s="39"/>
      <c r="K105" s="39">
        <f t="shared" si="27"/>
        <v>-12239.979999999998</v>
      </c>
      <c r="L105" s="193">
        <v>7.51</v>
      </c>
    </row>
    <row r="106" spans="1:12" x14ac:dyDescent="0.25">
      <c r="A106">
        <v>1300</v>
      </c>
      <c r="B106" s="184">
        <v>43407</v>
      </c>
      <c r="C106" s="10">
        <v>1500</v>
      </c>
      <c r="D106" s="39">
        <v>23.61</v>
      </c>
      <c r="E106" s="39">
        <v>18.989999999999998</v>
      </c>
      <c r="F106" s="39">
        <f t="shared" si="24"/>
        <v>-6930.0000000000018</v>
      </c>
      <c r="G106" s="39">
        <f t="shared" si="25"/>
        <v>35415</v>
      </c>
      <c r="H106" s="223">
        <f t="shared" si="26"/>
        <v>-0.19567979669631516</v>
      </c>
      <c r="I106" s="39"/>
      <c r="J106" s="39"/>
      <c r="K106" s="39">
        <f t="shared" si="27"/>
        <v>-6854.9800000000014</v>
      </c>
      <c r="L106" s="193">
        <v>9.5</v>
      </c>
    </row>
    <row r="107" spans="1:12" x14ac:dyDescent="0.25">
      <c r="A107">
        <v>1300</v>
      </c>
      <c r="B107" s="184">
        <v>43409</v>
      </c>
      <c r="C107" s="10">
        <v>1300</v>
      </c>
      <c r="D107" s="39">
        <v>24.209399999999999</v>
      </c>
      <c r="E107" s="39">
        <v>19.97</v>
      </c>
      <c r="F107" s="39">
        <f t="shared" si="24"/>
        <v>-5511.2199999999993</v>
      </c>
      <c r="G107" s="39">
        <f t="shared" si="25"/>
        <v>31472.219999999998</v>
      </c>
      <c r="H107" s="223">
        <f t="shared" si="26"/>
        <v>-0.17511379877237768</v>
      </c>
      <c r="I107" s="39"/>
      <c r="J107" s="39"/>
      <c r="K107" s="39">
        <f t="shared" si="27"/>
        <v>-5436.1999999999989</v>
      </c>
      <c r="L107" s="193">
        <v>9.99</v>
      </c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8">C134*(E134-D134)</f>
        <v>-94.799999999999898</v>
      </c>
      <c r="G134" s="251">
        <f t="shared" ref="G134:G140" si="29">D134*C134</f>
        <v>2401.8000000000002</v>
      </c>
      <c r="H134" s="265">
        <f t="shared" ref="H134:H140" si="30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8"/>
        <v>-86.100000000000136</v>
      </c>
      <c r="G135" s="251">
        <f t="shared" si="29"/>
        <v>1239.3000000000002</v>
      </c>
      <c r="H135" s="263">
        <f t="shared" si="30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8"/>
        <v>-54.000000000000128</v>
      </c>
      <c r="G136" s="251">
        <f t="shared" si="29"/>
        <v>1239.3000000000002</v>
      </c>
      <c r="H136" s="263">
        <f t="shared" si="30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8"/>
        <v>-29.849999999999923</v>
      </c>
      <c r="G137" s="251">
        <f t="shared" si="29"/>
        <v>1239.1500000000001</v>
      </c>
      <c r="H137" s="263">
        <f t="shared" si="30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8"/>
        <v>-9.7500000000000853</v>
      </c>
      <c r="G138" s="251">
        <f t="shared" si="29"/>
        <v>1239.1500000000001</v>
      </c>
      <c r="H138" s="263">
        <f t="shared" si="30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8"/>
        <v>-51.449999999999889</v>
      </c>
      <c r="G139" s="251">
        <f t="shared" si="29"/>
        <v>1239.1500000000001</v>
      </c>
      <c r="H139" s="263">
        <f t="shared" si="30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8"/>
        <v>1.9499999999999318</v>
      </c>
      <c r="G140" s="251">
        <f t="shared" si="29"/>
        <v>1239.1500000000001</v>
      </c>
      <c r="H140" s="263">
        <f t="shared" si="30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1236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1235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52.529899999999998</v>
      </c>
      <c r="R4" s="492">
        <v>8.3999999999999995E-3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7879.4849999999997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1772.5049999999983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715.76500000000033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9.9915267486724815E-2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3.6246023693172841E-2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1300</v>
      </c>
      <c r="U12" s="837" t="s">
        <v>1214</v>
      </c>
    </row>
    <row r="13" spans="1:21" x14ac:dyDescent="0.25">
      <c r="H13" s="70"/>
      <c r="O13" s="11" t="s">
        <v>952</v>
      </c>
      <c r="Q13" s="2">
        <f>Q4/(4.85+4.95)*2</f>
        <v>10.72038775510204</v>
      </c>
      <c r="U13" s="837" t="s">
        <v>1215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3" t="s">
        <v>78</v>
      </c>
      <c r="P26" s="853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57.782890000000002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57.257591000000005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56.732292000000001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56.206993000000004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55.681694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55.156395000000003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54.631095999999999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54.105797000000003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3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53.580497999999999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53.055199000000002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3">
        <f>F37+$Q$10</f>
        <v>2062.5649999999978</v>
      </c>
      <c r="K37" s="39">
        <v>11.21</v>
      </c>
      <c r="L37" s="39"/>
      <c r="O37" s="81">
        <v>1</v>
      </c>
      <c r="P37" s="81">
        <f t="shared" si="4"/>
        <v>52.529899999999998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1301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52.004600999999994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51.479301999999997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50.954002999999993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50.428703999999996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49.903404999999992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49.378105999999995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48.852806999999999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48.327508000000002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47.802208999999998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47.276910000000001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55.47</v>
      </c>
      <c r="R4" s="494">
        <v>-1.04E-2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5547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3210.6799999999962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2012.2099999999991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0.569258711267147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2.1993870560663421E-2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10.039819004524887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61.017000000000003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60.462300000000006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59.907600000000002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59.352900000000005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58.798200000000001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58.243500000000004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57.688800000000001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57.134100000000004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56.5794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56.024700000000003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55.47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3">
        <f>F54+$Q$10</f>
        <v>2634.6799999999967</v>
      </c>
      <c r="O54" s="81">
        <v>0.99</v>
      </c>
      <c r="P54" s="81">
        <f t="shared" si="4"/>
        <v>54.915299999999995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54.360599999999998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53.805899999999994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53.251199999999997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52.696499999999993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52.141799999999996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51.5871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51.032400000000003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50.477699999999999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49.923000000000002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14" activePane="bottomLeft" state="frozen"/>
      <selection activeCell="A2" sqref="A2"/>
      <selection pane="bottomLeft" activeCell="U34" sqref="U34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15.36675000000001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23.0899</v>
      </c>
      <c r="R4" s="494">
        <v>1.0500000000000001E-2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4617.9799999999996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>H6*I6-J6</f>
        <v>4509.9399999999996</v>
      </c>
      <c r="L6" s="72"/>
      <c r="M6" s="4"/>
      <c r="O6" s="11" t="s">
        <v>64</v>
      </c>
      <c r="Q6" s="2">
        <f>Q3*Q2</f>
        <v>3073.3500000000022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1829.6000000000022</v>
      </c>
      <c r="R7">
        <v>200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1544.6299999999974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0.50258838075715306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9.4244489795918369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1000</v>
      </c>
      <c r="I17" s="18"/>
      <c r="J17" s="18"/>
      <c r="K17" s="18">
        <f>SUM(K2:K16)</f>
        <v>21123.649999999998</v>
      </c>
      <c r="L17" s="14"/>
      <c r="M17" s="18">
        <f>SUM(M2:M16)</f>
        <v>0</v>
      </c>
      <c r="O17" s="81">
        <v>1.1000000000000001</v>
      </c>
      <c r="P17" s="81">
        <f>O17*$Q$4</f>
        <v>25.398890000000002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25.167991000000001</v>
      </c>
      <c r="U18" t="s">
        <v>1058</v>
      </c>
    </row>
    <row r="19" spans="1:21" x14ac:dyDescent="0.25">
      <c r="O19" s="81">
        <v>1.08</v>
      </c>
      <c r="P19" s="81">
        <f t="shared" si="1"/>
        <v>24.937092000000003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24.706193000000003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24.475294000000002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24.244395000000001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24.013496</v>
      </c>
      <c r="T23" s="1">
        <v>43358</v>
      </c>
      <c r="U23" t="s">
        <v>1278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23.782596999999999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23.551698000000002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23.320799000000001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23.0899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22.859000999999999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22.628101999999998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22.397203000000001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22.166304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21.935404999999999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21.704505999999999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21.473607000000001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21.242708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21.011809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20.780910000000002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7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7" si="10">C41*(E41-D41)</f>
        <v>900</v>
      </c>
      <c r="G41" s="39">
        <f t="shared" ref="G41:G47" si="11">D41*C41</f>
        <v>3450</v>
      </c>
      <c r="H41" s="223">
        <f t="shared" ref="H41:H47" si="12"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0"/>
        <v>734.76</v>
      </c>
      <c r="G42" s="39">
        <f t="shared" si="11"/>
        <v>7689.24</v>
      </c>
      <c r="H42" s="223">
        <f t="shared" si="12"/>
        <v>9.5556908094948267E-2</v>
      </c>
      <c r="I42" s="39" t="s">
        <v>1258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0"/>
        <v>1216.7000000000003</v>
      </c>
      <c r="G43" s="39">
        <f t="shared" si="11"/>
        <v>3223.2999999999997</v>
      </c>
      <c r="H43" s="223">
        <f t="shared" si="12"/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0"/>
        <v>1704.7000000000005</v>
      </c>
      <c r="G44" s="39">
        <f t="shared" si="11"/>
        <v>3223.2999999999997</v>
      </c>
      <c r="H44" s="223">
        <f t="shared" si="12"/>
        <v>0.52886793038190694</v>
      </c>
      <c r="I44" s="223"/>
      <c r="J44" s="867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0"/>
        <v>1200.7199999999998</v>
      </c>
      <c r="G45" s="39">
        <f t="shared" si="11"/>
        <v>7583.2800000000007</v>
      </c>
      <c r="H45" s="223">
        <f t="shared" si="12"/>
        <v>0.15833781688134946</v>
      </c>
      <c r="I45" s="223"/>
      <c r="J45" s="868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0"/>
        <v>1526.64</v>
      </c>
      <c r="G46" s="39">
        <f t="shared" si="11"/>
        <v>3073.36</v>
      </c>
      <c r="H46" s="223">
        <f t="shared" si="12"/>
        <v>0.49673321706536172</v>
      </c>
      <c r="I46" s="223"/>
      <c r="J46" s="868">
        <f t="shared" si="9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0"/>
        <v>1444.0000000000002</v>
      </c>
      <c r="G47" s="39">
        <f t="shared" si="11"/>
        <v>3074</v>
      </c>
      <c r="H47" s="223">
        <f t="shared" si="12"/>
        <v>0.46974625894599875</v>
      </c>
      <c r="I47" s="223"/>
      <c r="J47" s="868">
        <f t="shared" si="9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1238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43.82</v>
      </c>
      <c r="R4" s="475">
        <v>1.9800000000000002E-2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8764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-503.21999999999844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-553.16999999999825</v>
      </c>
      <c r="U8" s="854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-5.9371032191105053E-2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1232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4.472843450479233E-2</v>
      </c>
      <c r="R11">
        <v>0.49</v>
      </c>
      <c r="V11" t="s">
        <v>1231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1286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14.509933774834437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48.202000000000005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47.763800000000003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47.325600000000001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46.8874</v>
      </c>
    </row>
    <row r="22" spans="1:16" x14ac:dyDescent="0.25">
      <c r="H22" s="70"/>
      <c r="O22" s="81">
        <v>1.06</v>
      </c>
      <c r="P22" s="81">
        <f t="shared" si="3"/>
        <v>46.449200000000005</v>
      </c>
    </row>
    <row r="23" spans="1:16" x14ac:dyDescent="0.25">
      <c r="H23" s="70"/>
      <c r="O23" s="81">
        <v>1.05</v>
      </c>
      <c r="P23" s="81">
        <f t="shared" si="3"/>
        <v>46.011000000000003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45.572800000000001</v>
      </c>
    </row>
    <row r="25" spans="1:16" x14ac:dyDescent="0.25">
      <c r="H25" s="70"/>
      <c r="O25" s="81">
        <v>1.03</v>
      </c>
      <c r="P25" s="81">
        <f t="shared" si="3"/>
        <v>45.134599999999999</v>
      </c>
    </row>
    <row r="26" spans="1:16" x14ac:dyDescent="0.25">
      <c r="H26" s="70"/>
      <c r="O26" s="81">
        <v>1.02</v>
      </c>
      <c r="P26" s="81">
        <f t="shared" si="3"/>
        <v>44.696400000000004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44.258200000000002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43.82</v>
      </c>
    </row>
    <row r="29" spans="1:16" x14ac:dyDescent="0.25">
      <c r="O29" s="81">
        <v>0.99</v>
      </c>
      <c r="P29" s="81">
        <f t="shared" si="3"/>
        <v>43.381799999999998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42.943599999999996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42.505400000000002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42.0672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41.628999999999998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41.190799999999996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40.752600000000001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40.314399999999999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39.876200000000004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39.438000000000002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1250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1225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1259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9" t="s">
        <v>78</v>
      </c>
      <c r="P45" s="87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2018-11-07T03:26:17Z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