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0" i="57" l="1"/>
  <c r="H40" i="57"/>
  <c r="G40" i="57"/>
  <c r="K18" i="77"/>
  <c r="H18" i="77"/>
  <c r="F37" i="82"/>
  <c r="H37" i="82"/>
  <c r="G37" i="82"/>
  <c r="F18" i="58"/>
  <c r="C18" i="58"/>
  <c r="F59" i="58"/>
  <c r="H59" i="58"/>
  <c r="G59" i="58"/>
  <c r="AD10" i="31" l="1"/>
  <c r="AD8" i="31"/>
  <c r="AD9" i="31"/>
  <c r="AD11" i="31"/>
  <c r="AD22" i="31"/>
  <c r="AD23" i="31"/>
  <c r="AD25" i="31" s="1"/>
  <c r="AD24" i="31"/>
  <c r="A567" i="38" l="1"/>
  <c r="D567" i="38"/>
  <c r="E567" i="38"/>
  <c r="G567" i="38"/>
  <c r="H567" i="38"/>
  <c r="K567" i="38"/>
  <c r="L567" i="38" s="1"/>
  <c r="P567" i="38" s="1"/>
  <c r="Q567" i="38" s="1"/>
  <c r="M567" i="38"/>
  <c r="N567" i="38" s="1"/>
  <c r="O567" i="38" s="1"/>
  <c r="S567" i="38"/>
  <c r="V567" i="38"/>
  <c r="F95" i="51"/>
  <c r="G95" i="51"/>
  <c r="H95" i="51"/>
  <c r="K16" i="51"/>
  <c r="W567" i="38" l="1"/>
  <c r="X567" i="38" s="1"/>
  <c r="U567" i="38"/>
  <c r="F36" i="82"/>
  <c r="H36" i="82"/>
  <c r="G36" i="82"/>
  <c r="F6" i="82"/>
  <c r="F58" i="58"/>
  <c r="H58" i="58"/>
  <c r="G58" i="58"/>
  <c r="K10" i="58"/>
  <c r="H18" i="58"/>
  <c r="A566" i="38"/>
  <c r="D566" i="38"/>
  <c r="E566" i="38"/>
  <c r="G566" i="38"/>
  <c r="H566" i="38"/>
  <c r="K566" i="38"/>
  <c r="L566" i="38"/>
  <c r="P566" i="38" s="1"/>
  <c r="M566" i="38"/>
  <c r="N566" i="38" s="1"/>
  <c r="O566" i="38" s="1"/>
  <c r="S566" i="38"/>
  <c r="U566" i="38" l="1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C18" i="77"/>
  <c r="P564" i="38" l="1"/>
  <c r="O564" i="38"/>
  <c r="U564" i="38"/>
  <c r="R11" i="84"/>
  <c r="Q11" i="84" s="1"/>
  <c r="Q11" i="46" l="1"/>
  <c r="R11" i="46"/>
  <c r="R11" i="51"/>
  <c r="Q11" i="51" s="1"/>
  <c r="R11" i="25"/>
  <c r="Q11" i="25" s="1"/>
  <c r="Q11" i="88"/>
  <c r="R11" i="88"/>
  <c r="Q11" i="45"/>
  <c r="Q11" i="57"/>
  <c r="R11" i="86"/>
  <c r="Q11" i="86" s="1"/>
  <c r="AC8" i="31"/>
  <c r="AC9" i="31"/>
  <c r="AC11" i="31"/>
  <c r="AC22" i="31"/>
  <c r="AC23" i="3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M76" i="74"/>
  <c r="K67" i="74"/>
  <c r="F67" i="74"/>
  <c r="K66" i="74"/>
  <c r="F66" i="74"/>
  <c r="K65" i="74"/>
  <c r="F65" i="74"/>
  <c r="K64" i="74"/>
  <c r="F64" i="74"/>
  <c r="M63" i="74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F19" i="90"/>
  <c r="H19" i="90"/>
  <c r="M19" i="90"/>
  <c r="K85" i="90"/>
  <c r="K19" i="90"/>
  <c r="M85" i="90"/>
  <c r="C85" i="90"/>
  <c r="C19" i="90"/>
  <c r="F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9"/>
  <c r="H19" i="89"/>
  <c r="F85" i="89"/>
  <c r="M19" i="89"/>
  <c r="C85" i="89"/>
  <c r="K85" i="89"/>
  <c r="M85" i="89"/>
  <c r="H85" i="89"/>
  <c r="H42" i="51"/>
  <c r="F19" i="89"/>
  <c r="C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H19" i="88"/>
  <c r="C19" i="88"/>
  <c r="K85" i="88"/>
  <c r="F85" i="88"/>
  <c r="H19" i="87"/>
  <c r="H85" i="88"/>
  <c r="H85" i="87"/>
  <c r="F85" i="87"/>
  <c r="F19" i="87"/>
  <c r="M85" i="87"/>
  <c r="F19" i="88"/>
  <c r="K19" i="87"/>
  <c r="K19" i="88"/>
  <c r="C19" i="87"/>
  <c r="M85" i="88"/>
  <c r="M19" i="87"/>
  <c r="K85" i="87"/>
  <c r="C85" i="88"/>
  <c r="C85" i="87"/>
  <c r="M19" i="88"/>
  <c r="Q3" i="89" l="1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85" i="86"/>
  <c r="F85" i="86"/>
  <c r="M85" i="86"/>
  <c r="K19" i="86"/>
  <c r="F19" i="86"/>
  <c r="H19" i="86"/>
  <c r="C19" i="86"/>
  <c r="M19" i="86"/>
  <c r="K85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K19" i="46"/>
  <c r="M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85" i="85"/>
  <c r="C85" i="85"/>
  <c r="F85" i="85"/>
  <c r="K19" i="85"/>
  <c r="K85" i="85"/>
  <c r="M19" i="85"/>
  <c r="H85" i="85"/>
  <c r="C19" i="85"/>
  <c r="F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C19" i="84"/>
  <c r="H85" i="83"/>
  <c r="M19" i="83"/>
  <c r="H85" i="84"/>
  <c r="C85" i="84"/>
  <c r="H19" i="84"/>
  <c r="F85" i="84"/>
  <c r="K19" i="83"/>
  <c r="M19" i="84"/>
  <c r="F19" i="84"/>
  <c r="F85" i="83"/>
  <c r="K85" i="83"/>
  <c r="M85" i="84"/>
  <c r="M85" i="83"/>
  <c r="C19" i="83"/>
  <c r="K85" i="84"/>
  <c r="H19" i="83"/>
  <c r="C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K85" i="82"/>
  <c r="F19" i="82"/>
  <c r="C19" i="82"/>
  <c r="M19" i="82"/>
  <c r="C18" i="74"/>
  <c r="H19" i="82"/>
  <c r="F85" i="82"/>
  <c r="C85" i="82"/>
  <c r="H18" i="74"/>
  <c r="M18" i="74"/>
  <c r="M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78" i="75"/>
  <c r="F96" i="31"/>
  <c r="M78" i="75"/>
  <c r="K96" i="31"/>
  <c r="C78" i="75"/>
  <c r="H96" i="31"/>
  <c r="K78" i="75"/>
  <c r="H78" i="75"/>
  <c r="M96" i="31"/>
  <c r="C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19" i="64"/>
  <c r="K85" i="64"/>
  <c r="M19" i="64"/>
  <c r="H85" i="64"/>
  <c r="M85" i="64"/>
  <c r="H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M85" i="81"/>
  <c r="F19" i="81"/>
  <c r="M19" i="81"/>
  <c r="F85" i="81"/>
  <c r="H85" i="81"/>
  <c r="C85" i="81"/>
  <c r="C19" i="81"/>
  <c r="K19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19" i="80"/>
  <c r="M85" i="80"/>
  <c r="K85" i="80"/>
  <c r="M19" i="80"/>
  <c r="K19" i="80"/>
  <c r="C19" i="80"/>
  <c r="F85" i="80"/>
  <c r="H85" i="80"/>
  <c r="F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H65" i="79"/>
  <c r="H19" i="79"/>
  <c r="F19" i="79"/>
  <c r="M19" i="79"/>
  <c r="K19" i="79"/>
  <c r="C19" i="79"/>
  <c r="C65" i="79"/>
  <c r="F65" i="79"/>
  <c r="M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85" i="78"/>
  <c r="K19" i="78"/>
  <c r="F85" i="78"/>
  <c r="C85" i="78"/>
  <c r="H19" i="78"/>
  <c r="K85" i="78"/>
  <c r="F19" i="78"/>
  <c r="C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85" i="77"/>
  <c r="F85" i="77"/>
  <c r="C19" i="77"/>
  <c r="M19" i="77"/>
  <c r="F19" i="77"/>
  <c r="K85" i="77"/>
  <c r="C85" i="77"/>
  <c r="H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F77" i="69"/>
  <c r="C77" i="69"/>
  <c r="H77" i="69"/>
  <c r="K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F19" i="76"/>
  <c r="K19" i="76"/>
  <c r="C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F93" i="68"/>
  <c r="C93" i="68"/>
  <c r="K93" i="68"/>
  <c r="M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H685" i="25"/>
  <c r="F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67" i="60"/>
  <c r="F19" i="53"/>
  <c r="K100" i="34"/>
  <c r="C72" i="59"/>
  <c r="C19" i="53"/>
  <c r="K19" i="3"/>
  <c r="C19" i="50"/>
  <c r="M19" i="62"/>
  <c r="F86" i="53"/>
  <c r="H23" i="17"/>
  <c r="M19" i="73"/>
  <c r="M19" i="72"/>
  <c r="F19" i="55"/>
  <c r="C19" i="41"/>
  <c r="H19" i="53"/>
  <c r="C86" i="53"/>
  <c r="F19" i="64"/>
  <c r="C23" i="17"/>
  <c r="H19" i="63"/>
  <c r="K19" i="50"/>
  <c r="H19" i="61"/>
  <c r="F119" i="7"/>
  <c r="M19" i="75"/>
  <c r="C30" i="49"/>
  <c r="H90" i="72"/>
  <c r="K67" i="60"/>
  <c r="K213" i="57"/>
  <c r="K77" i="70"/>
  <c r="H19" i="70"/>
  <c r="M142" i="58"/>
  <c r="H19" i="58"/>
  <c r="H51" i="54"/>
  <c r="F19" i="50"/>
  <c r="M19" i="71"/>
  <c r="H19" i="34"/>
  <c r="H19" i="75"/>
  <c r="C19" i="68"/>
  <c r="F30" i="40"/>
  <c r="H156" i="49"/>
  <c r="C19" i="71"/>
  <c r="F19" i="73"/>
  <c r="H30" i="49"/>
  <c r="K119" i="7"/>
  <c r="H19" i="66"/>
  <c r="F25" i="31"/>
  <c r="H61" i="25"/>
  <c r="K55" i="50"/>
  <c r="M213" i="57"/>
  <c r="K19" i="72"/>
  <c r="K19" i="41"/>
  <c r="M451" i="17"/>
  <c r="K72" i="59"/>
  <c r="H19" i="62"/>
  <c r="M19" i="69"/>
  <c r="H19" i="71"/>
  <c r="K75" i="41"/>
  <c r="C81" i="61"/>
  <c r="F213" i="57"/>
  <c r="K19" i="62"/>
  <c r="M30" i="49"/>
  <c r="K19" i="52"/>
  <c r="M19" i="68"/>
  <c r="K51" i="54"/>
  <c r="K19" i="75"/>
  <c r="K30" i="40"/>
  <c r="F23" i="17"/>
  <c r="H19" i="45"/>
  <c r="M67" i="60"/>
  <c r="F19" i="72"/>
  <c r="H19" i="54"/>
  <c r="K23" i="17"/>
  <c r="C63" i="66"/>
  <c r="F65" i="71"/>
  <c r="C19" i="52"/>
  <c r="M65" i="63"/>
  <c r="H81" i="61"/>
  <c r="H19" i="69"/>
  <c r="C19" i="60"/>
  <c r="K92" i="45"/>
  <c r="K94" i="52"/>
  <c r="K19" i="53"/>
  <c r="C19" i="45"/>
  <c r="F94" i="52"/>
  <c r="C75" i="41"/>
  <c r="C19" i="34"/>
  <c r="F451" i="17"/>
  <c r="F19" i="41"/>
  <c r="C25" i="31"/>
  <c r="C19" i="70"/>
  <c r="F18" i="74"/>
  <c r="M19" i="58"/>
  <c r="F19" i="69"/>
  <c r="M19" i="61"/>
  <c r="M63" i="66"/>
  <c r="K451" i="17"/>
  <c r="C65" i="63"/>
  <c r="K19" i="45"/>
  <c r="C156" i="49"/>
  <c r="H92" i="45"/>
  <c r="F81" i="61"/>
  <c r="F156" i="49"/>
  <c r="C19" i="64"/>
  <c r="C19" i="73"/>
  <c r="K23" i="57"/>
  <c r="F63" i="66"/>
  <c r="M19" i="70"/>
  <c r="H142" i="58"/>
  <c r="M30" i="40"/>
  <c r="H119" i="7"/>
  <c r="M19" i="54"/>
  <c r="M19" i="63"/>
  <c r="C30" i="40"/>
  <c r="M19" i="52"/>
  <c r="M51" i="54"/>
  <c r="F19" i="71"/>
  <c r="C51" i="54"/>
  <c r="H65" i="71"/>
  <c r="C77" i="70"/>
  <c r="F51" i="54"/>
  <c r="H65" i="63"/>
  <c r="K19" i="34"/>
  <c r="M119" i="7"/>
  <c r="F65" i="63"/>
  <c r="F19" i="54"/>
  <c r="C19" i="59"/>
  <c r="F67" i="60"/>
  <c r="C90" i="72"/>
  <c r="K156" i="49"/>
  <c r="C85" i="64"/>
  <c r="F30" i="49"/>
  <c r="M92" i="45"/>
  <c r="M19" i="59"/>
  <c r="K19" i="73"/>
  <c r="H100" i="34"/>
  <c r="F55" i="50"/>
  <c r="K19" i="68"/>
  <c r="K65" i="71"/>
  <c r="H75" i="41"/>
  <c r="F19" i="3"/>
  <c r="C19" i="63"/>
  <c r="H19" i="3"/>
  <c r="H19" i="68"/>
  <c r="C100" i="34"/>
  <c r="M55" i="50"/>
  <c r="H19" i="73"/>
  <c r="F92" i="45"/>
  <c r="H19" i="41"/>
  <c r="F19" i="45"/>
  <c r="H25" i="31"/>
  <c r="F77" i="70"/>
  <c r="F90" i="72"/>
  <c r="H19" i="50"/>
  <c r="H451" i="17"/>
  <c r="M25" i="31"/>
  <c r="K19" i="55"/>
  <c r="F19" i="61"/>
  <c r="K19" i="63"/>
  <c r="K19" i="60"/>
  <c r="K19" i="66"/>
  <c r="F75" i="41"/>
  <c r="F72" i="59"/>
  <c r="K19" i="54"/>
  <c r="M19" i="41"/>
  <c r="H19" i="52"/>
  <c r="M90" i="72"/>
  <c r="C65" i="71"/>
  <c r="M86" i="53"/>
  <c r="F85" i="64"/>
  <c r="K65" i="63"/>
  <c r="M72" i="59"/>
  <c r="F19" i="62"/>
  <c r="M23" i="17"/>
  <c r="F19" i="63"/>
  <c r="H19" i="60"/>
  <c r="K19" i="69"/>
  <c r="F19" i="75"/>
  <c r="F19" i="59"/>
  <c r="C19" i="62"/>
  <c r="H19" i="55"/>
  <c r="C19" i="55"/>
  <c r="K63" i="66"/>
  <c r="C19" i="3"/>
  <c r="F19" i="66"/>
  <c r="C119" i="7"/>
  <c r="K25" i="31"/>
  <c r="F19" i="70"/>
  <c r="M42" i="51"/>
  <c r="K142" i="58"/>
  <c r="C94" i="52"/>
  <c r="H213" i="57"/>
  <c r="M156" i="49"/>
  <c r="C19" i="75"/>
  <c r="M19" i="50"/>
  <c r="M19" i="34"/>
  <c r="C451" i="17"/>
  <c r="M23" i="57"/>
  <c r="M19" i="66"/>
  <c r="K19" i="59"/>
  <c r="M75" i="41"/>
  <c r="H55" i="50"/>
  <c r="K19" i="61"/>
  <c r="F142" i="58"/>
  <c r="M94" i="52"/>
  <c r="F19" i="68"/>
  <c r="H94" i="52"/>
  <c r="C19" i="54"/>
  <c r="F19" i="34"/>
  <c r="M19" i="55"/>
  <c r="K19" i="58"/>
  <c r="C213" i="57"/>
  <c r="C67" i="60"/>
  <c r="M65" i="71"/>
  <c r="C92" i="45"/>
  <c r="K30" i="49"/>
  <c r="M77" i="70"/>
  <c r="M19" i="45"/>
  <c r="F19" i="52"/>
  <c r="M81" i="61"/>
  <c r="C55" i="50"/>
  <c r="F100" i="34"/>
  <c r="H77" i="70"/>
  <c r="K90" i="72"/>
  <c r="H72" i="59"/>
  <c r="F19" i="60"/>
  <c r="H19" i="59"/>
  <c r="C19" i="61"/>
  <c r="F19" i="43"/>
  <c r="M19" i="3"/>
  <c r="M19" i="60"/>
  <c r="K18" i="74"/>
  <c r="C19" i="72"/>
  <c r="M19" i="53"/>
  <c r="K19" i="70"/>
  <c r="M100" i="34"/>
  <c r="H19" i="72"/>
  <c r="H86" i="53"/>
  <c r="K86" i="53"/>
  <c r="C19" i="69"/>
  <c r="H63" i="66"/>
  <c r="C19" i="66"/>
  <c r="K81" i="61"/>
  <c r="K19" i="71"/>
  <c r="H30" i="40"/>
  <c r="C142" i="58"/>
  <c r="K42" i="51"/>
  <c r="F23" i="57"/>
  <c r="C23" i="57"/>
  <c r="F19" i="58"/>
  <c r="C19" i="58"/>
  <c r="F42" i="51"/>
  <c r="F61" i="25"/>
  <c r="C61" i="25"/>
  <c r="X42" i="38" l="1"/>
  <c r="X50" i="38"/>
  <c r="X54" i="38"/>
  <c r="X82" i="38"/>
  <c r="V566" i="38"/>
  <c r="V565" i="38"/>
  <c r="V564" i="38"/>
  <c r="X61" i="38"/>
  <c r="X69" i="38"/>
  <c r="X29" i="38"/>
  <c r="X37" i="38"/>
  <c r="X41" i="38"/>
  <c r="X44" i="38"/>
  <c r="X76" i="38"/>
  <c r="X84" i="38"/>
  <c r="X51" i="38"/>
  <c r="X55" i="38"/>
  <c r="F41" i="5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W47" i="38"/>
  <c r="X47" i="38" s="1"/>
  <c r="W39" i="38"/>
  <c r="X39" i="38" s="1"/>
  <c r="W31" i="38"/>
  <c r="X31" i="38" s="1"/>
  <c r="W82" i="38"/>
  <c r="W74" i="38"/>
  <c r="X74" i="38" s="1"/>
  <c r="W66" i="38"/>
  <c r="X66" i="38" s="1"/>
  <c r="W58" i="38"/>
  <c r="X58" i="38" s="1"/>
  <c r="W50" i="38"/>
  <c r="W42" i="38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W19" i="38"/>
  <c r="W13" i="38"/>
  <c r="W53" i="38"/>
  <c r="X53" i="38" s="1"/>
  <c r="W38" i="38"/>
  <c r="X38" i="38" s="1"/>
  <c r="W15" i="38"/>
  <c r="W11" i="38"/>
  <c r="W5" i="38"/>
  <c r="W84" i="38"/>
  <c r="W72" i="38"/>
  <c r="X72" i="38" s="1"/>
  <c r="W57" i="38"/>
  <c r="X57" i="38" s="1"/>
  <c r="W17" i="38"/>
  <c r="W80" i="38"/>
  <c r="X80" i="38" s="1"/>
  <c r="W65" i="38"/>
  <c r="X65" i="38" s="1"/>
  <c r="W61" i="38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66" i="38" l="1"/>
  <c r="X566" i="38" s="1"/>
  <c r="X319" i="38"/>
  <c r="X351" i="38"/>
  <c r="W564" i="38"/>
  <c r="X564" i="38" s="1"/>
  <c r="X309" i="38"/>
  <c r="X311" i="38"/>
  <c r="X214" i="38"/>
  <c r="X296" i="38"/>
  <c r="X342" i="38"/>
  <c r="X268" i="38"/>
  <c r="X206" i="38"/>
  <c r="X224" i="38"/>
  <c r="X220" i="38"/>
  <c r="X209" i="38"/>
  <c r="X357" i="38"/>
  <c r="X332" i="38"/>
  <c r="X248" i="38"/>
  <c r="X215" i="38"/>
  <c r="X302" i="38"/>
  <c r="X203" i="38"/>
  <c r="X355" i="38"/>
  <c r="X294" i="38"/>
  <c r="X326" i="38"/>
  <c r="X310" i="38"/>
  <c r="X320" i="38"/>
  <c r="X307" i="38"/>
  <c r="X331" i="38"/>
  <c r="X261" i="38"/>
  <c r="X317" i="38"/>
  <c r="X318" i="38"/>
  <c r="X306" i="38"/>
  <c r="W565" i="38"/>
  <c r="X565" i="38" s="1"/>
  <c r="X352" i="38"/>
  <c r="X341" i="38"/>
  <c r="X199" i="38"/>
  <c r="X241" i="38"/>
  <c r="X361" i="38"/>
  <c r="Q566" i="38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6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X240" i="38" s="1"/>
  <c r="U240" i="38"/>
  <c r="W150" i="38"/>
  <c r="X150" i="38" s="1"/>
  <c r="W203" i="38"/>
  <c r="W133" i="38"/>
  <c r="X133" i="38" s="1"/>
  <c r="W182" i="38"/>
  <c r="X182" i="38" s="1"/>
  <c r="W199" i="38"/>
  <c r="W326" i="38"/>
  <c r="W225" i="38"/>
  <c r="X225" i="38" s="1"/>
  <c r="W248" i="38"/>
  <c r="W276" i="38"/>
  <c r="X276" i="38" s="1"/>
  <c r="W311" i="38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W200" i="38"/>
  <c r="X200" i="38" s="1"/>
  <c r="W341" i="38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X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W277" i="38"/>
  <c r="X277" i="38" s="1"/>
  <c r="W234" i="38"/>
  <c r="X234" i="38" s="1"/>
  <c r="W298" i="38"/>
  <c r="X298" i="38" s="1"/>
  <c r="W357" i="38"/>
  <c r="W347" i="38"/>
  <c r="X347" i="38" s="1"/>
  <c r="W351" i="38"/>
  <c r="W343" i="38"/>
  <c r="X343" i="38" s="1"/>
  <c r="Q59" i="38"/>
  <c r="Q63" i="38"/>
  <c r="Q18" i="38"/>
  <c r="Q15" i="38"/>
  <c r="W345" i="38"/>
  <c r="X345" i="38" s="1"/>
  <c r="W237" i="38"/>
  <c r="X237" i="38" s="1"/>
  <c r="W261" i="38"/>
  <c r="W346" i="38"/>
  <c r="X346" i="38" s="1"/>
  <c r="W241" i="38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W315" i="38"/>
  <c r="X315" i="38" s="1"/>
  <c r="W356" i="38"/>
  <c r="X356" i="38" s="1"/>
  <c r="W355" i="38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W325" i="38"/>
  <c r="X325" i="38" s="1"/>
  <c r="W337" i="38"/>
  <c r="X337" i="38" s="1"/>
  <c r="W360" i="38"/>
  <c r="X360" i="38" s="1"/>
  <c r="W303" i="38"/>
  <c r="X303" i="38" s="1"/>
  <c r="W361" i="38"/>
  <c r="Q24" i="38"/>
  <c r="Q29" i="38"/>
  <c r="Q70" i="38"/>
  <c r="Q560" i="38" l="1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<sst xmlns="http://schemas.openxmlformats.org/spreadsheetml/2006/main" count="6584" uniqueCount="976">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</sst>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0" borderId="0" xfId="0" applyNumberFormat="1" applyFill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1512"/>
        <c:axId val="213232296"/>
      </c:scatterChart>
      <c:valAx>
        <c:axId val="21323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32296"/>
        <c:crosses val="autoZero"/>
        <c:crossBetween val="midCat"/>
      </c:valAx>
      <c:valAx>
        <c:axId val="2132322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3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3080"/>
        <c:axId val="213233472"/>
      </c:scatterChart>
      <c:valAx>
        <c:axId val="21323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33472"/>
        <c:crosses val="autoZero"/>
        <c:crossBetween val="midCat"/>
      </c:valAx>
      <c:valAx>
        <c:axId val="2132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330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4256"/>
        <c:axId val="475578424"/>
      </c:scatterChart>
      <c:valAx>
        <c:axId val="21323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8424"/>
        <c:crosses val="autoZero"/>
        <c:crossBetween val="midCat"/>
      </c:valAx>
      <c:valAx>
        <c:axId val="4755784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3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9208"/>
        <c:axId val="475579600"/>
      </c:scatterChart>
      <c:valAx>
        <c:axId val="47557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9600"/>
        <c:crosses val="autoZero"/>
        <c:crossBetween val="midCat"/>
      </c:valAx>
      <c:valAx>
        <c:axId val="4755796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81952"/>
        <c:axId val="486334664"/>
      </c:scatterChart>
      <c:valAx>
        <c:axId val="47558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334664"/>
        <c:crosses val="autoZero"/>
        <c:crossBetween val="midCat"/>
      </c:valAx>
      <c:valAx>
        <c:axId val="48633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8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35448"/>
        <c:axId val="486335840"/>
      </c:scatterChart>
      <c:valAx>
        <c:axId val="48633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335840"/>
        <c:crosses val="autoZero"/>
        <c:crossBetween val="midCat"/>
      </c:valAx>
      <c:valAx>
        <c:axId val="48633584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33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36624"/>
        <c:axId val="486337016"/>
      </c:scatterChart>
      <c:valAx>
        <c:axId val="48633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337016"/>
        <c:crosses val="autoZero"/>
        <c:crossBetween val="midCat"/>
      </c:valAx>
      <c:valAx>
        <c:axId val="486337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3366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81168"/>
        <c:axId val="475580776"/>
      </c:lineChart>
      <c:dateAx>
        <c:axId val="47558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80776"/>
        <c:crosses val="autoZero"/>
        <c:auto val="1"/>
        <c:lblOffset val="100"/>
        <c:baseTimeUnit val="days"/>
      </c:dateAx>
      <c:valAx>
        <c:axId val="4755807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786608"/>
        <c:axId val="486787000"/>
      </c:lineChart>
      <c:dateAx>
        <c:axId val="48678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87000"/>
        <c:crosses val="autoZero"/>
        <c:auto val="1"/>
        <c:lblOffset val="100"/>
        <c:baseTimeUnit val="days"/>
      </c:dateAx>
      <c:valAx>
        <c:axId val="486787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8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45568"/>
        <c:axId val="487045960"/>
      </c:lineChart>
      <c:dateAx>
        <c:axId val="48704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45960"/>
        <c:crosses val="autoZero"/>
        <c:auto val="1"/>
        <c:lblOffset val="100"/>
        <c:baseTimeUnit val="days"/>
      </c:dateAx>
      <c:valAx>
        <c:axId val="487045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4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4864"/>
        <c:axId val="487935256"/>
      </c:lineChart>
      <c:dateAx>
        <c:axId val="48793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5256"/>
        <c:crosses val="autoZero"/>
        <c:auto val="1"/>
        <c:lblOffset val="100"/>
        <c:baseTimeUnit val="days"/>
      </c:dateAx>
      <c:valAx>
        <c:axId val="48793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7216"/>
        <c:axId val="487937608"/>
      </c:lineChart>
      <c:dateAx>
        <c:axId val="48793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7608"/>
        <c:crosses val="autoZero"/>
        <c:auto val="1"/>
        <c:lblOffset val="100"/>
        <c:baseTimeUnit val="days"/>
      </c:dateAx>
      <c:valAx>
        <c:axId val="487937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56128"/>
        <c:axId val="487956520"/>
      </c:lineChart>
      <c:dateAx>
        <c:axId val="48795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56520"/>
        <c:crosses val="autoZero"/>
        <c:auto val="1"/>
        <c:lblOffset val="100"/>
        <c:baseTimeUnit val="days"/>
      </c:dateAx>
      <c:valAx>
        <c:axId val="4879565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58480"/>
        <c:axId val="487958872"/>
      </c:lineChart>
      <c:dateAx>
        <c:axId val="487958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58872"/>
        <c:crosses val="autoZero"/>
        <c:auto val="1"/>
        <c:lblOffset val="100"/>
        <c:baseTimeUnit val="days"/>
      </c:dateAx>
      <c:valAx>
        <c:axId val="4879588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5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86840"/>
        <c:axId val="488687232"/>
      </c:lineChart>
      <c:dateAx>
        <c:axId val="48868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87232"/>
        <c:crosses val="autoZero"/>
        <c:auto val="1"/>
        <c:lblOffset val="100"/>
        <c:baseTimeUnit val="days"/>
      </c:dateAx>
      <c:valAx>
        <c:axId val="488687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83584"/>
        <c:axId val="486983976"/>
      </c:lineChart>
      <c:catAx>
        <c:axId val="48698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83976"/>
        <c:crosses val="autoZero"/>
        <c:auto val="1"/>
        <c:lblAlgn val="ctr"/>
        <c:lblOffset val="100"/>
        <c:noMultiLvlLbl val="0"/>
      </c:catAx>
      <c:valAx>
        <c:axId val="486983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8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85936"/>
        <c:axId val="486986328"/>
      </c:lineChart>
      <c:dateAx>
        <c:axId val="48698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86328"/>
        <c:crosses val="autoZero"/>
        <c:auto val="1"/>
        <c:lblOffset val="100"/>
        <c:baseTimeUnit val="days"/>
      </c:dateAx>
      <c:valAx>
        <c:axId val="486986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8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33888"/>
        <c:axId val="500234280"/>
      </c:lineChart>
      <c:dateAx>
        <c:axId val="50023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4280"/>
        <c:crosses val="autoZero"/>
        <c:auto val="1"/>
        <c:lblOffset val="100"/>
        <c:baseTimeUnit val="days"/>
      </c:dateAx>
      <c:valAx>
        <c:axId val="500234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73104"/>
        <c:axId val="501573496"/>
      </c:lineChart>
      <c:dateAx>
        <c:axId val="50157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3496"/>
        <c:crosses val="autoZero"/>
        <c:auto val="1"/>
        <c:lblOffset val="100"/>
        <c:baseTimeUnit val="days"/>
      </c:dateAx>
      <c:valAx>
        <c:axId val="501573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75456"/>
        <c:axId val="501575848"/>
      </c:lineChart>
      <c:catAx>
        <c:axId val="50157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5848"/>
        <c:crosses val="autoZero"/>
        <c:auto val="1"/>
        <c:lblAlgn val="ctr"/>
        <c:lblOffset val="100"/>
        <c:noMultiLvlLbl val="0"/>
      </c:catAx>
      <c:valAx>
        <c:axId val="501575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30648"/>
        <c:axId val="522231040"/>
      </c:lineChart>
      <c:catAx>
        <c:axId val="522230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31040"/>
        <c:crosses val="autoZero"/>
        <c:auto val="1"/>
        <c:lblAlgn val="ctr"/>
        <c:lblOffset val="100"/>
        <c:noMultiLvlLbl val="0"/>
      </c:catAx>
      <c:valAx>
        <c:axId val="522231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3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151296"/>
        <c:axId val="544151688"/>
      </c:lineChart>
      <c:dateAx>
        <c:axId val="54415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51688"/>
        <c:crosses val="autoZero"/>
        <c:auto val="1"/>
        <c:lblOffset val="100"/>
        <c:baseTimeUnit val="days"/>
      </c:dateAx>
      <c:valAx>
        <c:axId val="544151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07152"/>
        <c:axId val="522207544"/>
      </c:lineChart>
      <c:catAx>
        <c:axId val="52220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7544"/>
        <c:crosses val="autoZero"/>
        <c:auto val="1"/>
        <c:lblAlgn val="ctr"/>
        <c:lblOffset val="100"/>
        <c:noMultiLvlLbl val="0"/>
      </c:catAx>
      <c:valAx>
        <c:axId val="522207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09504"/>
        <c:axId val="522209896"/>
      </c:lineChart>
      <c:dateAx>
        <c:axId val="52220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9896"/>
        <c:crosses val="autoZero"/>
        <c:auto val="1"/>
        <c:lblOffset val="100"/>
        <c:baseTimeUnit val="days"/>
      </c:dateAx>
      <c:valAx>
        <c:axId val="5222098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344568"/>
        <c:axId val="544344960"/>
      </c:lineChart>
      <c:dateAx>
        <c:axId val="54434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4960"/>
        <c:crosses val="autoZero"/>
        <c:auto val="1"/>
        <c:lblOffset val="100"/>
        <c:baseTimeUnit val="days"/>
      </c:dateAx>
      <c:valAx>
        <c:axId val="5443449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346920"/>
        <c:axId val="544347312"/>
      </c:lineChart>
      <c:dateAx>
        <c:axId val="54434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7312"/>
        <c:crosses val="autoZero"/>
        <c:auto val="1"/>
        <c:lblOffset val="100"/>
        <c:baseTimeUnit val="days"/>
      </c:dateAx>
      <c:valAx>
        <c:axId val="544347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361672"/>
        <c:axId val="564362064"/>
      </c:lineChart>
      <c:dateAx>
        <c:axId val="564361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62064"/>
        <c:crosses val="autoZero"/>
        <c:auto val="1"/>
        <c:lblOffset val="100"/>
        <c:baseTimeUnit val="days"/>
      </c:dateAx>
      <c:valAx>
        <c:axId val="564362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6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365200"/>
        <c:axId val="564365592"/>
      </c:lineChart>
      <c:dateAx>
        <c:axId val="564365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65592"/>
        <c:crosses val="autoZero"/>
        <c:auto val="0"/>
        <c:lblOffset val="100"/>
        <c:baseTimeUnit val="days"/>
      </c:dateAx>
      <c:valAx>
        <c:axId val="564365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6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158144"/>
        <c:axId val="575158536"/>
      </c:lineChart>
      <c:dateAx>
        <c:axId val="575158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58536"/>
        <c:crosses val="autoZero"/>
        <c:auto val="1"/>
        <c:lblOffset val="100"/>
        <c:baseTimeUnit val="days"/>
      </c:dateAx>
      <c:valAx>
        <c:axId val="575158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5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160496"/>
        <c:axId val="575160888"/>
      </c:lineChart>
      <c:catAx>
        <c:axId val="57516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60888"/>
        <c:crosses val="autoZero"/>
        <c:auto val="1"/>
        <c:lblAlgn val="ctr"/>
        <c:lblOffset val="100"/>
        <c:noMultiLvlLbl val="0"/>
      </c:catAx>
      <c:valAx>
        <c:axId val="575160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6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162848"/>
        <c:axId val="575163240"/>
      </c:lineChart>
      <c:catAx>
        <c:axId val="57516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63240"/>
        <c:crosses val="autoZero"/>
        <c:auto val="1"/>
        <c:lblAlgn val="ctr"/>
        <c:lblOffset val="100"/>
        <c:noMultiLvlLbl val="0"/>
      </c:catAx>
      <c:valAx>
        <c:axId val="5751632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16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82224"/>
        <c:axId val="575082616"/>
      </c:lineChart>
      <c:catAx>
        <c:axId val="575082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2616"/>
        <c:crosses val="autoZero"/>
        <c:auto val="1"/>
        <c:lblAlgn val="ctr"/>
        <c:lblOffset val="100"/>
        <c:noMultiLvlLbl val="0"/>
      </c:catAx>
      <c:valAx>
        <c:axId val="5750826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88104"/>
        <c:axId val="575088496"/>
      </c:lineChart>
      <c:dateAx>
        <c:axId val="57508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8496"/>
        <c:crosses val="autoZero"/>
        <c:auto val="1"/>
        <c:lblOffset val="100"/>
        <c:baseTimeUnit val="days"/>
      </c:dateAx>
      <c:valAx>
        <c:axId val="5750884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425112"/>
        <c:axId val="576425504"/>
      </c:lineChart>
      <c:dateAx>
        <c:axId val="57642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25504"/>
        <c:crosses val="autoZero"/>
        <c:auto val="1"/>
        <c:lblOffset val="100"/>
        <c:baseTimeUnit val="days"/>
      </c:dateAx>
      <c:valAx>
        <c:axId val="576425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2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428640"/>
        <c:axId val="576429032"/>
      </c:lineChart>
      <c:catAx>
        <c:axId val="57642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29032"/>
        <c:crosses val="autoZero"/>
        <c:auto val="1"/>
        <c:lblAlgn val="ctr"/>
        <c:lblOffset val="100"/>
        <c:noMultiLvlLbl val="0"/>
      </c:catAx>
      <c:valAx>
        <c:axId val="5764290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430992"/>
        <c:axId val="576431384"/>
      </c:lineChart>
      <c:catAx>
        <c:axId val="57643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31384"/>
        <c:crosses val="autoZero"/>
        <c:auto val="1"/>
        <c:lblAlgn val="ctr"/>
        <c:lblOffset val="100"/>
        <c:noMultiLvlLbl val="0"/>
      </c:catAx>
      <c:valAx>
        <c:axId val="576431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43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50496"/>
        <c:axId val="578650888"/>
      </c:lineChart>
      <c:dateAx>
        <c:axId val="578650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50888"/>
        <c:crosses val="autoZero"/>
        <c:auto val="1"/>
        <c:lblOffset val="100"/>
        <c:baseTimeUnit val="days"/>
      </c:dateAx>
      <c:valAx>
        <c:axId val="578650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5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8" dataDxfId="1127">
  <autoFilter ref="O16:W27"/>
  <tableColumns count="9">
    <tableColumn id="1" name="Date" dataDxfId="1126"/>
    <tableColumn id="2" name="Quarter" dataDxfId="1125"/>
    <tableColumn id="3" name="Time" dataDxfId="1124"/>
    <tableColumn id="4" name="EPS estimate" dataDxfId="1123"/>
    <tableColumn id="5" name="EPS Actual" dataDxfId="1122"/>
    <tableColumn id="6" name="Sales Estiamte (B)" dataDxfId="1121"/>
    <tableColumn id="7" name="Sales Actual (B)" dataDxfId="1120"/>
    <tableColumn id="8" name="Guidance" dataDxfId="1119"/>
    <tableColumn id="9" name="Reaction" dataDxfId="11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7" dataDxfId="886">
  <autoFilter ref="T80:AB91"/>
  <tableColumns count="9">
    <tableColumn id="1" name="Date" dataDxfId="885"/>
    <tableColumn id="2" name="Quarter" dataDxfId="884"/>
    <tableColumn id="3" name="Time" dataDxfId="883"/>
    <tableColumn id="4" name="EPS estimate" dataDxfId="882"/>
    <tableColumn id="5" name="EPS Actual" dataDxfId="881"/>
    <tableColumn id="6" name="Sales Estiamte (B)" dataDxfId="880"/>
    <tableColumn id="7" name="Sales Actual (B)" dataDxfId="879"/>
    <tableColumn id="8" name="Guidance" dataDxfId="878"/>
    <tableColumn id="9" name="Reaction" dataDxfId="87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I18" sqref="I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1" ht="21.95" customHeight="1" x14ac:dyDescent="0.25">
      <c r="A2" s="51"/>
      <c r="B2" s="155"/>
      <c r="C2" s="330"/>
      <c r="E2" s="22" t="s">
        <v>50</v>
      </c>
      <c r="F2" s="2">
        <v>18.579999999999998</v>
      </c>
      <c r="G2" s="2">
        <v>15.321007499999984</v>
      </c>
      <c r="H2" s="49">
        <v>4000</v>
      </c>
      <c r="I2" s="48">
        <v>61284.029999999941</v>
      </c>
      <c r="J2" s="366">
        <v>13035.970000000059</v>
      </c>
      <c r="K2" s="353">
        <v>0.21271398111384107</v>
      </c>
      <c r="L2" s="48">
        <v>27651.541000001685</v>
      </c>
      <c r="M2">
        <v>3500</v>
      </c>
      <c r="N2" s="363"/>
      <c r="O2" s="134">
        <v>1.0764262648008612E-2</v>
      </c>
      <c r="P2" s="753">
        <v>0</v>
      </c>
      <c r="Q2" s="148"/>
      <c r="R2" s="48"/>
    </row>
    <row r="3" spans="1:21" ht="21.95" customHeight="1" x14ac:dyDescent="0.25">
      <c r="A3" s="51"/>
      <c r="B3" s="50"/>
      <c r="C3" s="51"/>
      <c r="E3" s="22" t="s">
        <v>196</v>
      </c>
      <c r="F3" s="2">
        <v>29.72</v>
      </c>
      <c r="G3" s="2">
        <v>31.220590000000005</v>
      </c>
      <c r="H3" s="329">
        <v>1000</v>
      </c>
      <c r="I3" s="48">
        <v>31220.590000000004</v>
      </c>
      <c r="J3" s="366">
        <v>-1500.5900000000111</v>
      </c>
      <c r="K3" s="353">
        <v>-4.8064114099061098E-2</v>
      </c>
      <c r="L3" s="366">
        <v>247.37999999998283</v>
      </c>
      <c r="M3">
        <v>400</v>
      </c>
      <c r="N3" s="363"/>
      <c r="O3" s="134">
        <v>1.6823687752355317E-2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31.22</v>
      </c>
      <c r="G4" s="2">
        <v>36.551874999999981</v>
      </c>
      <c r="H4" s="49">
        <v>320</v>
      </c>
      <c r="I4" s="48">
        <v>11696.599999999995</v>
      </c>
      <c r="J4" s="366">
        <v>-1706.1999999999953</v>
      </c>
      <c r="K4" s="353">
        <v>-0.14587144982302508</v>
      </c>
      <c r="L4" s="366">
        <v>-1631.1799999999953</v>
      </c>
      <c r="M4">
        <v>320</v>
      </c>
      <c r="N4" s="363"/>
      <c r="O4" s="134">
        <v>2.946828955797566E-2</v>
      </c>
      <c r="P4" s="753">
        <v>0</v>
      </c>
      <c r="R4" s="48"/>
      <c r="S4" s="48"/>
      <c r="T4" s="48"/>
      <c r="U4" s="48"/>
    </row>
    <row r="5" spans="1:21" ht="21.95" customHeight="1" x14ac:dyDescent="0.25">
      <c r="A5" s="51"/>
      <c r="B5" s="51"/>
      <c r="C5" s="51"/>
      <c r="E5" s="22" t="s">
        <v>227</v>
      </c>
      <c r="F5" s="2">
        <v>26.53</v>
      </c>
      <c r="G5" s="2">
        <v>22.763324999999988</v>
      </c>
      <c r="H5" s="329">
        <v>400</v>
      </c>
      <c r="I5" s="48">
        <v>9105.3299999999945</v>
      </c>
      <c r="J5" s="366">
        <v>1506.6700000000055</v>
      </c>
      <c r="K5" s="353">
        <v>0.16547121301479531</v>
      </c>
      <c r="L5" s="366">
        <v>2958.9300000000039</v>
      </c>
      <c r="M5">
        <v>350</v>
      </c>
      <c r="N5" s="2"/>
      <c r="O5" s="134">
        <v>3.7693177534866189E-3</v>
      </c>
      <c r="P5" s="134">
        <v>0</v>
      </c>
      <c r="R5" s="48"/>
      <c r="S5" s="48"/>
    </row>
    <row r="6" spans="1:21" ht="21.95" customHeight="1" x14ac:dyDescent="0.25">
      <c r="A6" s="155"/>
      <c r="B6" s="50"/>
      <c r="C6" s="51"/>
      <c r="E6" s="22" t="s">
        <v>334</v>
      </c>
      <c r="F6" s="2">
        <v>12.16</v>
      </c>
      <c r="G6" s="2">
        <v>13.392899999999999</v>
      </c>
      <c r="H6" s="329">
        <v>600</v>
      </c>
      <c r="I6" s="48">
        <v>8035.74</v>
      </c>
      <c r="J6" s="366">
        <v>-739.73999999999978</v>
      </c>
      <c r="K6" s="353">
        <v>-9.2056238753369254E-2</v>
      </c>
      <c r="L6" s="366">
        <v>543.67999999999483</v>
      </c>
      <c r="M6">
        <v>300</v>
      </c>
      <c r="N6" s="363"/>
      <c r="O6" s="134">
        <v>0</v>
      </c>
      <c r="P6" s="753">
        <v>0</v>
      </c>
      <c r="Q6" s="1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55</v>
      </c>
      <c r="F7" s="2">
        <v>80.98</v>
      </c>
      <c r="G7" s="2">
        <v>76.294399999999982</v>
      </c>
      <c r="H7" s="329">
        <v>100</v>
      </c>
      <c r="I7" s="48">
        <v>7629.4399999999978</v>
      </c>
      <c r="J7" s="366">
        <v>468.56000000000131</v>
      </c>
      <c r="K7" s="353">
        <v>6.1414730307860384E-2</v>
      </c>
      <c r="L7" s="366">
        <v>1127.2299999999996</v>
      </c>
      <c r="M7">
        <v>50</v>
      </c>
      <c r="N7" s="363"/>
      <c r="O7" s="134">
        <v>2.5685354408495925E-2</v>
      </c>
      <c r="P7" s="134">
        <v>0</v>
      </c>
      <c r="Q7" s="437"/>
      <c r="R7" s="48"/>
      <c r="S7" s="48"/>
    </row>
    <row r="8" spans="1:21" ht="21.95" customHeight="1" x14ac:dyDescent="0.25">
      <c r="A8" s="51"/>
      <c r="B8" s="51"/>
      <c r="C8" s="51"/>
      <c r="E8" s="22" t="s">
        <v>789</v>
      </c>
      <c r="F8" s="2">
        <v>75.959999999999994</v>
      </c>
      <c r="G8" s="2">
        <v>74.942499999999995</v>
      </c>
      <c r="H8" s="49">
        <v>100</v>
      </c>
      <c r="I8" s="48">
        <v>7494.25</v>
      </c>
      <c r="J8" s="366">
        <v>101.74999999999909</v>
      </c>
      <c r="K8" s="353">
        <v>1.3577075758081173E-2</v>
      </c>
      <c r="L8" s="48">
        <v>101.74999999999909</v>
      </c>
      <c r="M8">
        <v>50</v>
      </c>
      <c r="N8" s="363"/>
      <c r="O8" s="134">
        <v>0</v>
      </c>
      <c r="P8" s="753">
        <v>0</v>
      </c>
      <c r="S8" s="48"/>
      <c r="T8" s="48"/>
    </row>
    <row r="9" spans="1:21" ht="21.95" customHeight="1" x14ac:dyDescent="0.25">
      <c r="A9" s="51"/>
      <c r="B9" s="51"/>
      <c r="C9" s="51"/>
      <c r="E9" s="22" t="s">
        <v>728</v>
      </c>
      <c r="F9" s="2">
        <v>117.02</v>
      </c>
      <c r="G9" s="2">
        <v>92.672666666666672</v>
      </c>
      <c r="H9" s="329">
        <v>75</v>
      </c>
      <c r="I9" s="48">
        <v>6950.4500000000007</v>
      </c>
      <c r="J9" s="366">
        <v>1826.0499999999993</v>
      </c>
      <c r="K9" s="353">
        <v>0.26272399628801002</v>
      </c>
      <c r="L9" s="366">
        <v>1826.0499999999993</v>
      </c>
      <c r="M9">
        <v>75</v>
      </c>
      <c r="N9" s="363"/>
      <c r="O9" s="134">
        <v>2.8E-3</v>
      </c>
      <c r="P9" s="134">
        <v>0</v>
      </c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215</v>
      </c>
      <c r="F10" s="2">
        <v>55.07</v>
      </c>
      <c r="G10" s="2">
        <v>62.38219999999999</v>
      </c>
      <c r="H10" s="329">
        <v>100</v>
      </c>
      <c r="I10" s="48">
        <v>6238.2199999999993</v>
      </c>
      <c r="J10" s="366">
        <v>-731.21999999999935</v>
      </c>
      <c r="K10" s="353">
        <v>-0.11721612895986341</v>
      </c>
      <c r="L10" s="366">
        <v>426.649999999996</v>
      </c>
      <c r="M10">
        <v>100</v>
      </c>
      <c r="N10" s="363"/>
      <c r="O10" s="134">
        <v>2.2516796804067551E-2</v>
      </c>
      <c r="P10" s="753">
        <v>0</v>
      </c>
      <c r="Q10" s="148"/>
      <c r="S10" s="48"/>
    </row>
    <row r="11" spans="1:21" ht="21.95" customHeight="1" x14ac:dyDescent="0.25">
      <c r="A11" s="50"/>
      <c r="B11" s="50"/>
      <c r="C11" s="51"/>
      <c r="E11" s="22" t="s">
        <v>891</v>
      </c>
      <c r="F11" s="2">
        <v>89.93</v>
      </c>
      <c r="G11" s="2">
        <v>86.289999999999992</v>
      </c>
      <c r="H11" s="329">
        <v>60</v>
      </c>
      <c r="I11" s="48">
        <v>5177.3999999999996</v>
      </c>
      <c r="J11" s="366">
        <v>218.40000000000055</v>
      </c>
      <c r="K11" s="353">
        <v>4.2183335264804903E-2</v>
      </c>
      <c r="L11" s="366">
        <v>218.40000000000055</v>
      </c>
      <c r="M11" s="29">
        <v>43133</v>
      </c>
      <c r="N11" s="363"/>
      <c r="O11" s="134">
        <v>7.5614366729678641E-3</v>
      </c>
      <c r="P11" s="134">
        <v>0</v>
      </c>
      <c r="R11" s="48"/>
      <c r="S11" s="48"/>
      <c r="T11" s="48"/>
    </row>
    <row r="12" spans="1:21" ht="21.95" customHeight="1" x14ac:dyDescent="0.25">
      <c r="A12" s="50"/>
      <c r="B12" s="50"/>
      <c r="C12" s="50"/>
      <c r="E12" s="22" t="s">
        <v>173</v>
      </c>
      <c r="F12" s="2">
        <v>64.22</v>
      </c>
      <c r="G12" s="2">
        <v>50.675625000000004</v>
      </c>
      <c r="H12" s="329">
        <v>80</v>
      </c>
      <c r="I12" s="48">
        <v>4054.05</v>
      </c>
      <c r="J12" s="366">
        <v>1083.5500000000002</v>
      </c>
      <c r="K12" s="353">
        <v>0.26727593394260052</v>
      </c>
      <c r="L12" s="366">
        <v>2688.1300000000019</v>
      </c>
      <c r="M12">
        <v>80</v>
      </c>
      <c r="N12" s="363"/>
      <c r="O12" s="134">
        <v>2.4291497975708502E-2</v>
      </c>
      <c r="P12" s="753">
        <v>0</v>
      </c>
      <c r="S12" s="48"/>
    </row>
    <row r="13" spans="1:21" ht="21.95" customHeight="1" x14ac:dyDescent="0.25">
      <c r="A13" s="50"/>
      <c r="B13" s="50"/>
      <c r="C13" s="51"/>
      <c r="E13" s="22" t="s">
        <v>887</v>
      </c>
      <c r="F13" s="2">
        <v>36.6</v>
      </c>
      <c r="G13" s="2">
        <v>36.25</v>
      </c>
      <c r="H13" s="49">
        <v>100</v>
      </c>
      <c r="I13" s="48">
        <v>3625</v>
      </c>
      <c r="J13" s="366">
        <v>35</v>
      </c>
      <c r="K13" s="353">
        <v>9.6551724137931422E-3</v>
      </c>
      <c r="L13" s="366">
        <v>35</v>
      </c>
      <c r="M13" s="29">
        <v>43129</v>
      </c>
      <c r="N13" s="2"/>
      <c r="O13" s="134">
        <v>2.8415300546448086E-2</v>
      </c>
      <c r="P13" s="753">
        <v>0</v>
      </c>
      <c r="R13" s="48"/>
    </row>
    <row r="14" spans="1:21" ht="21.95" customHeight="1" x14ac:dyDescent="0.25">
      <c r="A14" s="50"/>
      <c r="B14" s="51"/>
      <c r="C14" s="51"/>
      <c r="E14" s="22" t="s">
        <v>914</v>
      </c>
      <c r="F14" s="2">
        <v>92.56</v>
      </c>
      <c r="G14" s="2">
        <v>90.08</v>
      </c>
      <c r="H14" s="329">
        <v>40</v>
      </c>
      <c r="I14" s="48">
        <v>3603.2</v>
      </c>
      <c r="J14" s="366">
        <v>99.200000000000273</v>
      </c>
      <c r="K14" s="353">
        <v>2.7531083481349954E-2</v>
      </c>
      <c r="L14" s="366">
        <v>99.200000000000273</v>
      </c>
      <c r="M14" s="29">
        <v>43136</v>
      </c>
      <c r="N14" s="2"/>
      <c r="O14" s="134">
        <v>2.4632670700086429E-2</v>
      </c>
      <c r="P14" s="753">
        <v>0</v>
      </c>
      <c r="Q14" s="48"/>
      <c r="S14" s="48"/>
      <c r="T14" s="48"/>
    </row>
    <row r="15" spans="1:21" ht="21.95" customHeight="1" x14ac:dyDescent="0.25">
      <c r="A15" s="50"/>
      <c r="B15" s="50"/>
      <c r="C15" s="51"/>
      <c r="E15" s="22" t="s">
        <v>791</v>
      </c>
      <c r="F15" s="2">
        <v>76.47</v>
      </c>
      <c r="G15" s="2">
        <v>71.481399999999994</v>
      </c>
      <c r="H15" s="329">
        <v>50</v>
      </c>
      <c r="I15" s="48">
        <v>3574.0699999999997</v>
      </c>
      <c r="J15" s="366">
        <v>249.43000000000029</v>
      </c>
      <c r="K15" s="353">
        <v>6.9788784215194521E-2</v>
      </c>
      <c r="L15" s="366">
        <v>249.43000000000029</v>
      </c>
      <c r="M15" s="29">
        <v>43136</v>
      </c>
      <c r="N15" s="363"/>
      <c r="O15" s="134">
        <v>2.0923237871060547E-2</v>
      </c>
      <c r="P15" s="753">
        <v>0</v>
      </c>
    </row>
    <row r="16" spans="1:21" ht="21.95" customHeight="1" x14ac:dyDescent="0.25">
      <c r="A16" s="50"/>
      <c r="B16" s="51"/>
      <c r="C16" s="51"/>
      <c r="E16" s="22" t="s">
        <v>842</v>
      </c>
      <c r="F16" s="2">
        <v>16.260000000000002</v>
      </c>
      <c r="G16" s="2">
        <v>17.45</v>
      </c>
      <c r="H16" s="49">
        <v>200</v>
      </c>
      <c r="I16" s="48">
        <v>3490</v>
      </c>
      <c r="J16" s="366">
        <v>-237.99999999999955</v>
      </c>
      <c r="K16" s="353">
        <v>-6.8194842406876663E-2</v>
      </c>
      <c r="L16" s="48">
        <v>-237.99999999999955</v>
      </c>
      <c r="M16" s="29">
        <v>43126</v>
      </c>
      <c r="N16" s="2"/>
      <c r="O16" s="134">
        <v>2.9520295202952025E-2</v>
      </c>
      <c r="P16" s="753">
        <v>0</v>
      </c>
      <c r="Q16" s="148"/>
      <c r="R16" s="48"/>
      <c r="S16" s="48"/>
    </row>
    <row r="17" spans="1:21" ht="21.95" customHeight="1" x14ac:dyDescent="0.25">
      <c r="A17" s="50"/>
      <c r="B17" s="50"/>
      <c r="C17" s="51"/>
      <c r="E17" s="22" t="s">
        <v>746</v>
      </c>
      <c r="F17" s="2">
        <v>244.13</v>
      </c>
      <c r="G17" s="2">
        <v>162.96150000000006</v>
      </c>
      <c r="H17" s="329">
        <v>20</v>
      </c>
      <c r="I17" s="48">
        <v>3259.2300000000014</v>
      </c>
      <c r="J17" s="366">
        <v>1623.369999999999</v>
      </c>
      <c r="K17" s="353">
        <v>0.49808390325322183</v>
      </c>
      <c r="L17" s="366">
        <v>1848.1399999999994</v>
      </c>
      <c r="M17">
        <v>5</v>
      </c>
      <c r="N17" s="363"/>
      <c r="O17" s="134">
        <v>0</v>
      </c>
      <c r="P17" s="753">
        <v>0</v>
      </c>
      <c r="Q17" s="1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171</v>
      </c>
      <c r="F18" s="2">
        <v>59.11</v>
      </c>
      <c r="G18" s="2">
        <v>52.806000000000012</v>
      </c>
      <c r="H18" s="329">
        <v>60</v>
      </c>
      <c r="I18" s="48">
        <v>3168.3600000000006</v>
      </c>
      <c r="J18" s="366">
        <v>378.23999999999933</v>
      </c>
      <c r="K18" s="353">
        <v>0.11938037344241159</v>
      </c>
      <c r="L18" s="366">
        <v>428.18999999999915</v>
      </c>
      <c r="M18">
        <v>60</v>
      </c>
      <c r="N18" s="363"/>
      <c r="O18" s="134">
        <v>3.3158518017255965E-2</v>
      </c>
      <c r="P18" s="753">
        <v>0</v>
      </c>
      <c r="R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192.29</v>
      </c>
      <c r="G19" s="2">
        <v>149.05549999999999</v>
      </c>
      <c r="H19" s="49">
        <v>20</v>
      </c>
      <c r="I19" s="48">
        <v>2981.1099999999997</v>
      </c>
      <c r="J19" s="366">
        <v>864.69</v>
      </c>
      <c r="K19" s="353">
        <v>0.29005638839224313</v>
      </c>
      <c r="L19" s="366">
        <v>1007.7200000000003</v>
      </c>
      <c r="M19">
        <v>20</v>
      </c>
      <c r="N19" s="363"/>
      <c r="O19" s="134">
        <v>2.6002392220084249E-3</v>
      </c>
      <c r="P19" s="753">
        <v>0</v>
      </c>
      <c r="Q19" s="148"/>
      <c r="S19" s="48"/>
    </row>
    <row r="20" spans="1:21" ht="21.95" customHeight="1" x14ac:dyDescent="0.25">
      <c r="A20" s="50"/>
      <c r="B20" s="51"/>
      <c r="C20" s="51"/>
      <c r="E20" s="22" t="s">
        <v>886</v>
      </c>
      <c r="F20" s="2">
        <v>343.87</v>
      </c>
      <c r="G20" s="2">
        <v>288.97800000000001</v>
      </c>
      <c r="H20" s="329">
        <v>10</v>
      </c>
      <c r="I20" s="48">
        <v>2889.78</v>
      </c>
      <c r="J20" s="366">
        <v>548.91999999999962</v>
      </c>
      <c r="K20" s="353">
        <v>0.18995217629023661</v>
      </c>
      <c r="L20" s="366">
        <v>548.91999999999962</v>
      </c>
      <c r="M20" s="29">
        <v>43129</v>
      </c>
      <c r="N20" s="363"/>
      <c r="O20" s="134">
        <v>0</v>
      </c>
      <c r="P20" s="134">
        <v>0</v>
      </c>
      <c r="Q20" s="148"/>
      <c r="R20" s="48"/>
      <c r="S20" s="48"/>
    </row>
    <row r="21" spans="1:21" ht="21.95" customHeight="1" x14ac:dyDescent="0.25">
      <c r="A21" s="50"/>
      <c r="B21" s="50"/>
      <c r="C21" s="51"/>
      <c r="E21" s="22" t="s">
        <v>338</v>
      </c>
      <c r="F21" s="2">
        <v>20.7</v>
      </c>
      <c r="G21" s="2">
        <v>21.28</v>
      </c>
      <c r="H21" s="329">
        <v>100</v>
      </c>
      <c r="I21" s="48">
        <v>2128</v>
      </c>
      <c r="J21" s="366">
        <v>-58</v>
      </c>
      <c r="K21" s="353">
        <v>-2.7255639097744446E-2</v>
      </c>
      <c r="L21" s="366">
        <v>226.9700000000048</v>
      </c>
      <c r="M21" s="29">
        <v>43147</v>
      </c>
      <c r="N21" s="363"/>
      <c r="O21" s="134">
        <v>1.3913043478260868E-2</v>
      </c>
      <c r="P21" s="753">
        <v>0</v>
      </c>
      <c r="Q21" s="148"/>
      <c r="R21" s="48"/>
      <c r="S21" s="48"/>
    </row>
    <row r="22" spans="1:21" ht="21.95" customHeight="1" x14ac:dyDescent="0.25">
      <c r="A22" s="50"/>
      <c r="B22" s="50"/>
      <c r="C22" s="50"/>
      <c r="E22" s="22" t="s">
        <v>62</v>
      </c>
      <c r="F22" s="2">
        <v>342.41</v>
      </c>
      <c r="G22" s="2">
        <v>342.41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134">
        <v>0</v>
      </c>
      <c r="P22" s="134">
        <v>0</v>
      </c>
      <c r="Q22" s="48"/>
      <c r="S22" s="48"/>
    </row>
    <row r="23" spans="1:21" ht="21.95" customHeight="1" x14ac:dyDescent="0.25">
      <c r="A23" s="50"/>
      <c r="B23" s="51"/>
      <c r="C23" s="51"/>
      <c r="E23" s="22" t="s">
        <v>204</v>
      </c>
      <c r="F23" s="2">
        <v>46.73</v>
      </c>
      <c r="G23" s="2">
        <v>46.73</v>
      </c>
      <c r="H23" s="49">
        <v>0</v>
      </c>
      <c r="I23" s="48">
        <v>0</v>
      </c>
      <c r="J23" s="366">
        <v>0</v>
      </c>
      <c r="K23" s="353">
        <v>0</v>
      </c>
      <c r="L23" s="48">
        <v>555.54</v>
      </c>
      <c r="M23">
        <v>0</v>
      </c>
      <c r="N23" s="2"/>
      <c r="O23" s="134">
        <v>0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203</v>
      </c>
      <c r="F24" s="2">
        <v>178.46</v>
      </c>
      <c r="G24" s="2">
        <v>178.46</v>
      </c>
      <c r="H24" s="4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2"/>
      <c r="O24" s="134">
        <v>1.5900000000000001E-2</v>
      </c>
      <c r="P24" s="753">
        <v>0</v>
      </c>
      <c r="Q24" s="148"/>
      <c r="S24" s="48"/>
      <c r="T24" s="48"/>
    </row>
    <row r="25" spans="1:21" ht="21.95" customHeight="1" x14ac:dyDescent="0.25">
      <c r="A25" s="50"/>
      <c r="B25" s="50"/>
      <c r="C25" s="51"/>
      <c r="E25" s="22" t="s">
        <v>226</v>
      </c>
      <c r="F25" s="2">
        <v>98.03</v>
      </c>
      <c r="G25" s="2">
        <v>98.03</v>
      </c>
      <c r="H25" s="49">
        <v>0</v>
      </c>
      <c r="I25" s="48">
        <v>0</v>
      </c>
      <c r="J25" s="366">
        <v>0</v>
      </c>
      <c r="K25" s="353">
        <v>0</v>
      </c>
      <c r="L25" s="48">
        <v>231.53999999999996</v>
      </c>
      <c r="M25">
        <v>0</v>
      </c>
      <c r="N25" s="363"/>
      <c r="O25" s="134">
        <v>1.6199999999999999E-2</v>
      </c>
      <c r="P25" s="753">
        <v>0</v>
      </c>
      <c r="T25" s="48"/>
    </row>
    <row r="26" spans="1:21" ht="21.95" customHeight="1" x14ac:dyDescent="0.25">
      <c r="A26" s="50"/>
      <c r="B26" s="51"/>
      <c r="C26" s="51"/>
      <c r="E26" s="22" t="s">
        <v>269</v>
      </c>
      <c r="F26" s="2">
        <v>101.98</v>
      </c>
      <c r="G26" s="2">
        <v>101.98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2"/>
      <c r="O26" s="134">
        <v>1.49E-2</v>
      </c>
      <c r="P26" s="753">
        <v>0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23</v>
      </c>
      <c r="F27" s="2">
        <v>32.619999999999997</v>
      </c>
      <c r="G27" s="2">
        <v>32.619999999999997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2"/>
      <c r="O27" s="134">
        <v>0</v>
      </c>
      <c r="P27" s="753">
        <v>0</v>
      </c>
      <c r="Q27" s="4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270</v>
      </c>
      <c r="F28" s="2">
        <v>36.65</v>
      </c>
      <c r="G28" s="2">
        <v>36.65</v>
      </c>
      <c r="H28" s="4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2"/>
      <c r="O28" s="134">
        <v>1.11E-2</v>
      </c>
      <c r="P28" s="753">
        <v>0</v>
      </c>
      <c r="Q28" s="437"/>
      <c r="R28" s="48"/>
      <c r="S28" s="48"/>
    </row>
    <row r="29" spans="1:21" ht="21.95" customHeight="1" x14ac:dyDescent="0.25">
      <c r="A29" s="50"/>
      <c r="B29" s="50"/>
      <c r="C29" s="51"/>
      <c r="E29" s="22" t="s">
        <v>36</v>
      </c>
      <c r="F29" s="2">
        <v>65.05</v>
      </c>
      <c r="G29" s="2">
        <v>65.05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134">
        <v>7.4000000000000003E-3</v>
      </c>
      <c r="P29" s="753">
        <v>0</v>
      </c>
      <c r="R29" s="48"/>
      <c r="S29" s="48"/>
    </row>
    <row r="30" spans="1:21" ht="21.95" customHeight="1" x14ac:dyDescent="0.25">
      <c r="A30" s="51"/>
      <c r="B30" s="50"/>
      <c r="C30" s="51"/>
      <c r="E30" s="22" t="s">
        <v>321</v>
      </c>
      <c r="F30" s="2">
        <v>39.64</v>
      </c>
      <c r="G30" s="2">
        <v>39.64</v>
      </c>
      <c r="H30" s="329">
        <v>0</v>
      </c>
      <c r="I30" s="429">
        <v>0</v>
      </c>
      <c r="J30" s="366">
        <v>0</v>
      </c>
      <c r="K30" s="353">
        <v>0</v>
      </c>
      <c r="L30" s="366">
        <v>264.92000000000007</v>
      </c>
      <c r="M30">
        <v>0</v>
      </c>
      <c r="N30" s="363"/>
      <c r="O30" s="134">
        <v>3.4200000000000001E-2</v>
      </c>
      <c r="P30" s="134">
        <v>0</v>
      </c>
      <c r="Q30" s="437"/>
      <c r="R30" s="48"/>
      <c r="S30" s="48"/>
    </row>
    <row r="31" spans="1:21" ht="21.95" customHeight="1" x14ac:dyDescent="0.25">
      <c r="A31" s="50"/>
      <c r="B31" s="50"/>
      <c r="C31" s="51"/>
      <c r="E31" s="22" t="s">
        <v>304</v>
      </c>
      <c r="F31" s="2">
        <v>62.28</v>
      </c>
      <c r="G31" s="2">
        <v>62.28</v>
      </c>
      <c r="H31" s="32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363"/>
      <c r="O31" s="134">
        <v>2.87E-2</v>
      </c>
      <c r="P31" s="753">
        <v>0</v>
      </c>
      <c r="Q31" s="148"/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745</v>
      </c>
      <c r="F32" s="2">
        <v>34.81</v>
      </c>
      <c r="G32" s="2">
        <v>34.81</v>
      </c>
      <c r="H32" s="4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2"/>
      <c r="O32" s="134">
        <v>4.0599999999999997E-2</v>
      </c>
      <c r="P32" s="753">
        <v>0</v>
      </c>
      <c r="Q32" s="148"/>
      <c r="R32" s="48"/>
      <c r="S32" s="48"/>
      <c r="U32" s="48"/>
    </row>
    <row r="33" spans="1:22" ht="21.95" customHeight="1" x14ac:dyDescent="0.25">
      <c r="A33" s="51"/>
      <c r="B33" s="51"/>
      <c r="C33" s="51"/>
      <c r="E33" s="22" t="s">
        <v>250</v>
      </c>
      <c r="F33" s="2">
        <v>65.63</v>
      </c>
      <c r="G33" s="2">
        <v>65.63</v>
      </c>
      <c r="H33" s="32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134">
        <v>0</v>
      </c>
      <c r="P33" s="753">
        <v>0</v>
      </c>
      <c r="R33" s="48"/>
      <c r="S33" s="48"/>
    </row>
    <row r="34" spans="1:22" ht="21.95" customHeight="1" x14ac:dyDescent="0.25">
      <c r="A34" s="50"/>
      <c r="B34" s="51"/>
      <c r="C34" s="51"/>
      <c r="E34" s="22" t="s">
        <v>721</v>
      </c>
      <c r="F34" s="2">
        <v>30.22</v>
      </c>
      <c r="G34" s="2">
        <v>30.22</v>
      </c>
      <c r="H34" s="4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134">
        <v>8.8000000000000005E-3</v>
      </c>
      <c r="P34" s="134">
        <v>0</v>
      </c>
      <c r="S34" s="48"/>
    </row>
    <row r="35" spans="1:22" ht="21.95" customHeight="1" x14ac:dyDescent="0.25">
      <c r="A35" s="50"/>
      <c r="B35" s="50"/>
      <c r="C35" s="51"/>
      <c r="E35" s="22" t="s">
        <v>279</v>
      </c>
      <c r="F35" s="2">
        <v>79.86</v>
      </c>
      <c r="G35" s="2">
        <v>79.86</v>
      </c>
      <c r="H35" s="32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363"/>
      <c r="O35" s="134">
        <v>2.5499999999999998E-2</v>
      </c>
      <c r="P35" s="134">
        <v>0</v>
      </c>
      <c r="R35" s="48"/>
      <c r="S35" s="48"/>
    </row>
    <row r="36" spans="1:22" ht="21.95" customHeight="1" x14ac:dyDescent="0.25">
      <c r="A36" s="51"/>
      <c r="B36" s="51"/>
      <c r="C36" s="51"/>
      <c r="E36" s="22" t="s">
        <v>792</v>
      </c>
      <c r="F36" s="2">
        <v>195.73</v>
      </c>
      <c r="G36" s="2">
        <v>195.73</v>
      </c>
      <c r="H36" s="49">
        <v>0</v>
      </c>
      <c r="I36" s="48">
        <v>0</v>
      </c>
      <c r="J36" s="366">
        <v>0</v>
      </c>
      <c r="K36" s="353">
        <v>0</v>
      </c>
      <c r="L36" s="48">
        <v>843.18000000000029</v>
      </c>
      <c r="M36">
        <v>0</v>
      </c>
      <c r="N36" s="363"/>
      <c r="O36" s="134">
        <v>2.8E-3</v>
      </c>
      <c r="P36" s="134">
        <v>0</v>
      </c>
      <c r="R36" s="48"/>
      <c r="S36" s="48"/>
    </row>
    <row r="37" spans="1:22" ht="21.95" customHeight="1" x14ac:dyDescent="0.25">
      <c r="A37" s="50"/>
      <c r="B37" s="50"/>
      <c r="C37" s="51"/>
      <c r="E37" s="22" t="s">
        <v>197</v>
      </c>
      <c r="F37" s="2">
        <v>12</v>
      </c>
      <c r="G37" s="2">
        <v>12</v>
      </c>
      <c r="H37" s="32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363"/>
      <c r="O37" s="134">
        <v>5.1499999999999997E-2</v>
      </c>
      <c r="P37" s="753">
        <v>0</v>
      </c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273</v>
      </c>
      <c r="F38" s="2">
        <v>147.36000000000001</v>
      </c>
      <c r="G38" s="2">
        <v>147.36000000000001</v>
      </c>
      <c r="H38" s="4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134">
        <v>2.5700000000000001E-2</v>
      </c>
      <c r="P38" s="753">
        <v>0</v>
      </c>
      <c r="Q38" s="148"/>
      <c r="R38" s="48"/>
      <c r="S38" s="48"/>
      <c r="T38" s="48"/>
    </row>
    <row r="39" spans="1:22" ht="21.95" customHeight="1" x14ac:dyDescent="0.25">
      <c r="A39" s="51"/>
      <c r="B39" s="51"/>
      <c r="C39" s="51"/>
      <c r="E39" s="22" t="s">
        <v>17</v>
      </c>
      <c r="F39" s="2">
        <v>15.12</v>
      </c>
      <c r="G39" s="2">
        <v>15.12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134">
        <v>0</v>
      </c>
      <c r="P39" s="753">
        <v>0</v>
      </c>
      <c r="S39" s="48"/>
      <c r="T39" s="48"/>
    </row>
    <row r="40" spans="1:22" ht="21.95" customHeight="1" x14ac:dyDescent="0.25">
      <c r="A40" s="50"/>
      <c r="B40" s="50"/>
      <c r="C40" s="51"/>
      <c r="E40" s="22" t="s">
        <v>313</v>
      </c>
      <c r="F40" s="2">
        <v>123.91</v>
      </c>
      <c r="G40" s="2">
        <v>123.91</v>
      </c>
      <c r="H40" s="49">
        <v>0</v>
      </c>
      <c r="I40" s="48">
        <v>0</v>
      </c>
      <c r="J40" s="366">
        <v>0</v>
      </c>
      <c r="K40" s="353">
        <v>0</v>
      </c>
      <c r="L40" s="48">
        <v>720.56000000000131</v>
      </c>
      <c r="M40">
        <v>0</v>
      </c>
      <c r="N40" s="2"/>
      <c r="O40" s="134">
        <v>0</v>
      </c>
      <c r="P40" s="753">
        <v>0</v>
      </c>
      <c r="R40" s="48"/>
      <c r="S40" s="48"/>
      <c r="T40" s="48"/>
    </row>
    <row r="41" spans="1:22" ht="21.95" customHeight="1" x14ac:dyDescent="0.25">
      <c r="A41" s="51"/>
      <c r="B41" s="155"/>
      <c r="C41" s="330"/>
      <c r="E41" s="22" t="s">
        <v>743</v>
      </c>
      <c r="F41" s="2">
        <v>78.89</v>
      </c>
      <c r="G41" s="2">
        <v>78.89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134">
        <v>1.78E-2</v>
      </c>
      <c r="P41" s="753">
        <v>0</v>
      </c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790</v>
      </c>
      <c r="F42" s="2">
        <v>793.8</v>
      </c>
      <c r="G42" s="2">
        <v>793.8</v>
      </c>
      <c r="H42" s="49">
        <v>0</v>
      </c>
      <c r="I42" s="48">
        <v>0</v>
      </c>
      <c r="J42" s="366">
        <v>0</v>
      </c>
      <c r="K42" s="353">
        <v>0</v>
      </c>
      <c r="L42" s="48">
        <v>559.89000000000033</v>
      </c>
      <c r="M42">
        <v>0</v>
      </c>
      <c r="N42" s="363"/>
      <c r="O42" s="134">
        <v>0</v>
      </c>
      <c r="P42" s="134">
        <v>0</v>
      </c>
      <c r="R42" s="48"/>
      <c r="S42" s="48"/>
      <c r="T42" s="351"/>
      <c r="U42" s="351"/>
    </row>
    <row r="43" spans="1:22" ht="21.95" customHeight="1" x14ac:dyDescent="0.25">
      <c r="A43" s="155"/>
      <c r="B43" s="50"/>
      <c r="C43" s="51"/>
      <c r="E43" s="22" t="s">
        <v>195</v>
      </c>
      <c r="F43" s="2">
        <v>67.209999999999994</v>
      </c>
      <c r="G43" s="2">
        <v>67.209999999999994</v>
      </c>
      <c r="H43" s="49">
        <v>0</v>
      </c>
      <c r="I43" s="48">
        <v>0</v>
      </c>
      <c r="J43" s="366">
        <v>0</v>
      </c>
      <c r="K43" s="353">
        <v>0</v>
      </c>
      <c r="L43" s="48">
        <v>785.90999999999985</v>
      </c>
      <c r="M43">
        <v>0</v>
      </c>
      <c r="N43" s="363"/>
      <c r="O43" s="134">
        <v>1.29E-2</v>
      </c>
      <c r="P43" s="134">
        <v>0</v>
      </c>
      <c r="Q43" s="148"/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225</v>
      </c>
      <c r="F44" s="2">
        <v>62.44</v>
      </c>
      <c r="G44" s="2">
        <v>62.44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134">
        <v>0</v>
      </c>
      <c r="P44" s="753">
        <v>0</v>
      </c>
      <c r="S44" s="48"/>
      <c r="T44" s="48"/>
    </row>
    <row r="45" spans="1:22" ht="21.95" customHeight="1" x14ac:dyDescent="0.25">
      <c r="A45" s="51"/>
      <c r="B45" s="51"/>
      <c r="C45" s="51"/>
      <c r="E45" s="22" t="s">
        <v>34</v>
      </c>
      <c r="F45" s="2">
        <v>42.75</v>
      </c>
      <c r="G45" s="2">
        <v>42.75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134">
        <v>0</v>
      </c>
      <c r="P45" s="134">
        <v>0</v>
      </c>
      <c r="Q45" s="437"/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172</v>
      </c>
      <c r="F46" s="2">
        <v>63.5</v>
      </c>
      <c r="G46" s="2">
        <v>63.5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134">
        <v>3.6400000000000002E-2</v>
      </c>
      <c r="P46" s="753">
        <v>0</v>
      </c>
    </row>
    <row r="47" spans="1:22" ht="21.95" customHeight="1" x14ac:dyDescent="0.25">
      <c r="A47" s="51"/>
      <c r="B47" s="51"/>
      <c r="C47" s="51"/>
      <c r="E47" s="22" t="s">
        <v>27</v>
      </c>
      <c r="F47" s="2">
        <v>44.82</v>
      </c>
      <c r="G47" s="2">
        <v>44.82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363"/>
      <c r="O47" s="134">
        <v>3.0200000000000001E-2</v>
      </c>
      <c r="P47" s="753">
        <v>0</v>
      </c>
      <c r="R47" s="48"/>
      <c r="S47" s="48"/>
      <c r="T47" s="48"/>
      <c r="V47" s="48"/>
    </row>
    <row r="48" spans="1:22" ht="21.95" customHeight="1" x14ac:dyDescent="0.25">
      <c r="A48" s="60"/>
      <c r="B48" s="61"/>
      <c r="C48" s="60"/>
      <c r="E48" s="22" t="s">
        <v>22</v>
      </c>
      <c r="F48" s="2">
        <v>52.61</v>
      </c>
      <c r="G48" s="2">
        <v>52.61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134">
        <v>2.07E-2</v>
      </c>
      <c r="P48" s="134">
        <v>0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42</v>
      </c>
      <c r="F49" s="2">
        <v>141.25</v>
      </c>
      <c r="G49" s="2">
        <v>141.25</v>
      </c>
      <c r="H49" s="4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134">
        <v>2.18E-2</v>
      </c>
      <c r="P49" s="134">
        <v>0</v>
      </c>
      <c r="Q49" s="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271</v>
      </c>
      <c r="F50" s="2">
        <v>59.43</v>
      </c>
      <c r="G50" s="2">
        <v>59.43</v>
      </c>
      <c r="H50" s="49">
        <v>0</v>
      </c>
      <c r="I50" s="48">
        <v>0</v>
      </c>
      <c r="J50" s="366">
        <v>0</v>
      </c>
      <c r="K50" s="353">
        <v>0</v>
      </c>
      <c r="L50" s="48">
        <v>427.92000000000007</v>
      </c>
      <c r="M50">
        <v>0</v>
      </c>
      <c r="N50" s="363"/>
      <c r="O50" s="134">
        <v>0</v>
      </c>
      <c r="P50" s="753">
        <v>0</v>
      </c>
      <c r="R50" s="48"/>
    </row>
    <row r="51" spans="1:21" ht="21.95" customHeight="1" x14ac:dyDescent="0.25">
      <c r="A51" s="50"/>
      <c r="B51" s="50"/>
      <c r="C51" s="51"/>
      <c r="E51" s="22" t="s">
        <v>175</v>
      </c>
      <c r="F51" s="2">
        <v>280.41000000000003</v>
      </c>
      <c r="G51" s="2">
        <v>280.41000000000003</v>
      </c>
      <c r="H51" s="4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134">
        <v>0</v>
      </c>
      <c r="P51" s="753">
        <v>0</v>
      </c>
      <c r="Q51" s="48"/>
      <c r="R51" s="48"/>
      <c r="S51" s="48"/>
      <c r="U51" s="48"/>
    </row>
    <row r="52" spans="1:21" ht="21.95" customHeight="1" x14ac:dyDescent="0.25">
      <c r="A52" s="50"/>
      <c r="B52" s="50"/>
      <c r="C52" s="51"/>
      <c r="E52" s="22" t="s">
        <v>170</v>
      </c>
      <c r="F52" s="2">
        <v>99.2</v>
      </c>
      <c r="G52" s="2">
        <v>99.2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363"/>
      <c r="O52" s="134">
        <v>1.14E-2</v>
      </c>
      <c r="P52" s="753">
        <v>0</v>
      </c>
      <c r="Q52" s="148"/>
      <c r="R52" s="48"/>
      <c r="S52" s="48"/>
      <c r="T52" s="48"/>
    </row>
    <row r="53" spans="1:21" ht="21.95" customHeight="1" x14ac:dyDescent="0.25">
      <c r="A53" s="51"/>
      <c r="B53" s="51"/>
      <c r="C53" s="51"/>
      <c r="E53" s="22" t="s">
        <v>8</v>
      </c>
      <c r="F53" s="2">
        <v>80.790000000000006</v>
      </c>
      <c r="G53" s="2">
        <v>80.790000000000006</v>
      </c>
      <c r="H53" s="32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134">
        <v>1.67E-2</v>
      </c>
      <c r="P53" s="753">
        <v>0</v>
      </c>
      <c r="S53" s="48"/>
    </row>
    <row r="54" spans="1:21" ht="21.95" customHeight="1" x14ac:dyDescent="0.25">
      <c r="A54" s="50"/>
      <c r="B54" s="50"/>
      <c r="C54" s="51"/>
      <c r="E54" s="22" t="s">
        <v>10</v>
      </c>
      <c r="F54" s="2">
        <v>53.1</v>
      </c>
      <c r="G54" s="2">
        <v>53.1</v>
      </c>
      <c r="H54" s="4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2"/>
      <c r="O54" s="134">
        <v>1.2500000000000001E-2</v>
      </c>
      <c r="P54" s="753">
        <v>0</v>
      </c>
      <c r="Q54" s="148"/>
      <c r="S54" s="48"/>
    </row>
    <row r="55" spans="1:21" ht="21.95" customHeight="1" x14ac:dyDescent="0.25">
      <c r="A55" s="50"/>
      <c r="B55" s="50"/>
      <c r="C55" s="51"/>
      <c r="E55" s="22" t="s">
        <v>224</v>
      </c>
      <c r="F55" s="2">
        <v>40.39</v>
      </c>
      <c r="G55" s="2">
        <v>40.39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134">
        <v>4.0899999999999999E-2</v>
      </c>
      <c r="P55" s="134">
        <v>0</v>
      </c>
      <c r="Q55" s="437"/>
      <c r="R55" s="48"/>
      <c r="S55" s="48"/>
      <c r="U55" s="48"/>
    </row>
    <row r="56" spans="1:21" ht="21.95" customHeight="1" x14ac:dyDescent="0.25">
      <c r="A56" s="50"/>
      <c r="B56" s="51"/>
      <c r="C56" s="51"/>
      <c r="E56" s="22" t="s">
        <v>351</v>
      </c>
      <c r="F56" s="2">
        <v>78.099999999999994</v>
      </c>
      <c r="G56" s="2">
        <v>78.099999999999994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134">
        <v>4.3499999999999997E-2</v>
      </c>
      <c r="P56" s="753">
        <v>0</v>
      </c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24</v>
      </c>
      <c r="F57" s="2">
        <v>65.86</v>
      </c>
      <c r="G57" s="2">
        <v>65.86</v>
      </c>
      <c r="H57" s="32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363"/>
      <c r="O57" s="134">
        <v>0</v>
      </c>
      <c r="P57" s="753">
        <v>0</v>
      </c>
      <c r="Q57" s="1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45</v>
      </c>
      <c r="F58" s="2">
        <v>103.7</v>
      </c>
      <c r="G58" s="2">
        <v>103.7</v>
      </c>
      <c r="H58" s="49">
        <v>0</v>
      </c>
      <c r="I58" s="48">
        <v>0</v>
      </c>
      <c r="J58" s="366">
        <v>0</v>
      </c>
      <c r="K58" s="353">
        <v>0</v>
      </c>
      <c r="L58" s="48">
        <v>523.61999999999898</v>
      </c>
      <c r="M58">
        <v>0</v>
      </c>
      <c r="N58" s="363"/>
      <c r="O58" s="134">
        <v>1.67E-2</v>
      </c>
      <c r="P58" s="134">
        <v>0</v>
      </c>
      <c r="Q58" s="437"/>
      <c r="R58" s="48"/>
      <c r="S58" s="48"/>
    </row>
    <row r="59" spans="1:21" ht="21.95" customHeight="1" x14ac:dyDescent="0.25">
      <c r="A59" s="50"/>
      <c r="B59" s="50"/>
      <c r="C59" s="51"/>
      <c r="E59" s="22" t="s">
        <v>47</v>
      </c>
      <c r="F59" s="2">
        <v>151.4</v>
      </c>
      <c r="G59" s="2">
        <v>151.4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2"/>
      <c r="O59" s="134">
        <v>2.18E-2</v>
      </c>
      <c r="P59" s="753">
        <v>0</v>
      </c>
      <c r="Q59" s="148"/>
      <c r="R59" s="48"/>
      <c r="S59" s="48"/>
    </row>
    <row r="60" spans="1:21" ht="21.95" customHeight="1" x14ac:dyDescent="0.25">
      <c r="A60" s="50"/>
      <c r="B60" s="50"/>
      <c r="C60" s="51"/>
      <c r="E60" s="22" t="s">
        <v>33</v>
      </c>
      <c r="F60" s="2">
        <v>266.39</v>
      </c>
      <c r="G60" s="2">
        <v>266.39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134">
        <v>1.8599999999999998E-2</v>
      </c>
      <c r="P60" s="753">
        <v>0</v>
      </c>
      <c r="Q60" s="148"/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13</v>
      </c>
      <c r="F61" s="2">
        <v>76.5</v>
      </c>
      <c r="G61" s="2">
        <v>76.5</v>
      </c>
      <c r="H61" s="4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2"/>
      <c r="O61" s="134">
        <v>0</v>
      </c>
      <c r="P61" s="753">
        <v>0</v>
      </c>
      <c r="Q61" s="148"/>
      <c r="R61" s="48"/>
      <c r="S61" s="48"/>
    </row>
    <row r="62" spans="1:21" ht="21.95" customHeight="1" x14ac:dyDescent="0.25">
      <c r="A62" s="50"/>
      <c r="B62" s="50"/>
      <c r="C62" s="51"/>
      <c r="E62" s="22" t="s">
        <v>52</v>
      </c>
      <c r="F62" s="2">
        <v>71.91</v>
      </c>
      <c r="G62" s="2">
        <v>71.91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2"/>
      <c r="O62" s="134">
        <v>2.1999999999999999E-2</v>
      </c>
      <c r="P62" s="753">
        <v>0</v>
      </c>
      <c r="Q62" s="48"/>
      <c r="R62" s="48"/>
      <c r="S62" s="48"/>
      <c r="T62" s="48"/>
    </row>
    <row r="63" spans="1:21" ht="21.95" customHeight="1" x14ac:dyDescent="0.25">
      <c r="A63" s="51"/>
      <c r="B63" s="51"/>
      <c r="C63" s="51"/>
      <c r="E63" s="22" t="s">
        <v>32</v>
      </c>
      <c r="F63" s="2">
        <v>60.01</v>
      </c>
      <c r="G63" s="2">
        <v>60.01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134">
        <v>1.7600000000000001E-2</v>
      </c>
      <c r="P63" s="134">
        <v>0</v>
      </c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63</v>
      </c>
      <c r="F64" s="2">
        <v>110.59</v>
      </c>
      <c r="G64" s="2">
        <v>110.59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134">
        <v>1.38E-2</v>
      </c>
      <c r="P64" s="753">
        <v>0</v>
      </c>
      <c r="S64" s="48"/>
      <c r="U64" s="48"/>
    </row>
    <row r="65" spans="1:22" ht="21.95" customHeight="1" x14ac:dyDescent="0.25">
      <c r="A65" s="50"/>
      <c r="B65" s="50"/>
      <c r="C65" s="51"/>
      <c r="E65" s="22" t="s">
        <v>9</v>
      </c>
      <c r="F65" s="2">
        <v>7.77</v>
      </c>
      <c r="G65" s="2">
        <v>7.77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753">
        <v>0</v>
      </c>
      <c r="R65" s="48"/>
      <c r="S65" s="48"/>
      <c r="T65" s="48"/>
    </row>
    <row r="66" spans="1:22" ht="21.95" customHeight="1" x14ac:dyDescent="0.25">
      <c r="A66" s="51"/>
      <c r="B66" s="51"/>
      <c r="C66" s="51"/>
      <c r="E66" s="22" t="s">
        <v>53</v>
      </c>
      <c r="F66" s="2">
        <v>80.5</v>
      </c>
      <c r="G66" s="2">
        <v>80.5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134">
        <v>7.4000000000000003E-3</v>
      </c>
      <c r="P66" s="753">
        <v>0</v>
      </c>
      <c r="Q66" s="48"/>
      <c r="R66" s="48"/>
      <c r="S66" s="48"/>
      <c r="T66" s="48"/>
      <c r="V66" s="48"/>
    </row>
    <row r="67" spans="1:22" ht="21.95" customHeight="1" x14ac:dyDescent="0.25">
      <c r="A67" s="50"/>
      <c r="B67" s="50"/>
      <c r="C67" s="51"/>
      <c r="E67" s="22" t="s">
        <v>56</v>
      </c>
      <c r="F67" s="2">
        <v>43.15</v>
      </c>
      <c r="G67" s="2">
        <v>43.15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134">
        <v>4.2999999999999997E-2</v>
      </c>
      <c r="P67" s="134">
        <v>0</v>
      </c>
      <c r="Q67" s="148"/>
      <c r="R67" s="48"/>
      <c r="S67" s="48"/>
      <c r="T67" s="48"/>
    </row>
    <row r="68" spans="1:22" ht="21.95" customHeight="1" x14ac:dyDescent="0.25">
      <c r="A68" s="50"/>
      <c r="B68" s="50"/>
      <c r="C68" s="51"/>
      <c r="E68" s="22" t="s">
        <v>0</v>
      </c>
      <c r="F68" s="2">
        <v>213.51</v>
      </c>
      <c r="G68" s="2">
        <v>213.51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2" ht="21.95" customHeight="1" x14ac:dyDescent="0.25">
      <c r="A69" s="50"/>
      <c r="B69" s="51"/>
      <c r="C69" s="51"/>
      <c r="E69" s="22" t="s">
        <v>39</v>
      </c>
      <c r="F69" s="2">
        <v>55.25</v>
      </c>
      <c r="G69" s="2">
        <v>55.25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2" ht="21.95" customHeight="1" x14ac:dyDescent="0.25">
      <c r="A70" s="50"/>
      <c r="B70" s="50"/>
      <c r="C70" s="50"/>
      <c r="E70" s="22" t="s">
        <v>54</v>
      </c>
      <c r="F70" s="2">
        <v>135.9</v>
      </c>
      <c r="G70" s="2">
        <v>135.9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2" ht="21.95" customHeight="1" x14ac:dyDescent="0.25">
      <c r="A71" s="50"/>
      <c r="B71" s="50"/>
      <c r="C71" s="51"/>
      <c r="E71" s="22" t="s">
        <v>51</v>
      </c>
      <c r="F71" s="2">
        <v>243.35</v>
      </c>
      <c r="G71" s="2">
        <v>243.35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2" ht="21.95" customHeight="1" x14ac:dyDescent="0.25">
      <c r="A72" s="50"/>
      <c r="B72" s="51"/>
      <c r="C72" s="51"/>
      <c r="F72" s="2"/>
      <c r="G72" s="2"/>
    </row>
    <row r="73" spans="1:22" ht="21.95" customHeight="1" x14ac:dyDescent="0.25">
      <c r="A73" s="50"/>
      <c r="B73" s="50"/>
      <c r="C73" s="50"/>
      <c r="F73" s="2"/>
      <c r="G73" s="2"/>
    </row>
    <row r="74" spans="1:22" ht="21.95" customHeight="1" x14ac:dyDescent="0.25">
      <c r="A74" s="50"/>
      <c r="B74" s="50"/>
      <c r="C74" s="51"/>
      <c r="F74" s="2"/>
      <c r="G74" s="2"/>
    </row>
    <row r="75" spans="1:22" ht="21.95" customHeight="1" x14ac:dyDescent="0.25">
      <c r="A75" s="50"/>
      <c r="B75" s="51"/>
      <c r="C75" s="51"/>
      <c r="F75" s="2"/>
      <c r="G75" s="2"/>
    </row>
    <row r="76" spans="1:22" ht="21.95" customHeight="1" x14ac:dyDescent="0.25">
      <c r="F76" s="2"/>
      <c r="G76" s="2"/>
    </row>
    <row r="77" spans="1:22" ht="21.95" customHeight="1" x14ac:dyDescent="0.25">
      <c r="F77" s="2"/>
      <c r="G77" s="2"/>
    </row>
    <row r="78" spans="1:22" ht="21.95" customHeight="1" x14ac:dyDescent="0.25"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5">
      <formula>$H2=0</formula>
    </cfRule>
  </conditionalFormatting>
  <conditionalFormatting sqref="J2:K4 J70:K200 J6:K6 J21:K58 J12:K19">
    <cfRule type="expression" dxfId="2021" priority="236">
      <formula>$J2=0</formula>
    </cfRule>
  </conditionalFormatting>
  <conditionalFormatting sqref="L70:L1048576 L1:L58">
    <cfRule type="expression" dxfId="2020" priority="234">
      <formula>$L2=0</formula>
    </cfRule>
  </conditionalFormatting>
  <conditionalFormatting sqref="M1">
    <cfRule type="expression" dxfId="2019" priority="230">
      <formula>$L2=0</formula>
    </cfRule>
  </conditionalFormatting>
  <conditionalFormatting sqref="J2:K4 J6:K6 J21:K58 J12:K19">
    <cfRule type="expression" dxfId="2018" priority="278">
      <formula>$J2&gt;0</formula>
    </cfRule>
  </conditionalFormatting>
  <conditionalFormatting sqref="L2:L58">
    <cfRule type="expression" dxfId="2017" priority="232">
      <formula>$L2&lt;0</formula>
    </cfRule>
    <cfRule type="expression" dxfId="2016" priority="233">
      <formula>$L2&gt;0</formula>
    </cfRule>
  </conditionalFormatting>
  <conditionalFormatting sqref="J2:K4 J70:K458 J6:K6 J21:K58 J12:K19">
    <cfRule type="expression" dxfId="2015" priority="277">
      <formula>$J2&lt;0</formula>
    </cfRule>
  </conditionalFormatting>
  <conditionalFormatting sqref="P70:P1048576 P1">
    <cfRule type="expression" dxfId="20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06">
      <formula>$H59=0</formula>
    </cfRule>
  </conditionalFormatting>
  <conditionalFormatting sqref="J59:K59">
    <cfRule type="expression" dxfId="2012" priority="207">
      <formula>$J59=0</formula>
    </cfRule>
  </conditionalFormatting>
  <conditionalFormatting sqref="L59">
    <cfRule type="expression" dxfId="2011" priority="205">
      <formula>$L60=0</formula>
    </cfRule>
  </conditionalFormatting>
  <conditionalFormatting sqref="J59:K59">
    <cfRule type="expression" dxfId="2010" priority="209">
      <formula>$J59&gt;0</formula>
    </cfRule>
  </conditionalFormatting>
  <conditionalFormatting sqref="L59">
    <cfRule type="expression" dxfId="2009" priority="203">
      <formula>$L59&lt;0</formula>
    </cfRule>
    <cfRule type="expression" dxfId="2008" priority="204">
      <formula>$L59&gt;0</formula>
    </cfRule>
  </conditionalFormatting>
  <conditionalFormatting sqref="J59:K59">
    <cfRule type="expression" dxfId="2007" priority="208">
      <formula>$J59&lt;0</formula>
    </cfRule>
  </conditionalFormatting>
  <conditionalFormatting sqref="E5 H5:I5">
    <cfRule type="expression" dxfId="2006" priority="184">
      <formula>$H5=0</formula>
    </cfRule>
  </conditionalFormatting>
  <conditionalFormatting sqref="J5:K5">
    <cfRule type="expression" dxfId="2005" priority="185">
      <formula>$J5=0</formula>
    </cfRule>
  </conditionalFormatting>
  <conditionalFormatting sqref="J5:K5">
    <cfRule type="expression" dxfId="2004" priority="187">
      <formula>$J5&gt;0</formula>
    </cfRule>
  </conditionalFormatting>
  <conditionalFormatting sqref="J5:K5">
    <cfRule type="expression" dxfId="2003" priority="186">
      <formula>$J5&lt;0</formula>
    </cfRule>
  </conditionalFormatting>
  <conditionalFormatting sqref="E7 H7:I7">
    <cfRule type="expression" dxfId="2002" priority="173">
      <formula>$H7=0</formula>
    </cfRule>
  </conditionalFormatting>
  <conditionalFormatting sqref="J7:K7">
    <cfRule type="expression" dxfId="2001" priority="174">
      <formula>$J7=0</formula>
    </cfRule>
  </conditionalFormatting>
  <conditionalFormatting sqref="J7:K7">
    <cfRule type="expression" dxfId="2000" priority="176">
      <formula>$J7&gt;0</formula>
    </cfRule>
  </conditionalFormatting>
  <conditionalFormatting sqref="J7:K7">
    <cfRule type="expression" dxfId="1999" priority="175">
      <formula>$J7&lt;0</formula>
    </cfRule>
  </conditionalFormatting>
  <conditionalFormatting sqref="E60 H60:I60">
    <cfRule type="expression" dxfId="1998" priority="162">
      <formula>$H60=0</formula>
    </cfRule>
  </conditionalFormatting>
  <conditionalFormatting sqref="J60:K60">
    <cfRule type="expression" dxfId="1997" priority="163">
      <formula>$J60=0</formula>
    </cfRule>
  </conditionalFormatting>
  <conditionalFormatting sqref="L60">
    <cfRule type="expression" dxfId="1996" priority="161">
      <formula>$L61=0</formula>
    </cfRule>
  </conditionalFormatting>
  <conditionalFormatting sqref="J60:K60">
    <cfRule type="expression" dxfId="1995" priority="165">
      <formula>$J60&gt;0</formula>
    </cfRule>
  </conditionalFormatting>
  <conditionalFormatting sqref="L60">
    <cfRule type="expression" dxfId="1994" priority="159">
      <formula>$L60&lt;0</formula>
    </cfRule>
    <cfRule type="expression" dxfId="1993" priority="160">
      <formula>$L60&gt;0</formula>
    </cfRule>
  </conditionalFormatting>
  <conditionalFormatting sqref="J60:K60">
    <cfRule type="expression" dxfId="1992" priority="164">
      <formula>$J60&lt;0</formula>
    </cfRule>
  </conditionalFormatting>
  <conditionalFormatting sqref="E62 H62:I62">
    <cfRule type="expression" dxfId="1991" priority="151">
      <formula>$H62=0</formula>
    </cfRule>
  </conditionalFormatting>
  <conditionalFormatting sqref="J62:K62">
    <cfRule type="expression" dxfId="1990" priority="152">
      <formula>$J62=0</formula>
    </cfRule>
  </conditionalFormatting>
  <conditionalFormatting sqref="L62">
    <cfRule type="expression" dxfId="1989" priority="150">
      <formula>$L63=0</formula>
    </cfRule>
  </conditionalFormatting>
  <conditionalFormatting sqref="J62:K62">
    <cfRule type="expression" dxfId="1988" priority="154">
      <formula>$J62&gt;0</formula>
    </cfRule>
  </conditionalFormatting>
  <conditionalFormatting sqref="L62">
    <cfRule type="expression" dxfId="1987" priority="148">
      <formula>$L62&lt;0</formula>
    </cfRule>
    <cfRule type="expression" dxfId="1986" priority="149">
      <formula>$L62&gt;0</formula>
    </cfRule>
  </conditionalFormatting>
  <conditionalFormatting sqref="J62:K62">
    <cfRule type="expression" dxfId="1985" priority="153">
      <formula>$J62&lt;0</formula>
    </cfRule>
  </conditionalFormatting>
  <conditionalFormatting sqref="E61 H61:I61">
    <cfRule type="expression" dxfId="1984" priority="140">
      <formula>$H61=0</formula>
    </cfRule>
  </conditionalFormatting>
  <conditionalFormatting sqref="J61:K61">
    <cfRule type="expression" dxfId="1983" priority="141">
      <formula>$J61=0</formula>
    </cfRule>
  </conditionalFormatting>
  <conditionalFormatting sqref="L61">
    <cfRule type="expression" dxfId="1982" priority="139">
      <formula>$L62=0</formula>
    </cfRule>
  </conditionalFormatting>
  <conditionalFormatting sqref="J61:K61">
    <cfRule type="expression" dxfId="1981" priority="143">
      <formula>$J61&gt;0</formula>
    </cfRule>
  </conditionalFormatting>
  <conditionalFormatting sqref="L61">
    <cfRule type="expression" dxfId="1980" priority="137">
      <formula>$L61&lt;0</formula>
    </cfRule>
    <cfRule type="expression" dxfId="1979" priority="138">
      <formula>$L61&gt;0</formula>
    </cfRule>
  </conditionalFormatting>
  <conditionalFormatting sqref="J61:K61">
    <cfRule type="expression" dxfId="1978" priority="142">
      <formula>$J61&lt;0</formula>
    </cfRule>
  </conditionalFormatting>
  <conditionalFormatting sqref="E8 H8:I8">
    <cfRule type="expression" dxfId="1977" priority="125">
      <formula>$H8=0</formula>
    </cfRule>
  </conditionalFormatting>
  <conditionalFormatting sqref="J8:K8">
    <cfRule type="expression" dxfId="1976" priority="126">
      <formula>$J8=0</formula>
    </cfRule>
  </conditionalFormatting>
  <conditionalFormatting sqref="J8:K8">
    <cfRule type="expression" dxfId="1975" priority="128">
      <formula>$J8&gt;0</formula>
    </cfRule>
  </conditionalFormatting>
  <conditionalFormatting sqref="J8:K8">
    <cfRule type="expression" dxfId="1974" priority="127">
      <formula>$J8&lt;0</formula>
    </cfRule>
  </conditionalFormatting>
  <conditionalFormatting sqref="E63 H63:I63">
    <cfRule type="expression" dxfId="1973" priority="115">
      <formula>$H63=0</formula>
    </cfRule>
  </conditionalFormatting>
  <conditionalFormatting sqref="J63:K63">
    <cfRule type="expression" dxfId="1972" priority="116">
      <formula>$J63=0</formula>
    </cfRule>
  </conditionalFormatting>
  <conditionalFormatting sqref="L63">
    <cfRule type="expression" dxfId="1971" priority="114">
      <formula>$L64=0</formula>
    </cfRule>
  </conditionalFormatting>
  <conditionalFormatting sqref="J63:K63">
    <cfRule type="expression" dxfId="1970" priority="118">
      <formula>$J63&gt;0</formula>
    </cfRule>
  </conditionalFormatting>
  <conditionalFormatting sqref="L63">
    <cfRule type="expression" dxfId="1969" priority="112">
      <formula>$L63&lt;0</formula>
    </cfRule>
    <cfRule type="expression" dxfId="1968" priority="113">
      <formula>$L63&gt;0</formula>
    </cfRule>
  </conditionalFormatting>
  <conditionalFormatting sqref="J63:K63">
    <cfRule type="expression" dxfId="1967" priority="117">
      <formula>$J63&lt;0</formula>
    </cfRule>
  </conditionalFormatting>
  <conditionalFormatting sqref="E20 H20:I20">
    <cfRule type="expression" dxfId="1966" priority="105">
      <formula>$H20=0</formula>
    </cfRule>
  </conditionalFormatting>
  <conditionalFormatting sqref="J20:K20">
    <cfRule type="expression" dxfId="1965" priority="106">
      <formula>$J20=0</formula>
    </cfRule>
  </conditionalFormatting>
  <conditionalFormatting sqref="J20:K20">
    <cfRule type="expression" dxfId="1964" priority="108">
      <formula>$J20&gt;0</formula>
    </cfRule>
  </conditionalFormatting>
  <conditionalFormatting sqref="J20:K20">
    <cfRule type="expression" dxfId="1963" priority="107">
      <formula>$J20&lt;0</formula>
    </cfRule>
  </conditionalFormatting>
  <conditionalFormatting sqref="E64 H64:I64">
    <cfRule type="expression" dxfId="1962" priority="96">
      <formula>$H64=0</formula>
    </cfRule>
  </conditionalFormatting>
  <conditionalFormatting sqref="J64:K64">
    <cfRule type="expression" dxfId="1961" priority="97">
      <formula>$J64=0</formula>
    </cfRule>
  </conditionalFormatting>
  <conditionalFormatting sqref="L64">
    <cfRule type="expression" dxfId="1960" priority="95">
      <formula>$L65=0</formula>
    </cfRule>
  </conditionalFormatting>
  <conditionalFormatting sqref="J64:K64">
    <cfRule type="expression" dxfId="1959" priority="99">
      <formula>$J64&gt;0</formula>
    </cfRule>
  </conditionalFormatting>
  <conditionalFormatting sqref="L64">
    <cfRule type="expression" dxfId="1958" priority="93">
      <formula>$L64&lt;0</formula>
    </cfRule>
    <cfRule type="expression" dxfId="1957" priority="94">
      <formula>$L64&gt;0</formula>
    </cfRule>
  </conditionalFormatting>
  <conditionalFormatting sqref="J64:K64">
    <cfRule type="expression" dxfId="1956" priority="98">
      <formula>$J64&lt;0</formula>
    </cfRule>
  </conditionalFormatting>
  <conditionalFormatting sqref="E65 H65:I65">
    <cfRule type="expression" dxfId="1955" priority="89">
      <formula>$H65=0</formula>
    </cfRule>
  </conditionalFormatting>
  <conditionalFormatting sqref="J65:K65">
    <cfRule type="expression" dxfId="1954" priority="90">
      <formula>$J65=0</formula>
    </cfRule>
  </conditionalFormatting>
  <conditionalFormatting sqref="L65">
    <cfRule type="expression" dxfId="1953" priority="88">
      <formula>$L66=0</formula>
    </cfRule>
  </conditionalFormatting>
  <conditionalFormatting sqref="J65:K65">
    <cfRule type="expression" dxfId="1952" priority="92">
      <formula>$J65&gt;0</formula>
    </cfRule>
  </conditionalFormatting>
  <conditionalFormatting sqref="L65">
    <cfRule type="expression" dxfId="1951" priority="86">
      <formula>$L65&lt;0</formula>
    </cfRule>
    <cfRule type="expression" dxfId="1950" priority="87">
      <formula>$L65&gt;0</formula>
    </cfRule>
  </conditionalFormatting>
  <conditionalFormatting sqref="J65:K65">
    <cfRule type="expression" dxfId="1949" priority="91">
      <formula>$J65&lt;0</formula>
    </cfRule>
  </conditionalFormatting>
  <conditionalFormatting sqref="E11 H11:I11">
    <cfRule type="expression" dxfId="1948" priority="80">
      <formula>$H11=0</formula>
    </cfRule>
  </conditionalFormatting>
  <conditionalFormatting sqref="J11:K11">
    <cfRule type="expression" dxfId="1947" priority="81">
      <formula>$J11=0</formula>
    </cfRule>
  </conditionalFormatting>
  <conditionalFormatting sqref="J11:K11">
    <cfRule type="expression" dxfId="1946" priority="83">
      <formula>$J11&gt;0</formula>
    </cfRule>
  </conditionalFormatting>
  <conditionalFormatting sqref="J11:K11">
    <cfRule type="expression" dxfId="1945" priority="82">
      <formula>$J11&lt;0</formula>
    </cfRule>
  </conditionalFormatting>
  <conditionalFormatting sqref="E9 H9:I9">
    <cfRule type="expression" dxfId="1944" priority="73">
      <formula>$H9=0</formula>
    </cfRule>
  </conditionalFormatting>
  <conditionalFormatting sqref="J9:K9">
    <cfRule type="expression" dxfId="1943" priority="74">
      <formula>$J9=0</formula>
    </cfRule>
  </conditionalFormatting>
  <conditionalFormatting sqref="J9:K9">
    <cfRule type="expression" dxfId="1942" priority="76">
      <formula>$J9&gt;0</formula>
    </cfRule>
  </conditionalFormatting>
  <conditionalFormatting sqref="J9:K9">
    <cfRule type="expression" dxfId="1941" priority="75">
      <formula>$J9&lt;0</formula>
    </cfRule>
  </conditionalFormatting>
  <conditionalFormatting sqref="E66 H66:I66">
    <cfRule type="expression" dxfId="1940" priority="64">
      <formula>$H66=0</formula>
    </cfRule>
  </conditionalFormatting>
  <conditionalFormatting sqref="J66:K66">
    <cfRule type="expression" dxfId="1939" priority="65">
      <formula>$J66=0</formula>
    </cfRule>
  </conditionalFormatting>
  <conditionalFormatting sqref="L66">
    <cfRule type="expression" dxfId="1938" priority="63">
      <formula>$L67=0</formula>
    </cfRule>
  </conditionalFormatting>
  <conditionalFormatting sqref="J66:K66">
    <cfRule type="expression" dxfId="1937" priority="67">
      <formula>$J66&gt;0</formula>
    </cfRule>
  </conditionalFormatting>
  <conditionalFormatting sqref="L66">
    <cfRule type="expression" dxfId="1936" priority="61">
      <formula>$L66&lt;0</formula>
    </cfRule>
    <cfRule type="expression" dxfId="1935" priority="62">
      <formula>$L66&gt;0</formula>
    </cfRule>
  </conditionalFormatting>
  <conditionalFormatting sqref="J66:K66">
    <cfRule type="expression" dxfId="193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5">
      <formula>$H10=0</formula>
    </cfRule>
  </conditionalFormatting>
  <conditionalFormatting sqref="J10:K10">
    <cfRule type="expression" dxfId="1932" priority="56">
      <formula>$J10=0</formula>
    </cfRule>
  </conditionalFormatting>
  <conditionalFormatting sqref="J10:K10">
    <cfRule type="expression" dxfId="1931" priority="58">
      <formula>$J10&gt;0</formula>
    </cfRule>
  </conditionalFormatting>
  <conditionalFormatting sqref="J10:K10">
    <cfRule type="expression" dxfId="1930" priority="57">
      <formula>$J10&lt;0</formula>
    </cfRule>
  </conditionalFormatting>
  <conditionalFormatting sqref="E26:E28 E30 E45:E49 E36:E43">
    <cfRule type="expression" dxfId="1929" priority="51">
      <formula>$H26=0</formula>
    </cfRule>
  </conditionalFormatting>
  <conditionalFormatting sqref="E29">
    <cfRule type="expression" dxfId="1928" priority="50">
      <formula>$H29=0</formula>
    </cfRule>
  </conditionalFormatting>
  <conditionalFormatting sqref="E31">
    <cfRule type="expression" dxfId="1927" priority="49">
      <formula>$H31=0</formula>
    </cfRule>
  </conditionalFormatting>
  <conditionalFormatting sqref="E32">
    <cfRule type="expression" dxfId="1926" priority="48">
      <formula>$H32=0</formula>
    </cfRule>
  </conditionalFormatting>
  <conditionalFormatting sqref="E44">
    <cfRule type="expression" dxfId="1925" priority="47">
      <formula>$H44=0</formula>
    </cfRule>
  </conditionalFormatting>
  <conditionalFormatting sqref="E35">
    <cfRule type="expression" dxfId="1924" priority="46">
      <formula>$H35=0</formula>
    </cfRule>
  </conditionalFormatting>
  <conditionalFormatting sqref="E33">
    <cfRule type="expression" dxfId="1923" priority="45">
      <formula>$H33=0</formula>
    </cfRule>
  </conditionalFormatting>
  <conditionalFormatting sqref="E34">
    <cfRule type="expression" dxfId="1922" priority="44">
      <formula>$H34=0</formula>
    </cfRule>
  </conditionalFormatting>
  <conditionalFormatting sqref="E67 H67:I67">
    <cfRule type="expression" dxfId="1921" priority="40">
      <formula>$H67=0</formula>
    </cfRule>
  </conditionalFormatting>
  <conditionalFormatting sqref="J67:K67">
    <cfRule type="expression" dxfId="1920" priority="41">
      <formula>$J67=0</formula>
    </cfRule>
  </conditionalFormatting>
  <conditionalFormatting sqref="L67">
    <cfRule type="expression" dxfId="1919" priority="39">
      <formula>$L68=0</formula>
    </cfRule>
  </conditionalFormatting>
  <conditionalFormatting sqref="J67:K67">
    <cfRule type="expression" dxfId="1918" priority="43">
      <formula>$J67&gt;0</formula>
    </cfRule>
  </conditionalFormatting>
  <conditionalFormatting sqref="L67">
    <cfRule type="expression" dxfId="1917" priority="37">
      <formula>$L67&lt;0</formula>
    </cfRule>
    <cfRule type="expression" dxfId="1916" priority="38">
      <formula>$L67&gt;0</formula>
    </cfRule>
  </conditionalFormatting>
  <conditionalFormatting sqref="J67:K67">
    <cfRule type="expression" dxfId="1915" priority="42">
      <formula>$J67&lt;0</formula>
    </cfRule>
  </conditionalFormatting>
  <conditionalFormatting sqref="E69 H69:I69">
    <cfRule type="expression" dxfId="1914" priority="33">
      <formula>$H69=0</formula>
    </cfRule>
  </conditionalFormatting>
  <conditionalFormatting sqref="J69:K69">
    <cfRule type="expression" dxfId="1913" priority="34">
      <formula>$J69=0</formula>
    </cfRule>
  </conditionalFormatting>
  <conditionalFormatting sqref="L69">
    <cfRule type="expression" dxfId="1912" priority="32">
      <formula>$L70=0</formula>
    </cfRule>
  </conditionalFormatting>
  <conditionalFormatting sqref="J69:K69">
    <cfRule type="expression" dxfId="1911" priority="36">
      <formula>$J69&gt;0</formula>
    </cfRule>
  </conditionalFormatting>
  <conditionalFormatting sqref="L69">
    <cfRule type="expression" dxfId="1910" priority="30">
      <formula>$L69&lt;0</formula>
    </cfRule>
    <cfRule type="expression" dxfId="1909" priority="31">
      <formula>$L69&gt;0</formula>
    </cfRule>
  </conditionalFormatting>
  <conditionalFormatting sqref="J69:K69">
    <cfRule type="expression" dxfId="1908" priority="35">
      <formula>$J69&lt;0</formula>
    </cfRule>
  </conditionalFormatting>
  <conditionalFormatting sqref="E68 H68:I68">
    <cfRule type="expression" dxfId="1907" priority="26">
      <formula>$H68=0</formula>
    </cfRule>
  </conditionalFormatting>
  <conditionalFormatting sqref="J68:K68">
    <cfRule type="expression" dxfId="1906" priority="27">
      <formula>$J68=0</formula>
    </cfRule>
  </conditionalFormatting>
  <conditionalFormatting sqref="L68">
    <cfRule type="expression" dxfId="1905" priority="25">
      <formula>$L69=0</formula>
    </cfRule>
  </conditionalFormatting>
  <conditionalFormatting sqref="J68:K68">
    <cfRule type="expression" dxfId="1904" priority="29">
      <formula>$J68&gt;0</formula>
    </cfRule>
  </conditionalFormatting>
  <conditionalFormatting sqref="L68">
    <cfRule type="expression" dxfId="1903" priority="23">
      <formula>$L68&lt;0</formula>
    </cfRule>
    <cfRule type="expression" dxfId="1902" priority="24">
      <formula>$L68&gt;0</formula>
    </cfRule>
  </conditionalFormatting>
  <conditionalFormatting sqref="J68:K68">
    <cfRule type="expression" dxfId="190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18">
      <formula>$H69=0</formula>
    </cfRule>
  </conditionalFormatting>
  <conditionalFormatting sqref="J69:K69">
    <cfRule type="expression" dxfId="1899" priority="19">
      <formula>$J69=0</formula>
    </cfRule>
  </conditionalFormatting>
  <conditionalFormatting sqref="L69">
    <cfRule type="expression" dxfId="1898" priority="17">
      <formula>$L70=0</formula>
    </cfRule>
  </conditionalFormatting>
  <conditionalFormatting sqref="J69:K69">
    <cfRule type="expression" dxfId="1897" priority="21">
      <formula>$J69&gt;0</formula>
    </cfRule>
  </conditionalFormatting>
  <conditionalFormatting sqref="L69">
    <cfRule type="expression" dxfId="1896" priority="15">
      <formula>$L69&lt;0</formula>
    </cfRule>
    <cfRule type="expression" dxfId="1895" priority="16">
      <formula>$L69&gt;0</formula>
    </cfRule>
  </conditionalFormatting>
  <conditionalFormatting sqref="J69:K69">
    <cfRule type="expression" dxfId="1894" priority="20">
      <formula>$J69&lt;0</formula>
    </cfRule>
  </conditionalFormatting>
  <conditionalFormatting sqref="E71 H71:I71">
    <cfRule type="expression" dxfId="1893" priority="11">
      <formula>$H71=0</formula>
    </cfRule>
  </conditionalFormatting>
  <conditionalFormatting sqref="J71:K71">
    <cfRule type="expression" dxfId="1892" priority="12">
      <formula>$J71=0</formula>
    </cfRule>
  </conditionalFormatting>
  <conditionalFormatting sqref="L71">
    <cfRule type="expression" dxfId="1891" priority="10">
      <formula>$L72=0</formula>
    </cfRule>
  </conditionalFormatting>
  <conditionalFormatting sqref="J71:K71">
    <cfRule type="expression" dxfId="1890" priority="14">
      <formula>$J71&gt;0</formula>
    </cfRule>
  </conditionalFormatting>
  <conditionalFormatting sqref="L71">
    <cfRule type="expression" dxfId="1889" priority="8">
      <formula>$L71&lt;0</formula>
    </cfRule>
    <cfRule type="expression" dxfId="1888" priority="9">
      <formula>$L71&gt;0</formula>
    </cfRule>
  </conditionalFormatting>
  <conditionalFormatting sqref="J71:K71">
    <cfRule type="expression" dxfId="1887" priority="13">
      <formula>$J71&lt;0</formula>
    </cfRule>
  </conditionalFormatting>
  <conditionalFormatting sqref="E70 H70:I70">
    <cfRule type="expression" dxfId="1886" priority="4">
      <formula>$H70=0</formula>
    </cfRule>
  </conditionalFormatting>
  <conditionalFormatting sqref="J70:K70">
    <cfRule type="expression" dxfId="1885" priority="5">
      <formula>$J70=0</formula>
    </cfRule>
  </conditionalFormatting>
  <conditionalFormatting sqref="L70">
    <cfRule type="expression" dxfId="1884" priority="3">
      <formula>$L71=0</formula>
    </cfRule>
  </conditionalFormatting>
  <conditionalFormatting sqref="J70:K70">
    <cfRule type="expression" dxfId="1883" priority="7">
      <formula>$J70&gt;0</formula>
    </cfRule>
  </conditionalFormatting>
  <conditionalFormatting sqref="L70">
    <cfRule type="expression" dxfId="1882" priority="1">
      <formula>$L70&lt;0</formula>
    </cfRule>
    <cfRule type="expression" dxfId="1881" priority="2">
      <formula>$L70&gt;0</formula>
    </cfRule>
  </conditionalFormatting>
  <conditionalFormatting sqref="J70:K70">
    <cfRule type="expression" dxfId="1880" priority="6">
      <formula>$J70&lt;0</formula>
    </cfRule>
  </conditionalFormatting>
  <hyperlinks>
    <hyperlink ref="E22" location="BIIB!A1" display="BIIB"/>
    <hyperlink ref="E23" location="MYL!A1" display="MYL"/>
    <hyperlink ref="E10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6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6" location="GE!A1" display="GE"/>
    <hyperlink ref="E3" location="KR!A1" display="KR"/>
    <hyperlink ref="E37" location="F!A1" display="F"/>
    <hyperlink ref="E38" location="JNJ!A1" display="JNJ"/>
    <hyperlink ref="E17" location="ULTA!A1" display="ULTA"/>
    <hyperlink ref="E11" location="FRC!A1" display="FRC"/>
    <hyperlink ref="E9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4" location="HAS!A1" display="HAS"/>
    <hyperlink ref="E8" location="HSIC!A1" display="HSIC"/>
    <hyperlink ref="E13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G283" sqref="G28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89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89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89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89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89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89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66443.024666668207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65194.284666668274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65192.760000000009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4.6666682683280669E-3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7"/>
  <sheetViews>
    <sheetView zoomScaleNormal="100" workbookViewId="0">
      <pane ySplit="1" topLeftCell="A548" activePane="bottomLeft" state="frozen"/>
      <selection pane="bottomLeft" activeCell="H570" sqref="H57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65192.760000000009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</sheetData>
  <conditionalFormatting sqref="D3:D56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342.41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342.41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0" t="s">
        <v>78</v>
      </c>
      <c r="P42" s="79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376.65100000000007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373.22690000000006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369.80280000000005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366.37870000000004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362.95460000000003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359.53050000000002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356.10640000000006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352.68230000000005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349.25820000000004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345.83410000000003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342.41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338.98590000000002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335.56180000000001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332.1377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328.71359999999999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325.28950000000003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321.86540000000002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318.44130000000001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315.01720000000006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311.59310000000005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308.16900000000004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46.73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46.73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0" t="s">
        <v>78</v>
      </c>
      <c r="P42" s="79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51.402999999999999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50.935699999999997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50.468400000000003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50.001100000000001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49.533799999999999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49.066499999999998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48.599199999999996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48.131899999999995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47.6646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47.197299999999998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46.73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46.262699999999995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45.795399999999994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45.328099999999999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44.860799999999998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44.393499999999996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43.926199999999994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43.4589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42.991599999999998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42.524299999999997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42.056999999999995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55.07</v>
      </c>
      <c r="R4" s="226">
        <v>0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5507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426.649999999996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-731.21999999999935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-0.11721612895986346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2.2516796804067551E-2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0" si="15">C39*(E39-D39)</f>
        <v>-545.00000000000023</v>
      </c>
      <c r="G39" s="39">
        <f t="shared" ref="G39:G40" si="16">D39*C39</f>
        <v>6238</v>
      </c>
      <c r="H39" s="226">
        <f t="shared" ref="H39:H40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60.577000000000005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60.026300000000006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59.475600000000007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58.924900000000001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58.374200000000002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57.823500000000003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57.272800000000004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56.722100000000005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56.171399999999998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55.620699999999999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55.07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54.519300000000001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53.968600000000002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53.417899999999996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52.867199999999997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52.316499999999998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51.765799999999999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51.2151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50.664400000000001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50.113700000000001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49.563000000000002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178.46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178.46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0" t="s">
        <v>78</v>
      </c>
      <c r="P42" s="790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196.30600000000001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194.52140000000003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192.73680000000002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190.95220000000003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189.16760000000002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187.38300000000001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185.59840000000003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183.81380000000001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182.0292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180.24460000000002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178.46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176.6754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174.89080000000001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173.1062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171.32159999999999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169.53700000000001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167.75239999999999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165.96780000000001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164.18320000000003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162.39860000000002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160.614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98.03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98.03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107.83300000000001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106.85270000000001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105.87240000000001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104.89210000000001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103.9118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102.9315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101.9512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100.9709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99.990600000000001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99.010300000000001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98.03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97.049700000000001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96.069400000000002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95.089100000000002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94.108800000000002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93.128500000000003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92.148200000000003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91.167900000000003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90.187600000000003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89.207300000000004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88.227000000000004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101.98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101.98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112.17800000000001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111.15820000000001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110.13840000000002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109.11860000000001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108.09880000000001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107.07900000000001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106.0592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105.0394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104.01960000000001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102.99980000000001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101.98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100.9602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99.940399999999997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98.920600000000007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97.900800000000004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96.881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95.861199999999997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94.841400000000007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93.821600000000004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92.8018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91.782000000000011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32.619999999999997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32.619999999999997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0" t="s">
        <v>78</v>
      </c>
      <c r="Q39" s="790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35.881999999999998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35.555799999999998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35.229599999999998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34.903399999999998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34.577199999999998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34.250999999999998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33.924799999999998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33.598599999999998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33.272399999999998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32.946199999999997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32.619999999999997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32.293799999999997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31.967599999999997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31.641399999999997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31.315199999999997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30.988999999999997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30.662799999999997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30.336600000000001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30.010400000000001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29.684199999999997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29.357999999999997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36.65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36.65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0" t="s">
        <v>78</v>
      </c>
      <c r="P40" s="79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40.315000000000005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39.948500000000003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39.582000000000001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39.215499999999999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38.849000000000004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38.482500000000002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38.116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37.749499999999998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37.383000000000003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37.016500000000001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36.65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36.283499999999997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35.916999999999994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35.5505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35.183999999999997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34.817499999999995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34.450999999999993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34.084499999999998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33.718000000000004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33.351500000000001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32.984999999999999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12.16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7296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543.67999999999483</v>
      </c>
      <c r="R7">
        <v>300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-739.73999999999978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-9.2056238753369296E-2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72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0" t="s">
        <v>78</v>
      </c>
      <c r="P15" s="790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13.376000000000001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13.2544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13.132800000000001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13.011200000000001</v>
      </c>
      <c r="X19" s="134"/>
    </row>
    <row r="20" spans="1:24" x14ac:dyDescent="0.25">
      <c r="O20" s="81">
        <v>1.06</v>
      </c>
      <c r="P20" s="81">
        <f t="shared" si="2"/>
        <v>12.889600000000002</v>
      </c>
      <c r="X20" s="134"/>
    </row>
    <row r="21" spans="1:24" x14ac:dyDescent="0.25">
      <c r="O21" s="81">
        <v>1.05</v>
      </c>
      <c r="P21" s="81">
        <f t="shared" si="2"/>
        <v>12.768000000000001</v>
      </c>
      <c r="X21" s="134"/>
    </row>
    <row r="22" spans="1:24" x14ac:dyDescent="0.25">
      <c r="O22" s="81">
        <v>1.04</v>
      </c>
      <c r="P22" s="81">
        <f>O22*$Q$4</f>
        <v>12.6464</v>
      </c>
      <c r="X22" s="134"/>
    </row>
    <row r="23" spans="1:24" x14ac:dyDescent="0.25">
      <c r="O23" s="81">
        <v>1.03</v>
      </c>
      <c r="P23" s="81">
        <f t="shared" ref="P23:P36" si="3">O23*$Q$4</f>
        <v>12.524800000000001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12.4032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12.281600000000001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12.16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12.038399999999999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11.9168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11.795199999999999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11.6736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11.552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11.430399999999999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11.308800000000002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11.187200000000001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11.0656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10.944000000000001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65.05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65.05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0" t="s">
        <v>78</v>
      </c>
      <c r="P40" s="79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71.555000000000007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70.904499999999999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70.254000000000005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69.603499999999997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68.953000000000003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68.302499999999995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67.652000000000001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67.001499999999993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66.350999999999999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65.700499999999991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65.05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64.399500000000003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63.748999999999995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63.098499999999994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62.447999999999993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61.797499999999992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61.146999999999991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60.496499999999997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59.845999999999997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59.195500000000003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58.545000000000002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39.64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39.64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0" t="s">
        <v>78</v>
      </c>
      <c r="P40" s="79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43.604000000000006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43.207600000000006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42.811200000000007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42.4148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42.0184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41.622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41.2256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40.8292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40.4328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40.0364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39.64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39.243600000000001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38.847200000000001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38.450800000000001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38.054400000000001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37.658000000000001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37.261600000000001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36.865200000000002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36.468800000000002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36.072400000000002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35.676000000000002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62.28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62.28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68.50800000000001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67.885200000000012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67.2624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66.639600000000002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66.016800000000003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65.394000000000005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64.771200000000007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64.148400000000009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63.525600000000004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62.902799999999999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62.28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61.657200000000003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61.034399999999998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60.4116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59.788800000000002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59.165999999999997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58.543199999999999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57.920400000000001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57.297600000000003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56.674800000000005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56.052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34.81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34.81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38.291000000000004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37.942900000000009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37.594800000000006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37.246700000000004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36.898600000000002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36.550500000000007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36.202400000000004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35.854300000000002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35.5062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35.158100000000005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34.81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34.4619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34.113800000000005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33.765700000000002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33.4176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33.069499999999998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32.721400000000003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32.3733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32.025200000000005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31.677100000000003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31.329000000000004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65.63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72.192999999999998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71.536699999999996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70.880399999999995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70.224099999999993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69.567800000000005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68.911500000000004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68.255200000000002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67.5989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66.942599999999999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66.286299999999997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65.63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64.973699999999994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64.317399999999992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63.66109999999999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63.004799999999996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62.348499999999994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61.692199999999993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61.035899999999998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60.379599999999996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59.723299999999995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59.067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30.22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30.22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33.242000000000004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32.939799999999998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32.637599999999999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32.3354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32.033200000000001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31.731000000000002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31.428799999999999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31.1266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30.824400000000001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30.522199999999998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30.22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29.9178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29.615599999999997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29.313399999999998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29.011199999999999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28.708999999999996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28.406799999999997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28.104600000000001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27.802399999999999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27.5002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27.198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79.86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79.86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87.846000000000004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87.04740000000001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86.248800000000003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85.450200000000009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84.651600000000002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83.853000000000009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83.054400000000001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82.255800000000008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81.4572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80.658600000000007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79.86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79.061399999999992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78.262799999999999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77.464199999999991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76.665599999999998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75.86699999999999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75.068399999999997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74.269800000000004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73.471199999999996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72.672600000000003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71.873999999999995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195.73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195.73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215.303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213.34569999999999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211.38839999999999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209.43110000000001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207.47380000000001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205.51650000000001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203.5592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201.6019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199.6446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197.68729999999999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195.73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193.77269999999999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191.81539999999998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189.85809999999998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187.90079999999998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185.94349999999997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183.98619999999997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182.02889999999999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180.07159999999999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178.11429999999999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176.15699999999998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4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1" t="s">
        <v>725</v>
      </c>
      <c r="AA2" s="791"/>
      <c r="AB2" s="791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0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15.321007499999984</v>
      </c>
      <c r="Y3" s="62">
        <v>42866</v>
      </c>
      <c r="Z3" s="791" t="s">
        <v>726</v>
      </c>
      <c r="AA3" s="791"/>
      <c r="AB3" s="791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18.579999999999998</v>
      </c>
      <c r="R4" s="487">
        <v>0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74320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61284.029999999941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27651.541000001685</v>
      </c>
      <c r="R7">
        <v>3500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13035.970000000059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0.2127139811138411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1.0764262648008612E-2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964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967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966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965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90" t="s">
        <v>78</v>
      </c>
      <c r="P41" s="790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22.667599999999997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22.481799999999996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22.295999999999996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22.110199999999995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21.924399999999999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21.738599999999998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21.552799999999998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21.366999999999997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21.181199999999997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20.995399999999997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20.8096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20.623799999999999</v>
      </c>
    </row>
    <row r="54" spans="1:16" x14ac:dyDescent="0.25">
      <c r="C54" s="4"/>
      <c r="D54" s="235"/>
      <c r="E54" s="3"/>
      <c r="F54" s="3"/>
      <c r="G54" s="489"/>
      <c r="O54" s="81">
        <v>1.1000000000000001</v>
      </c>
      <c r="P54" s="81">
        <f>O54*$Q$4</f>
        <v>20.437999999999999</v>
      </c>
    </row>
    <row r="55" spans="1:16" x14ac:dyDescent="0.25">
      <c r="G55" s="29"/>
      <c r="O55" s="81">
        <v>1.0900000000000001</v>
      </c>
      <c r="P55" s="81">
        <f t="shared" ref="P55:P74" si="3">O55*$Q$4</f>
        <v>20.252199999999998</v>
      </c>
    </row>
    <row r="56" spans="1:16" x14ac:dyDescent="0.25">
      <c r="G56" s="29"/>
      <c r="O56" s="81">
        <v>1.08</v>
      </c>
      <c r="P56" s="81">
        <f t="shared" si="3"/>
        <v>20.066399999999998</v>
      </c>
    </row>
    <row r="57" spans="1:16" x14ac:dyDescent="0.25">
      <c r="G57" s="29"/>
      <c r="O57" s="81">
        <v>1.07</v>
      </c>
      <c r="P57" s="81">
        <f t="shared" si="3"/>
        <v>19.880599999999998</v>
      </c>
    </row>
    <row r="58" spans="1:16" x14ac:dyDescent="0.25">
      <c r="G58" s="29"/>
      <c r="O58" s="81">
        <v>1.06</v>
      </c>
      <c r="P58" s="81">
        <f t="shared" si="3"/>
        <v>19.694800000000001</v>
      </c>
    </row>
    <row r="59" spans="1:16" x14ac:dyDescent="0.25">
      <c r="G59" s="29"/>
      <c r="O59" s="81">
        <v>1.05</v>
      </c>
      <c r="P59" s="81">
        <f t="shared" si="3"/>
        <v>19.509</v>
      </c>
    </row>
    <row r="60" spans="1:16" x14ac:dyDescent="0.25">
      <c r="A60" s="31" t="s">
        <v>81</v>
      </c>
      <c r="B60" s="490"/>
      <c r="C60" s="71">
        <f>SUM(C2:C59)</f>
        <v>15100</v>
      </c>
      <c r="D60" s="18"/>
      <c r="E60" s="18"/>
      <c r="F60" s="18">
        <f>SUM(F2:F59)</f>
        <v>227418.84999999998</v>
      </c>
      <c r="G60" s="14"/>
      <c r="H60" s="71">
        <f>SUM(H2:H59)</f>
        <v>11100</v>
      </c>
      <c r="I60" s="79"/>
      <c r="J60" s="18"/>
      <c r="K60" s="18">
        <f>SUM(K2:K59)</f>
        <v>164796.57000000004</v>
      </c>
      <c r="L60" s="14"/>
      <c r="M60" s="18">
        <f>SUM(M2:M59)</f>
        <v>1338.25</v>
      </c>
      <c r="O60" s="81">
        <v>1.04</v>
      </c>
      <c r="P60" s="81">
        <f t="shared" si="3"/>
        <v>19.3232</v>
      </c>
    </row>
    <row r="61" spans="1:16" ht="15.75" thickBot="1" x14ac:dyDescent="0.3">
      <c r="A61" s="347" t="s">
        <v>194</v>
      </c>
      <c r="B61" s="491"/>
      <c r="C61" s="349">
        <f>SumByColor($A$61, C2:C59)</f>
        <v>11100</v>
      </c>
      <c r="D61" s="349"/>
      <c r="E61" s="349"/>
      <c r="F61" s="350">
        <f>SumByColor($A$61, F2:F59)</f>
        <v>161787</v>
      </c>
      <c r="G61" s="349"/>
      <c r="H61" s="349">
        <f>SumByColor($A$61, H2:H59)</f>
        <v>11100</v>
      </c>
      <c r="I61" s="349"/>
      <c r="J61" s="350"/>
      <c r="K61" s="350">
        <f>SumByColor($A$61, K2:K59)</f>
        <v>164800</v>
      </c>
      <c r="L61" s="349"/>
      <c r="M61" s="350">
        <f>SumByColor($A$61, M2:M59)</f>
        <v>1338</v>
      </c>
      <c r="O61" s="81">
        <v>1.03</v>
      </c>
      <c r="P61" s="81">
        <f t="shared" si="3"/>
        <v>19.1374</v>
      </c>
    </row>
    <row r="62" spans="1:16" x14ac:dyDescent="0.25">
      <c r="O62" s="81">
        <v>1.02</v>
      </c>
      <c r="P62" s="81">
        <f t="shared" si="3"/>
        <v>18.951599999999999</v>
      </c>
    </row>
    <row r="63" spans="1:16" x14ac:dyDescent="0.25">
      <c r="O63" s="81">
        <v>1.01</v>
      </c>
      <c r="P63" s="81">
        <f t="shared" si="3"/>
        <v>18.765799999999999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18.579999999999998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18.394199999999998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18.208399999999997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18.022599999999997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17.836799999999997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17.650999999999996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17.465199999999996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17.279399999999999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17.093599999999999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16.907799999999998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16.721999999999998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16.536199999999997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16.350399999999997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16.1646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15.978799999999998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15.792999999999997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4" si="88">C138*(E138-D138)</f>
        <v>10350</v>
      </c>
      <c r="G138" s="39">
        <f t="shared" ref="G138:G144" si="89">D138*C138</f>
        <v>72680</v>
      </c>
      <c r="H138" s="226">
        <f t="shared" ref="H138:H144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9" activePane="bottomLeft" state="frozen"/>
      <selection activeCell="A2" sqref="A2"/>
      <selection pane="bottomLeft" activeCell="P55" sqref="P55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16.260000000000002</v>
      </c>
      <c r="R4" s="509">
        <v>0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3252.0000000000005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-237.99999999999955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-237.99999999999955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-6.8194842406876663E-2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2.9520295202952025E-2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" si="9">C28*(E28-D28)</f>
        <v>-19.999999999999574</v>
      </c>
      <c r="G28" s="39">
        <f t="shared" ref="G28" si="10">D28*C28</f>
        <v>3490</v>
      </c>
      <c r="H28" s="226">
        <f t="shared" ref="H28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17.886000000000003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17.723400000000002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17.560800000000004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17.398200000000003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17.235600000000002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17.073000000000004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16.910400000000003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16.747800000000002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16.5852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16.422600000000003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16.260000000000002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16.0974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15.934800000000001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15.772200000000002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15.6096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15.447000000000001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15.2844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15.121800000000002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14.959200000000003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14.796600000000002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14.634000000000002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6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1000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31.220590000000005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29.72</v>
      </c>
      <c r="R4" s="226">
        <v>0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29720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31220.590000000004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247.37999999998283</v>
      </c>
      <c r="R7">
        <v>400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-1500.5900000000111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-4.8064114099061257E-2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1.6823687752355317E-2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2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2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90" t="s">
        <v>78</v>
      </c>
      <c r="P22" s="790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32.692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32.394800000000004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32.0976</v>
      </c>
      <c r="Q25" s="2"/>
      <c r="T25" s="125" t="s">
        <v>97</v>
      </c>
      <c r="U25" s="96">
        <v>29.69</v>
      </c>
      <c r="W25" s="134"/>
    </row>
    <row r="26" spans="2:26" x14ac:dyDescent="0.25">
      <c r="B26" s="29"/>
      <c r="C26" s="4"/>
      <c r="D26" s="235"/>
      <c r="E26" s="3"/>
      <c r="F26" s="3"/>
      <c r="O26" s="81">
        <v>1.07</v>
      </c>
      <c r="P26" s="81">
        <f t="shared" si="2"/>
        <v>31.8004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31.5032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31.206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30.908799999999999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30.611599999999999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30.314399999999999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30.017199999999999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29.72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29.422799999999999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29.125599999999999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28.828399999999998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28.531199999999998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28.233999999999998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27.936799999999998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27.639600000000002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4300</v>
      </c>
      <c r="D41" s="18"/>
      <c r="E41" s="18"/>
      <c r="F41" s="18">
        <f>SUM(F2:F26)</f>
        <v>115982.24</v>
      </c>
      <c r="G41" s="14"/>
      <c r="H41" s="14">
        <f>SUM(H2:H40)</f>
        <v>3300</v>
      </c>
      <c r="I41" s="18"/>
      <c r="J41" s="18"/>
      <c r="K41" s="18">
        <f>SUM(K2:K40)</f>
        <v>84018.25</v>
      </c>
      <c r="L41" s="14"/>
      <c r="M41" s="18">
        <f>SUM(M2:M40)</f>
        <v>743.4</v>
      </c>
      <c r="O41" s="81">
        <v>0.92</v>
      </c>
      <c r="P41" s="81">
        <f t="shared" si="2"/>
        <v>27.342400000000001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3300</v>
      </c>
      <c r="D42" s="349"/>
      <c r="E42" s="349"/>
      <c r="F42" s="350">
        <f>SumByColor($A$42,F2:F40)</f>
        <v>83072</v>
      </c>
      <c r="G42" s="350"/>
      <c r="H42" s="765">
        <f>SumByColor($A$42,H2:H40)</f>
        <v>3300</v>
      </c>
      <c r="I42" s="349"/>
      <c r="J42" s="349"/>
      <c r="K42" s="350">
        <f>SumByColor($A$42,K2:K40)</f>
        <v>84020</v>
      </c>
      <c r="L42" s="349"/>
      <c r="M42" s="350">
        <f>SumByColor($A$42,M2:M40)</f>
        <v>744</v>
      </c>
      <c r="O42" s="81">
        <v>0.91</v>
      </c>
      <c r="P42" s="81">
        <f t="shared" si="2"/>
        <v>27.045200000000001</v>
      </c>
      <c r="W42" s="134"/>
    </row>
    <row r="43" spans="1:23" x14ac:dyDescent="0.25">
      <c r="O43" s="81">
        <v>0.9</v>
      </c>
      <c r="P43" s="81">
        <f t="shared" si="2"/>
        <v>26.748000000000001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913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B96" s="10"/>
      <c r="C96" s="10"/>
      <c r="D96" s="39"/>
      <c r="E96" s="39"/>
      <c r="F96" s="39"/>
      <c r="G96" s="10"/>
      <c r="H96" s="10"/>
      <c r="I96" s="39"/>
      <c r="J96" s="39"/>
      <c r="K96" s="39"/>
      <c r="L96" s="39"/>
    </row>
    <row r="97" spans="2:12" x14ac:dyDescent="0.25">
      <c r="B97" s="10"/>
      <c r="C97" s="10"/>
      <c r="D97" s="39"/>
      <c r="E97" s="39"/>
      <c r="F97" s="39"/>
      <c r="G97" s="10"/>
      <c r="H97" s="10"/>
      <c r="I97" s="39"/>
      <c r="J97" s="39"/>
      <c r="K97" s="39"/>
      <c r="L97" s="39"/>
    </row>
    <row r="98" spans="2:12" x14ac:dyDescent="0.25">
      <c r="B98" s="10"/>
      <c r="C98" s="10"/>
      <c r="D98" s="39"/>
      <c r="E98" s="39"/>
      <c r="F98" s="39"/>
      <c r="G98" s="10"/>
      <c r="H98" s="10"/>
      <c r="I98" s="39"/>
      <c r="J98" s="39"/>
      <c r="K98" s="39"/>
      <c r="L98" s="39"/>
    </row>
    <row r="99" spans="2:12" x14ac:dyDescent="0.25">
      <c r="B99" s="10"/>
      <c r="C99" s="10"/>
      <c r="D99" s="39"/>
      <c r="E99" s="39"/>
      <c r="F99" s="39"/>
      <c r="G99" s="10"/>
      <c r="H99" s="10"/>
      <c r="I99" s="39"/>
      <c r="J99" s="39"/>
      <c r="K99" s="39"/>
      <c r="L99" s="39"/>
    </row>
    <row r="100" spans="2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2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2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2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2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2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23">C107*(E107-D107)</f>
        <v>-33.800000000000097</v>
      </c>
      <c r="G107" s="372">
        <f t="shared" ref="G107:G120" si="124">D107*C107</f>
        <v>3591.7999999999997</v>
      </c>
      <c r="H107" s="373">
        <f t="shared" ref="H107:H120" si="125">(E107-D107)/D107</f>
        <v>-9.410323514672336E-3</v>
      </c>
      <c r="I107" s="372"/>
    </row>
    <row r="108" spans="2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23"/>
        <v>85.200000000000387</v>
      </c>
      <c r="G108" s="372">
        <f t="shared" si="124"/>
        <v>3591.7999999999997</v>
      </c>
      <c r="H108" s="373">
        <f t="shared" si="125"/>
        <v>2.3720697143493622E-2</v>
      </c>
      <c r="I108" s="372"/>
    </row>
    <row r="109" spans="2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23"/>
        <v>-136.80000000000021</v>
      </c>
      <c r="G109" s="372">
        <f t="shared" si="124"/>
        <v>3591.7999999999997</v>
      </c>
      <c r="H109" s="373">
        <f t="shared" si="125"/>
        <v>-3.8086753159975562E-2</v>
      </c>
      <c r="I109" s="372"/>
    </row>
    <row r="110" spans="2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23"/>
        <v>-147.56000000000029</v>
      </c>
      <c r="G110" s="372">
        <f t="shared" si="124"/>
        <v>4959.3599999999997</v>
      </c>
      <c r="H110" s="373">
        <f t="shared" si="125"/>
        <v>-2.9753839205058776E-2</v>
      </c>
      <c r="I110" s="372"/>
    </row>
    <row r="111" spans="2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23"/>
        <v>-49.199999999999591</v>
      </c>
      <c r="G111" s="372">
        <f t="shared" si="124"/>
        <v>8408.4</v>
      </c>
      <c r="H111" s="373">
        <f t="shared" si="125"/>
        <v>-5.8512915655772315E-3</v>
      </c>
      <c r="I111" s="372"/>
    </row>
    <row r="112" spans="2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23"/>
        <v>109.60000000000036</v>
      </c>
      <c r="G112" s="372">
        <f t="shared" si="124"/>
        <v>6994.4000000000005</v>
      </c>
      <c r="H112" s="373">
        <f t="shared" si="125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23"/>
        <v>-6.4000000000007162</v>
      </c>
      <c r="G113" s="372">
        <f t="shared" si="124"/>
        <v>6994.4000000000005</v>
      </c>
      <c r="H113" s="373">
        <f t="shared" si="125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23"/>
        <v>166.71999999999912</v>
      </c>
      <c r="G114" s="372">
        <f t="shared" si="124"/>
        <v>5554.880000000001</v>
      </c>
      <c r="H114" s="373">
        <f t="shared" si="125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23"/>
        <v>218.88000000000034</v>
      </c>
      <c r="G115" s="372">
        <f t="shared" si="124"/>
        <v>5544.32</v>
      </c>
      <c r="H115" s="373">
        <f t="shared" si="125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23"/>
        <v>298.88000000000034</v>
      </c>
      <c r="G116" s="372">
        <f t="shared" si="124"/>
        <v>5544.32</v>
      </c>
      <c r="H116" s="373">
        <f t="shared" si="125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23"/>
        <v>363.18000000000006</v>
      </c>
      <c r="G117" s="372">
        <f t="shared" si="124"/>
        <v>1845.42</v>
      </c>
      <c r="H117" s="373">
        <f t="shared" si="125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23"/>
        <v>329.12000000000035</v>
      </c>
      <c r="G118" s="372">
        <f t="shared" si="124"/>
        <v>5384.48</v>
      </c>
      <c r="H118" s="373">
        <f t="shared" si="125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23"/>
        <v>169.60000000000036</v>
      </c>
      <c r="G119" s="372">
        <f t="shared" si="124"/>
        <v>5384</v>
      </c>
      <c r="H119" s="373">
        <f t="shared" si="125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23"/>
        <v>474.7199999999998</v>
      </c>
      <c r="G120" s="372">
        <f t="shared" si="124"/>
        <v>5384.48</v>
      </c>
      <c r="H120" s="373">
        <f t="shared" si="125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26">C121*(E121-D121)</f>
        <v>588.31999999999994</v>
      </c>
      <c r="G121" s="372">
        <f t="shared" ref="G121:G134" si="127">D121*C121</f>
        <v>5384.48</v>
      </c>
      <c r="H121" s="373">
        <f t="shared" ref="H121:H163" si="128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26"/>
        <v>673.12000000000012</v>
      </c>
      <c r="G122" s="372">
        <f t="shared" si="127"/>
        <v>5384.48</v>
      </c>
      <c r="H122" s="373">
        <f t="shared" si="128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26"/>
        <v>597.9200000000003</v>
      </c>
      <c r="G123" s="372">
        <f t="shared" si="127"/>
        <v>5384.48</v>
      </c>
      <c r="H123" s="373">
        <f t="shared" si="128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26"/>
        <v>489.12000000000035</v>
      </c>
      <c r="G124" s="372">
        <f t="shared" si="127"/>
        <v>5384.48</v>
      </c>
      <c r="H124" s="373">
        <f t="shared" si="128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26"/>
        <v>409.12000000000035</v>
      </c>
      <c r="G125" s="372">
        <f t="shared" si="127"/>
        <v>5384.48</v>
      </c>
      <c r="H125" s="373">
        <f t="shared" si="128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26"/>
        <v>439.52</v>
      </c>
      <c r="G126" s="372">
        <f t="shared" si="127"/>
        <v>5384.48</v>
      </c>
      <c r="H126" s="373">
        <f t="shared" si="128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26"/>
        <v>369.12000000000035</v>
      </c>
      <c r="G127" s="372">
        <f t="shared" si="127"/>
        <v>5384.48</v>
      </c>
      <c r="H127" s="373">
        <f t="shared" si="128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26"/>
        <v>341.92000000000007</v>
      </c>
      <c r="G128" s="372">
        <f t="shared" si="127"/>
        <v>5384.48</v>
      </c>
      <c r="H128" s="373">
        <f t="shared" si="128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26"/>
        <v>442.72000000000048</v>
      </c>
      <c r="G129" s="372">
        <f t="shared" si="127"/>
        <v>5384.48</v>
      </c>
      <c r="H129" s="373">
        <f t="shared" si="128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26"/>
        <v>90.619999999999621</v>
      </c>
      <c r="G130" s="372">
        <f t="shared" si="127"/>
        <v>7821.38</v>
      </c>
      <c r="H130" s="373">
        <f t="shared" si="128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26"/>
        <v>51.480000000000103</v>
      </c>
      <c r="G131" s="372">
        <f t="shared" si="127"/>
        <v>8837.92</v>
      </c>
      <c r="H131" s="373">
        <f t="shared" si="128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26"/>
        <v>-376.80000000000007</v>
      </c>
      <c r="G132" s="372">
        <f t="shared" si="127"/>
        <v>10159.799999999999</v>
      </c>
      <c r="H132" s="373">
        <f t="shared" si="128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26"/>
        <v>-388.00000000000239</v>
      </c>
      <c r="G133" s="372">
        <f t="shared" si="127"/>
        <v>13408.000000000002</v>
      </c>
      <c r="H133" s="373">
        <f t="shared" si="128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26"/>
        <v>-262.9400000000004</v>
      </c>
      <c r="G134" s="372">
        <f t="shared" si="127"/>
        <v>13354.939999999999</v>
      </c>
      <c r="H134" s="373">
        <f t="shared" si="128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26"/>
        <v>-514.93999999999858</v>
      </c>
      <c r="G135" s="372">
        <f t="shared" ref="G135:G140" si="129">D135*C135</f>
        <v>13354.939999999999</v>
      </c>
      <c r="H135" s="373">
        <f t="shared" si="128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26"/>
        <v>-582.93999999999892</v>
      </c>
      <c r="G136" s="372">
        <f t="shared" si="129"/>
        <v>16522.939999999999</v>
      </c>
      <c r="H136" s="373">
        <f t="shared" si="128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26"/>
        <v>-292.93999999999801</v>
      </c>
      <c r="G137" s="372">
        <f t="shared" si="129"/>
        <v>16522.939999999999</v>
      </c>
      <c r="H137" s="373">
        <f t="shared" si="128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26"/>
        <v>-217.93999999999869</v>
      </c>
      <c r="G138" s="372">
        <f t="shared" si="129"/>
        <v>16522.939999999999</v>
      </c>
      <c r="H138" s="373">
        <f t="shared" si="128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26"/>
        <v>-92.93999999999869</v>
      </c>
      <c r="G139" s="372">
        <f t="shared" si="129"/>
        <v>16522.939999999999</v>
      </c>
      <c r="H139" s="373">
        <f t="shared" si="128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26"/>
        <v>-397.93999999999841</v>
      </c>
      <c r="G140" s="372">
        <f t="shared" si="129"/>
        <v>16522.939999999999</v>
      </c>
      <c r="H140" s="373">
        <f t="shared" si="128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26"/>
        <v>-27.939999999997411</v>
      </c>
      <c r="G141" s="372">
        <f t="shared" ref="G141:G163" si="130">D141*C141</f>
        <v>16522.939999999999</v>
      </c>
      <c r="H141" s="373">
        <f t="shared" si="128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26"/>
        <v>-142.9399999999994</v>
      </c>
      <c r="G142" s="372">
        <f t="shared" si="130"/>
        <v>16522.939999999999</v>
      </c>
      <c r="H142" s="373">
        <f t="shared" si="128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26"/>
        <v>-357.93999999999926</v>
      </c>
      <c r="G143" s="372">
        <f t="shared" si="130"/>
        <v>16522.939999999999</v>
      </c>
      <c r="H143" s="373">
        <f t="shared" si="128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26"/>
        <v>-442.94000000000011</v>
      </c>
      <c r="G144" s="372">
        <f t="shared" si="130"/>
        <v>16522.939999999999</v>
      </c>
      <c r="H144" s="373">
        <f t="shared" si="128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26"/>
        <v>-542.93999999999801</v>
      </c>
      <c r="G145" s="372">
        <f t="shared" si="130"/>
        <v>16522.939999999999</v>
      </c>
      <c r="H145" s="373">
        <f t="shared" si="128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26"/>
        <v>-224.94000000000014</v>
      </c>
      <c r="G146" s="372">
        <f t="shared" si="130"/>
        <v>16474.939999999999</v>
      </c>
      <c r="H146" s="373">
        <f t="shared" si="128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26"/>
        <v>-139.93999999999929</v>
      </c>
      <c r="G147" s="372">
        <f t="shared" si="130"/>
        <v>16474.939999999999</v>
      </c>
      <c r="H147" s="373">
        <f t="shared" si="128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26"/>
        <v>-847.93799999999919</v>
      </c>
      <c r="G148" s="372">
        <f t="shared" si="130"/>
        <v>19639.937999999998</v>
      </c>
      <c r="H148" s="373">
        <f t="shared" si="128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26"/>
        <v>-833.93799999999771</v>
      </c>
      <c r="G149" s="372">
        <f t="shared" si="130"/>
        <v>22757.937999999998</v>
      </c>
      <c r="H149" s="373">
        <f t="shared" si="128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26"/>
        <v>-840.93799999999885</v>
      </c>
      <c r="G150" s="372">
        <f t="shared" si="130"/>
        <v>22757.937999999998</v>
      </c>
      <c r="H150" s="373">
        <f t="shared" si="128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26"/>
        <v>-700.9379999999968</v>
      </c>
      <c r="G151" s="372">
        <f t="shared" si="130"/>
        <v>22757.937999999998</v>
      </c>
      <c r="H151" s="373">
        <f t="shared" si="128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26"/>
        <v>-1125.9439999999984</v>
      </c>
      <c r="G152" s="372">
        <f t="shared" si="130"/>
        <v>25837.944</v>
      </c>
      <c r="H152" s="373">
        <f t="shared" si="128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26"/>
        <v>-1205.9439999999995</v>
      </c>
      <c r="G153" s="372">
        <f t="shared" si="130"/>
        <v>25837.944</v>
      </c>
      <c r="H153" s="373">
        <f t="shared" si="128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26"/>
        <v>-965.94399999999894</v>
      </c>
      <c r="G154" s="372">
        <f t="shared" si="130"/>
        <v>25837.944</v>
      </c>
      <c r="H154" s="373">
        <f t="shared" si="128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26"/>
        <v>-1477.9439999999995</v>
      </c>
      <c r="G155" s="372">
        <f t="shared" si="130"/>
        <v>25837.944</v>
      </c>
      <c r="H155" s="373">
        <f t="shared" si="128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26"/>
        <v>-1773.936000000002</v>
      </c>
      <c r="G156" s="372">
        <f t="shared" si="130"/>
        <v>28845.936000000002</v>
      </c>
      <c r="H156" s="373">
        <f t="shared" si="128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26"/>
        <v>-1935.9360000000017</v>
      </c>
      <c r="G157" s="372">
        <f t="shared" si="130"/>
        <v>28845.936000000002</v>
      </c>
      <c r="H157" s="373">
        <f t="shared" si="128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26"/>
        <v>-1989.9360000000006</v>
      </c>
      <c r="G158" s="372">
        <f t="shared" si="130"/>
        <v>28845.936000000002</v>
      </c>
      <c r="H158" s="373">
        <f t="shared" si="128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26"/>
        <v>-2133.9360000000006</v>
      </c>
      <c r="G159" s="372">
        <f t="shared" si="130"/>
        <v>28845.936000000002</v>
      </c>
      <c r="H159" s="373">
        <f t="shared" si="128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26"/>
        <v>-2505.9399999999991</v>
      </c>
      <c r="G160" s="372">
        <f t="shared" si="130"/>
        <v>31785.94</v>
      </c>
      <c r="H160" s="373">
        <f t="shared" si="128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26"/>
        <v>-2945.94</v>
      </c>
      <c r="G161" s="372">
        <f t="shared" si="130"/>
        <v>31785.94</v>
      </c>
      <c r="H161" s="373">
        <f t="shared" si="128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26"/>
        <v>-2415.9399999999991</v>
      </c>
      <c r="G162" s="372">
        <f t="shared" si="130"/>
        <v>31785.94</v>
      </c>
      <c r="H162" s="373">
        <f t="shared" si="128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26"/>
        <v>-2785.94</v>
      </c>
      <c r="G163" s="372">
        <f t="shared" si="130"/>
        <v>31785.94</v>
      </c>
      <c r="H163" s="373">
        <f t="shared" si="128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31">C164*(E164-D164)</f>
        <v>-1145.9399999999996</v>
      </c>
      <c r="G164" s="372">
        <f t="shared" ref="G164:G169" si="132">D164*C164</f>
        <v>31785.94</v>
      </c>
      <c r="H164" s="373">
        <f t="shared" ref="H164:H169" si="133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31"/>
        <v>-520.01099999999701</v>
      </c>
      <c r="G165" s="372">
        <f t="shared" si="132"/>
        <v>28654.010999999999</v>
      </c>
      <c r="H165" s="373">
        <f t="shared" si="133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31"/>
        <v>-783.99999999999886</v>
      </c>
      <c r="G166" s="372">
        <f t="shared" si="132"/>
        <v>31764</v>
      </c>
      <c r="H166" s="373">
        <f t="shared" si="133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31"/>
        <v>350.64000000000027</v>
      </c>
      <c r="G167" s="372">
        <f t="shared" si="132"/>
        <v>15759.359999999999</v>
      </c>
      <c r="H167" s="373">
        <f t="shared" si="133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31"/>
        <v>-398.86400000000037</v>
      </c>
      <c r="G168" s="372">
        <f t="shared" si="132"/>
        <v>25214.864000000001</v>
      </c>
      <c r="H168" s="373">
        <f t="shared" si="133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31"/>
        <v>1280.8600000000013</v>
      </c>
      <c r="G169" s="372">
        <f t="shared" si="132"/>
        <v>12271.14</v>
      </c>
      <c r="H169" s="373">
        <f t="shared" si="133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34">C170*(E170-D170)</f>
        <v>648.8599999999991</v>
      </c>
      <c r="G170" s="372">
        <f t="shared" ref="G170:G176" si="135">D170*C170</f>
        <v>12271.14</v>
      </c>
      <c r="H170" s="373">
        <f t="shared" ref="H170:H176" si="136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34"/>
        <v>1108.8599999999985</v>
      </c>
      <c r="G171" s="372">
        <f t="shared" si="135"/>
        <v>12211.14</v>
      </c>
      <c r="H171" s="373">
        <f t="shared" si="136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34"/>
        <v>1467.7889999999991</v>
      </c>
      <c r="G172" s="372">
        <f t="shared" si="135"/>
        <v>8789.2109999999993</v>
      </c>
      <c r="H172" s="373">
        <f t="shared" si="136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34"/>
        <v>1645.7100000000005</v>
      </c>
      <c r="G173" s="372">
        <f t="shared" si="135"/>
        <v>5310.29</v>
      </c>
      <c r="H173" s="373">
        <f t="shared" si="136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34"/>
        <v>1537.7099999999996</v>
      </c>
      <c r="G174" s="372">
        <f t="shared" si="135"/>
        <v>8728.2900000000009</v>
      </c>
      <c r="H174" s="373">
        <f t="shared" si="136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34"/>
        <v>1754.0499999999997</v>
      </c>
      <c r="G175" s="372">
        <f t="shared" si="135"/>
        <v>1717.95</v>
      </c>
      <c r="H175" s="373">
        <f t="shared" si="136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34"/>
        <v>1742.0399999999997</v>
      </c>
      <c r="G176" s="372">
        <f t="shared" si="135"/>
        <v>8673.9599999999991</v>
      </c>
      <c r="H176" s="373">
        <f t="shared" si="136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37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37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37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38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37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38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37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38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37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38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37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38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37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38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37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38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37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38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37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38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37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38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37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38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37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38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37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38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37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38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37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38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37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38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37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37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37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0" priority="65">
      <formula>F111&gt;0</formula>
    </cfRule>
    <cfRule type="expression" dxfId="1329" priority="66">
      <formula>F111&lt;0</formula>
    </cfRule>
  </conditionalFormatting>
  <conditionalFormatting sqref="F116:F129 F132:F176 F179:F180">
    <cfRule type="expression" dxfId="1328" priority="61">
      <formula>F116&gt;0</formula>
    </cfRule>
    <cfRule type="expression" dxfId="1327" priority="62">
      <formula>F116&lt;0</formula>
    </cfRule>
  </conditionalFormatting>
  <conditionalFormatting sqref="F116:F129 F132:F176 F179:F180">
    <cfRule type="expression" dxfId="1326" priority="63">
      <formula>F116&gt;0</formula>
    </cfRule>
    <cfRule type="expression" dxfId="1325" priority="64">
      <formula>F116&lt;0</formula>
    </cfRule>
  </conditionalFormatting>
  <conditionalFormatting sqref="H111:H129 H132:H176 H179:H180">
    <cfRule type="expression" dxfId="1324" priority="59">
      <formula>H111&gt;0</formula>
    </cfRule>
    <cfRule type="expression" dxfId="1323" priority="60">
      <formula>H111&lt;0</formula>
    </cfRule>
  </conditionalFormatting>
  <conditionalFormatting sqref="F107:F110">
    <cfRule type="expression" dxfId="1322" priority="53">
      <formula>F107&gt;0</formula>
    </cfRule>
    <cfRule type="expression" dxfId="1321" priority="54">
      <formula>F107&lt;0</formula>
    </cfRule>
  </conditionalFormatting>
  <conditionalFormatting sqref="H107:H110">
    <cfRule type="expression" dxfId="1320" priority="51">
      <formula>H107&gt;0</formula>
    </cfRule>
    <cfRule type="expression" dxfId="1319" priority="52">
      <formula>H107&lt;0</formula>
    </cfRule>
  </conditionalFormatting>
  <conditionalFormatting sqref="Q8">
    <cfRule type="expression" dxfId="1318" priority="47">
      <formula>Q8&gt;0</formula>
    </cfRule>
    <cfRule type="expression" dxfId="1317" priority="48">
      <formula>Q8&lt;0</formula>
    </cfRule>
  </conditionalFormatting>
  <conditionalFormatting sqref="Q7">
    <cfRule type="expression" dxfId="1316" priority="49">
      <formula>Q7&gt;0</formula>
    </cfRule>
    <cfRule type="expression" dxfId="1315" priority="50">
      <formula>Q7&lt;0</formula>
    </cfRule>
  </conditionalFormatting>
  <conditionalFormatting sqref="F130">
    <cfRule type="expression" dxfId="1314" priority="43">
      <formula>F130&gt;0</formula>
    </cfRule>
    <cfRule type="expression" dxfId="1313" priority="44">
      <formula>F130&lt;0</formula>
    </cfRule>
  </conditionalFormatting>
  <conditionalFormatting sqref="F130">
    <cfRule type="expression" dxfId="1312" priority="45">
      <formula>F130&gt;0</formula>
    </cfRule>
    <cfRule type="expression" dxfId="1311" priority="46">
      <formula>F130&lt;0</formula>
    </cfRule>
  </conditionalFormatting>
  <conditionalFormatting sqref="H130">
    <cfRule type="expression" dxfId="1310" priority="41">
      <formula>H130&gt;0</formula>
    </cfRule>
    <cfRule type="expression" dxfId="1309" priority="42">
      <formula>H130&lt;0</formula>
    </cfRule>
  </conditionalFormatting>
  <conditionalFormatting sqref="F131">
    <cfRule type="expression" dxfId="1308" priority="37">
      <formula>F131&gt;0</formula>
    </cfRule>
    <cfRule type="expression" dxfId="1307" priority="38">
      <formula>F131&lt;0</formula>
    </cfRule>
  </conditionalFormatting>
  <conditionalFormatting sqref="F131">
    <cfRule type="expression" dxfId="1306" priority="39">
      <formula>F131&gt;0</formula>
    </cfRule>
    <cfRule type="expression" dxfId="1305" priority="40">
      <formula>F131&lt;0</formula>
    </cfRule>
  </conditionalFormatting>
  <conditionalFormatting sqref="H131">
    <cfRule type="expression" dxfId="1304" priority="35">
      <formula>H131&gt;0</formula>
    </cfRule>
    <cfRule type="expression" dxfId="1303" priority="36">
      <formula>H131&lt;0</formula>
    </cfRule>
  </conditionalFormatting>
  <conditionalFormatting sqref="F177:F178">
    <cfRule type="expression" dxfId="1302" priority="31">
      <formula>F177&gt;0</formula>
    </cfRule>
    <cfRule type="expression" dxfId="1301" priority="32">
      <formula>F177&lt;0</formula>
    </cfRule>
  </conditionalFormatting>
  <conditionalFormatting sqref="F177:F178">
    <cfRule type="expression" dxfId="1300" priority="33">
      <formula>F177&gt;0</formula>
    </cfRule>
    <cfRule type="expression" dxfId="1299" priority="34">
      <formula>F177&lt;0</formula>
    </cfRule>
  </conditionalFormatting>
  <conditionalFormatting sqref="H177:H178">
    <cfRule type="expression" dxfId="1298" priority="29">
      <formula>H177&gt;0</formula>
    </cfRule>
    <cfRule type="expression" dxfId="1297" priority="30">
      <formula>H177&lt;0</formula>
    </cfRule>
  </conditionalFormatting>
  <conditionalFormatting sqref="F48:F63">
    <cfRule type="expression" dxfId="1296" priority="27">
      <formula>F48&gt;0</formula>
    </cfRule>
    <cfRule type="expression" dxfId="1295" priority="28">
      <formula>F48&lt;0</formula>
    </cfRule>
  </conditionalFormatting>
  <conditionalFormatting sqref="H48:H63">
    <cfRule type="expression" dxfId="1294" priority="25">
      <formula>H48&gt;0</formula>
    </cfRule>
    <cfRule type="expression" dxfId="1293" priority="26">
      <formula>H48&lt;0</formula>
    </cfRule>
  </conditionalFormatting>
  <conditionalFormatting sqref="Q10">
    <cfRule type="expression" dxfId="1292" priority="23">
      <formula>Q10&gt;0</formula>
    </cfRule>
    <cfRule type="expression" dxfId="1291" priority="24">
      <formula>Q10&lt;0</formula>
    </cfRule>
  </conditionalFormatting>
  <conditionalFormatting sqref="J58:K58">
    <cfRule type="expression" dxfId="1290" priority="21">
      <formula>J58&gt;0</formula>
    </cfRule>
    <cfRule type="expression" dxfId="1289" priority="22">
      <formula>J58&lt;0</formula>
    </cfRule>
  </conditionalFormatting>
  <conditionalFormatting sqref="K59">
    <cfRule type="expression" dxfId="1288" priority="19">
      <formula>K59&gt;0</formula>
    </cfRule>
    <cfRule type="expression" dxfId="1287" priority="20">
      <formula>K59&lt;0</formula>
    </cfRule>
  </conditionalFormatting>
  <conditionalFormatting sqref="K60:K73 K78:K104">
    <cfRule type="expression" dxfId="1286" priority="17">
      <formula>K60&gt;0</formula>
    </cfRule>
    <cfRule type="expression" dxfId="1285" priority="18">
      <formula>K60&lt;0</formula>
    </cfRule>
  </conditionalFormatting>
  <conditionalFormatting sqref="F65:F73">
    <cfRule type="expression" dxfId="1284" priority="15">
      <formula>F65&gt;0</formula>
    </cfRule>
    <cfRule type="expression" dxfId="1283" priority="16">
      <formula>F65&lt;0</formula>
    </cfRule>
  </conditionalFormatting>
  <conditionalFormatting sqref="H65:H73">
    <cfRule type="expression" dxfId="1282" priority="13">
      <formula>H65&gt;0</formula>
    </cfRule>
    <cfRule type="expression" dxfId="1281" priority="14">
      <formula>H65&lt;0</formula>
    </cfRule>
  </conditionalFormatting>
  <conditionalFormatting sqref="R4">
    <cfRule type="expression" dxfId="1280" priority="11">
      <formula>R4&gt;0</formula>
    </cfRule>
    <cfRule type="expression" dxfId="1279" priority="12">
      <formula>R4&lt;0</formula>
    </cfRule>
  </conditionalFormatting>
  <conditionalFormatting sqref="Q9">
    <cfRule type="expression" dxfId="1278" priority="9">
      <formula>Q9&gt;0</formula>
    </cfRule>
    <cfRule type="expression" dxfId="1277" priority="10">
      <formula>Q9&lt;0</formula>
    </cfRule>
  </conditionalFormatting>
  <conditionalFormatting sqref="K74:K77">
    <cfRule type="expression" dxfId="1276" priority="7">
      <formula>K74&gt;0</formula>
    </cfRule>
    <cfRule type="expression" dxfId="1275" priority="8">
      <formula>K74&lt;0</formula>
    </cfRule>
  </conditionalFormatting>
  <conditionalFormatting sqref="F74:F95">
    <cfRule type="expression" dxfId="1274" priority="5">
      <formula>F74&gt;0</formula>
    </cfRule>
    <cfRule type="expression" dxfId="1273" priority="6">
      <formula>F74&lt;0</formula>
    </cfRule>
  </conditionalFormatting>
  <conditionalFormatting sqref="H74:H95">
    <cfRule type="expression" dxfId="1272" priority="3">
      <formula>H74&gt;0</formula>
    </cfRule>
    <cfRule type="expression" dxfId="1271" priority="4">
      <formula>H74&lt;0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13.200000000000001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13.080000000000002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12.96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12.84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12.72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12.600000000000001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12.48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12.36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12.24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12.120000000000001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12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11.879999999999999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11.64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11.52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11.399999999999999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11.28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11.16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11.040000000000001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147.36000000000001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147.36000000000001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162.09600000000003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160.62240000000003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159.14880000000002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157.67520000000002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156.20160000000001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154.72800000000001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153.25440000000003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151.78080000000003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150.30720000000002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148.83360000000002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147.36000000000001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145.88640000000001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144.4128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142.9392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141.46559999999999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139.99200000000002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138.51840000000001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137.04480000000001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135.5712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134.09760000000003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132.62400000000002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162.96150000000006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244.13</v>
      </c>
      <c r="R4" s="509">
        <v>0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4882.6000000000004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3259.2300000000014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1848.1399999999994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1623.369999999999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0.49808390325322188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SumByColor($A$19,K3:K17)</f>
        <v>3523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1" si="12">C29*(E29-D29)</f>
        <v>1459.5500000000004</v>
      </c>
      <c r="G29" s="39">
        <f t="shared" ref="G29:G31" si="13">D29*C29</f>
        <v>3299.6499999999996</v>
      </c>
      <c r="H29" s="226">
        <f t="shared" ref="H29:H31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268.54300000000001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266.10169999999999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263.66040000000004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261.21910000000003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258.77780000000001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256.3365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253.89520000000002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251.4539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249.01259999999999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246.57130000000001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244.13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241.68869999999998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239.2474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236.80609999999999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234.36479999999997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231.92349999999999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229.48219999999998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227.04089999999999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224.59960000000001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222.1583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219.71700000000001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5">
      <formula>F47&gt;0</formula>
    </cfRule>
    <cfRule type="expression" dxfId="1227" priority="36">
      <formula>F47&lt;0</formula>
    </cfRule>
  </conditionalFormatting>
  <conditionalFormatting sqref="Q7">
    <cfRule type="expression" dxfId="1226" priority="33">
      <formula>Q7&gt;0</formula>
    </cfRule>
    <cfRule type="expression" dxfId="1225" priority="34">
      <formula>Q7&lt;0</formula>
    </cfRule>
  </conditionalFormatting>
  <conditionalFormatting sqref="Q8">
    <cfRule type="expression" dxfId="1224" priority="31">
      <formula>Q8&gt;0</formula>
    </cfRule>
    <cfRule type="expression" dxfId="1223" priority="32">
      <formula>Q8&lt;0</formula>
    </cfRule>
  </conditionalFormatting>
  <conditionalFormatting sqref="F30:F46">
    <cfRule type="expression" dxfId="1222" priority="29">
      <formula>F30&gt;0</formula>
    </cfRule>
    <cfRule type="expression" dxfId="1221" priority="30">
      <formula>F30&lt;0</formula>
    </cfRule>
  </conditionalFormatting>
  <conditionalFormatting sqref="H30:H46">
    <cfRule type="expression" dxfId="1220" priority="27">
      <formula>H30&gt;0</formula>
    </cfRule>
    <cfRule type="expression" dxfId="1219" priority="28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969</v>
      </c>
      <c r="M2" s="3"/>
      <c r="O2" s="11" t="s">
        <v>57</v>
      </c>
      <c r="Q2">
        <f>C18-H18</f>
        <v>60</v>
      </c>
      <c r="T2" s="1">
        <v>43119</v>
      </c>
      <c r="U2" t="s">
        <v>972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89.93</v>
      </c>
      <c r="R4" s="509">
        <v>0</v>
      </c>
      <c r="T4" s="1"/>
      <c r="U4" t="s">
        <v>974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5395.8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218.40000000000055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218.40000000000055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4.2183335264804833E-2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7.5614366729678641E-3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0" t="s">
        <v>78</v>
      </c>
      <c r="P15" s="790"/>
      <c r="W15" s="134"/>
    </row>
    <row r="16" spans="1:23" ht="15.75" thickTop="1" x14ac:dyDescent="0.25">
      <c r="H16" s="70"/>
      <c r="O16" s="81">
        <v>1.1000000000000001</v>
      </c>
      <c r="P16" s="81">
        <f>O16*$Q$4</f>
        <v>98.923000000000016</v>
      </c>
      <c r="W16" s="134"/>
    </row>
    <row r="17" spans="1:23" x14ac:dyDescent="0.25">
      <c r="O17" s="81">
        <v>1.0900000000000001</v>
      </c>
      <c r="P17" s="81">
        <f t="shared" ref="P17:P36" si="0">O17*$Q$4</f>
        <v>98.023700000000019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97.124400000000009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96.225100000000012</v>
      </c>
      <c r="W19" s="134"/>
    </row>
    <row r="20" spans="1:23" x14ac:dyDescent="0.25">
      <c r="O20" s="81">
        <v>1.06</v>
      </c>
      <c r="P20" s="81">
        <f t="shared" si="0"/>
        <v>95.325800000000015</v>
      </c>
      <c r="W20" s="134"/>
    </row>
    <row r="21" spans="1:23" x14ac:dyDescent="0.25">
      <c r="O21" s="81">
        <v>1.05</v>
      </c>
      <c r="P21" s="81">
        <f t="shared" si="0"/>
        <v>94.426500000000004</v>
      </c>
      <c r="W21" s="134"/>
    </row>
    <row r="22" spans="1:23" x14ac:dyDescent="0.25">
      <c r="O22" s="81">
        <v>1.04</v>
      </c>
      <c r="P22" s="81">
        <f t="shared" si="0"/>
        <v>93.527200000000008</v>
      </c>
      <c r="W22" s="134"/>
    </row>
    <row r="23" spans="1:23" x14ac:dyDescent="0.25">
      <c r="O23" s="81">
        <v>1.03</v>
      </c>
      <c r="P23" s="81">
        <f t="shared" si="0"/>
        <v>92.627900000000011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91.728600000000014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90.829300000000003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89.93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89.03070000000001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88.131399999999999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87.232100000000003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86.332800000000006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85.433500000000009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84.534199999999998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83.634900000000016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82.735600000000005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81.836300000000008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80.937000000000012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6" priority="21">
      <formula>F47&gt;0</formula>
    </cfRule>
    <cfRule type="expression" dxfId="1195" priority="22">
      <formula>F47&lt;0</formula>
    </cfRule>
  </conditionalFormatting>
  <conditionalFormatting sqref="Q7">
    <cfRule type="expression" dxfId="1194" priority="19">
      <formula>Q7&gt;0</formula>
    </cfRule>
    <cfRule type="expression" dxfId="1193" priority="20">
      <formula>Q7&lt;0</formula>
    </cfRule>
  </conditionalFormatting>
  <conditionalFormatting sqref="Q8">
    <cfRule type="expression" dxfId="1192" priority="17">
      <formula>Q8&gt;0</formula>
    </cfRule>
    <cfRule type="expression" dxfId="1191" priority="18">
      <formula>Q8&lt;0</formula>
    </cfRule>
  </conditionalFormatting>
  <conditionalFormatting sqref="F25:F46">
    <cfRule type="expression" dxfId="1190" priority="15">
      <formula>F25&gt;0</formula>
    </cfRule>
    <cfRule type="expression" dxfId="1189" priority="16">
      <formula>F25&lt;0</formula>
    </cfRule>
  </conditionalFormatting>
  <conditionalFormatting sqref="H25:H46">
    <cfRule type="expression" dxfId="1188" priority="13">
      <formula>H25&gt;0</formula>
    </cfRule>
    <cfRule type="expression" dxfId="1187" priority="14">
      <formula>H25&lt;0</formula>
    </cfRule>
  </conditionalFormatting>
  <conditionalFormatting sqref="F89:F110">
    <cfRule type="expression" dxfId="1186" priority="11">
      <formula>F89&gt;0</formula>
    </cfRule>
    <cfRule type="expression" dxfId="1185" priority="12">
      <formula>F89&lt;0</formula>
    </cfRule>
  </conditionalFormatting>
  <conditionalFormatting sqref="H89:H110">
    <cfRule type="expression" dxfId="1184" priority="9">
      <formula>H89&gt;0</formula>
    </cfRule>
    <cfRule type="expression" dxfId="1183" priority="10">
      <formula>H89&lt;0</formula>
    </cfRule>
  </conditionalFormatting>
  <conditionalFormatting sqref="Q10">
    <cfRule type="expression" dxfId="1182" priority="7">
      <formula>Q10&gt;0</formula>
    </cfRule>
    <cfRule type="expression" dxfId="1181" priority="8">
      <formula>Q10&lt;0</formula>
    </cfRule>
  </conditionalFormatting>
  <conditionalFormatting sqref="J25:J38">
    <cfRule type="expression" dxfId="1180" priority="5">
      <formula>J25&gt;0</formula>
    </cfRule>
    <cfRule type="expression" dxfId="1179" priority="6">
      <formula>J25&lt;0</formula>
    </cfRule>
  </conditionalFormatting>
  <conditionalFormatting sqref="K25:K38">
    <cfRule type="expression" dxfId="1178" priority="3">
      <formula>K25&gt;0</formula>
    </cfRule>
    <cfRule type="expression" dxfId="1177" priority="4">
      <formula>K25&lt;0</formula>
    </cfRule>
  </conditionalFormatting>
  <conditionalFormatting sqref="L25:L38">
    <cfRule type="expression" dxfId="1176" priority="1">
      <formula>L25&gt;0</formula>
    </cfRule>
    <cfRule type="expression" dxfId="11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117.02</v>
      </c>
      <c r="R4" s="509">
        <v>0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8776.5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1826.0499999999993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1826.0499999999993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0.26272399628801002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0" t="s">
        <v>78</v>
      </c>
      <c r="P17" s="790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175</v>
      </c>
      <c r="I18" s="18"/>
      <c r="J18" s="18"/>
      <c r="K18" s="18">
        <f>SUM(K2:K7)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128.72200000000001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127.5518</v>
      </c>
      <c r="Q19" s="2"/>
    </row>
    <row r="20" spans="1:17" x14ac:dyDescent="0.25">
      <c r="O20" s="81">
        <v>1.08</v>
      </c>
      <c r="P20" s="81">
        <f t="shared" si="2"/>
        <v>126.38160000000001</v>
      </c>
      <c r="Q20" s="2"/>
    </row>
    <row r="21" spans="1:17" x14ac:dyDescent="0.25">
      <c r="O21" s="81">
        <v>1.07</v>
      </c>
      <c r="P21" s="81">
        <f t="shared" si="2"/>
        <v>125.2114</v>
      </c>
      <c r="Q21" s="2"/>
    </row>
    <row r="22" spans="1:17" x14ac:dyDescent="0.25">
      <c r="O22" s="81">
        <v>1.06</v>
      </c>
      <c r="P22" s="81">
        <f t="shared" si="2"/>
        <v>124.0412</v>
      </c>
      <c r="Q22" s="2"/>
    </row>
    <row r="23" spans="1:17" x14ac:dyDescent="0.25">
      <c r="O23" s="81">
        <v>1.05</v>
      </c>
      <c r="P23" s="81">
        <f t="shared" si="2"/>
        <v>122.871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121.7008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120.53059999999999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119.3604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118.19019999999999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117.02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115.8498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114.67959999999999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113.5094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112.33919999999999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111.169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109.99879999999999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108.82860000000001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107.6584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106.48820000000001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105.318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4" priority="23">
      <formula>F56&gt;0</formula>
    </cfRule>
    <cfRule type="expression" dxfId="1173" priority="24">
      <formula>F56&lt;0</formula>
    </cfRule>
  </conditionalFormatting>
  <conditionalFormatting sqref="Q7">
    <cfRule type="expression" dxfId="1172" priority="21">
      <formula>Q7&gt;0</formula>
    </cfRule>
    <cfRule type="expression" dxfId="1171" priority="22">
      <formula>Q7&lt;0</formula>
    </cfRule>
  </conditionalFormatting>
  <conditionalFormatting sqref="Q8">
    <cfRule type="expression" dxfId="1170" priority="19">
      <formula>Q8&gt;0</formula>
    </cfRule>
    <cfRule type="expression" dxfId="1169" priority="20">
      <formula>Q8&lt;0</formula>
    </cfRule>
  </conditionalFormatting>
  <conditionalFormatting sqref="F25:F55">
    <cfRule type="expression" dxfId="1168" priority="17">
      <formula>F25&gt;0</formula>
    </cfRule>
    <cfRule type="expression" dxfId="1167" priority="18">
      <formula>F25&lt;0</formula>
    </cfRule>
  </conditionalFormatting>
  <conditionalFormatting sqref="H25:H55">
    <cfRule type="expression" dxfId="1166" priority="15">
      <formula>H25&gt;0</formula>
    </cfRule>
    <cfRule type="expression" dxfId="1165" priority="16">
      <formula>H25&lt;0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Q10">
    <cfRule type="expression" dxfId="1160" priority="9">
      <formula>Q10&gt;0</formula>
    </cfRule>
    <cfRule type="expression" dxfId="1159" priority="10">
      <formula>Q10&lt;0</formula>
    </cfRule>
  </conditionalFormatting>
  <conditionalFormatting sqref="J25:J38">
    <cfRule type="expression" dxfId="1158" priority="7">
      <formula>J25&gt;0</formula>
    </cfRule>
    <cfRule type="expression" dxfId="1157" priority="8">
      <formula>J25&lt;0</formula>
    </cfRule>
  </conditionalFormatting>
  <conditionalFormatting sqref="K25:K38">
    <cfRule type="expression" dxfId="1156" priority="5">
      <formula>K25&gt;0</formula>
    </cfRule>
    <cfRule type="expression" dxfId="1155" priority="6">
      <formula>K25&lt;0</formula>
    </cfRule>
  </conditionalFormatting>
  <conditionalFormatting sqref="L25:L34">
    <cfRule type="expression" dxfId="1154" priority="3">
      <formula>L25&gt;0</formula>
    </cfRule>
    <cfRule type="expression" dxfId="1153" priority="4">
      <formula>L25&lt;0</formula>
    </cfRule>
  </conditionalFormatting>
  <conditionalFormatting sqref="J43">
    <cfRule type="expression" dxfId="1152" priority="1">
      <formula>J43&gt;0</formula>
    </cfRule>
    <cfRule type="expression" dxfId="11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192.29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3845.7999999999997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1007.7200000000003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864.69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0.29005638839224318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2.6002392220084249E-3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211.51900000000001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209.59610000000001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207.67320000000001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205.75030000000001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203.82740000000001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201.90450000000001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199.98159999999999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198.05869999999999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196.13579999999999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194.21289999999999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192.29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190.36709999999999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188.4442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186.5213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184.5984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182.67549999999997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180.75259999999997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178.8297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176.9068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174.98390000000001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173.06100000000001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0" priority="22">
      <formula>F47&gt;0</formula>
    </cfRule>
    <cfRule type="expression" dxfId="1149" priority="23">
      <formula>F47&lt;0</formula>
    </cfRule>
  </conditionalFormatting>
  <conditionalFormatting sqref="Q7">
    <cfRule type="expression" dxfId="1148" priority="20">
      <formula>Q7&gt;0</formula>
    </cfRule>
    <cfRule type="expression" dxfId="1147" priority="21">
      <formula>Q7&lt;0</formula>
    </cfRule>
  </conditionalFormatting>
  <conditionalFormatting sqref="Q8">
    <cfRule type="expression" dxfId="1146" priority="18">
      <formula>Q8&gt;0</formula>
    </cfRule>
    <cfRule type="expression" dxfId="1145" priority="19">
      <formula>Q8&lt;0</formula>
    </cfRule>
  </conditionalFormatting>
  <conditionalFormatting sqref="F25:F46">
    <cfRule type="expression" dxfId="1144" priority="16">
      <formula>F25&gt;0</formula>
    </cfRule>
    <cfRule type="expression" dxfId="1143" priority="17">
      <formula>F25&lt;0</formula>
    </cfRule>
  </conditionalFormatting>
  <conditionalFormatting sqref="H25:H46">
    <cfRule type="expression" dxfId="1142" priority="14">
      <formula>H25&gt;0</formula>
    </cfRule>
    <cfRule type="expression" dxfId="1141" priority="15">
      <formula>H25&lt;0</formula>
    </cfRule>
  </conditionalFormatting>
  <conditionalFormatting sqref="F89:F110">
    <cfRule type="expression" dxfId="1140" priority="12">
      <formula>F89&gt;0</formula>
    </cfRule>
    <cfRule type="expression" dxfId="1139" priority="13">
      <formula>F89&lt;0</formula>
    </cfRule>
  </conditionalFormatting>
  <conditionalFormatting sqref="H89:H110">
    <cfRule type="expression" dxfId="1138" priority="10">
      <formula>H89&gt;0</formula>
    </cfRule>
    <cfRule type="expression" dxfId="1137" priority="11">
      <formula>H89&lt;0</formula>
    </cfRule>
  </conditionalFormatting>
  <conditionalFormatting sqref="Q10">
    <cfRule type="expression" dxfId="1136" priority="8">
      <formula>Q10&gt;0</formula>
    </cfRule>
    <cfRule type="expression" dxfId="1135" priority="9">
      <formula>Q10&lt;0</formula>
    </cfRule>
  </conditionalFormatting>
  <conditionalFormatting sqref="J25:J38">
    <cfRule type="expression" dxfId="1134" priority="6">
      <formula>J25&gt;0</formula>
    </cfRule>
    <cfRule type="expression" dxfId="1133" priority="7">
      <formula>J25&lt;0</formula>
    </cfRule>
  </conditionalFormatting>
  <conditionalFormatting sqref="K25:K38">
    <cfRule type="expression" dxfId="1132" priority="4">
      <formula>K25&gt;0</formula>
    </cfRule>
    <cfRule type="expression" dxfId="1131" priority="5">
      <formula>K25&lt;0</formula>
    </cfRule>
  </conditionalFormatting>
  <conditionalFormatting sqref="L25:L38">
    <cfRule type="expression" dxfId="1130" priority="2">
      <formula>L25&gt;0</formula>
    </cfRule>
    <cfRule type="expression" dxfId="11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15.12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16.632000000000001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16.480800000000002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16.329599999999999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16.1784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16.027200000000001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15.875999999999999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15.7248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15.573599999999999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15.4224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15.271199999999999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14.9688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14.817599999999999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14.666399999999999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14.515199999999998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14.363999999999999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14.212799999999998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14.0616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13.910399999999999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13.7592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13.607999999999999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3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3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7" priority="74">
      <formula>F12&gt;0</formula>
    </cfRule>
    <cfRule type="expression" dxfId="11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5" priority="67">
      <formula>F124&gt;0</formula>
    </cfRule>
    <cfRule type="expression" dxfId="1114" priority="68">
      <formula>F124&lt;0</formula>
    </cfRule>
  </conditionalFormatting>
  <conditionalFormatting sqref="H124:H130">
    <cfRule type="expression" dxfId="1113" priority="55">
      <formula>H124&gt;0</formula>
    </cfRule>
    <cfRule type="expression" dxfId="1112" priority="56">
      <formula>H124&lt;0</formula>
    </cfRule>
  </conditionalFormatting>
  <conditionalFormatting sqref="H131">
    <cfRule type="expression" dxfId="1111" priority="53">
      <formula>H131&gt;0</formula>
    </cfRule>
    <cfRule type="expression" dxfId="1110" priority="54">
      <formula>H131&lt;0</formula>
    </cfRule>
  </conditionalFormatting>
  <conditionalFormatting sqref="H132">
    <cfRule type="expression" dxfId="1109" priority="51">
      <formula>H132&gt;0</formula>
    </cfRule>
    <cfRule type="expression" dxfId="1108" priority="52">
      <formula>H132&lt;0</formula>
    </cfRule>
  </conditionalFormatting>
  <conditionalFormatting sqref="H133:H135">
    <cfRule type="expression" dxfId="1107" priority="49">
      <formula>H133&gt;0</formula>
    </cfRule>
    <cfRule type="expression" dxfId="1106" priority="50">
      <formula>H133&lt;0</formula>
    </cfRule>
  </conditionalFormatting>
  <conditionalFormatting sqref="H136">
    <cfRule type="expression" dxfId="1105" priority="45">
      <formula>H136&gt;0</formula>
    </cfRule>
    <cfRule type="expression" dxfId="1104" priority="46">
      <formula>H136&lt;0</formula>
    </cfRule>
  </conditionalFormatting>
  <conditionalFormatting sqref="Q7">
    <cfRule type="expression" dxfId="1103" priority="39">
      <formula>Q7&gt;0</formula>
    </cfRule>
    <cfRule type="expression" dxfId="1102" priority="40">
      <formula>Q7&lt;0</formula>
    </cfRule>
  </conditionalFormatting>
  <conditionalFormatting sqref="Q8">
    <cfRule type="expression" dxfId="1101" priority="37">
      <formula>Q8&gt;0</formula>
    </cfRule>
    <cfRule type="expression" dxfId="1100" priority="38">
      <formula>Q8&lt;0</formula>
    </cfRule>
  </conditionalFormatting>
  <conditionalFormatting sqref="F167:F178 H167:H178">
    <cfRule type="expression" dxfId="1099" priority="35">
      <formula>F167&gt;0</formula>
    </cfRule>
    <cfRule type="expression" dxfId="1098" priority="36">
      <formula>F167&lt;0</formula>
    </cfRule>
  </conditionalFormatting>
  <conditionalFormatting sqref="F183:F197 H183:H197">
    <cfRule type="expression" dxfId="1097" priority="33">
      <formula>F183&gt;0</formula>
    </cfRule>
    <cfRule type="expression" dxfId="1096" priority="34">
      <formula>F183&lt;0</formula>
    </cfRule>
  </conditionalFormatting>
  <conditionalFormatting sqref="F198:F206 H198:H206">
    <cfRule type="expression" dxfId="1095" priority="31">
      <formula>F198&gt;0</formula>
    </cfRule>
    <cfRule type="expression" dxfId="1094" priority="32">
      <formula>F198&lt;0</formula>
    </cfRule>
  </conditionalFormatting>
  <conditionalFormatting sqref="F141:F147 H141:H147">
    <cfRule type="expression" dxfId="1093" priority="29">
      <formula>F141&gt;0</formula>
    </cfRule>
    <cfRule type="expression" dxfId="1092" priority="30">
      <formula>F141&lt;0</formula>
    </cfRule>
  </conditionalFormatting>
  <conditionalFormatting sqref="H149:H152 F149:F152">
    <cfRule type="expression" dxfId="1091" priority="27">
      <formula>F149&gt;0</formula>
    </cfRule>
    <cfRule type="expression" dxfId="1090" priority="28">
      <formula>F149&lt;0</formula>
    </cfRule>
  </conditionalFormatting>
  <conditionalFormatting sqref="F226 H215:H218 H257:H260 F257:F260 H226 H231:H233 F231:F233 F235:F244 H235:H244">
    <cfRule type="expression" dxfId="1089" priority="25">
      <formula>F215&gt;0</formula>
    </cfRule>
    <cfRule type="expression" dxfId="1088" priority="26">
      <formula>F215&lt;0</formula>
    </cfRule>
  </conditionalFormatting>
  <conditionalFormatting sqref="F207:F218">
    <cfRule type="expression" dxfId="1087" priority="23">
      <formula>F207&gt;0</formula>
    </cfRule>
    <cfRule type="expression" dxfId="1086" priority="24">
      <formula>F207&lt;0</formula>
    </cfRule>
  </conditionalFormatting>
  <conditionalFormatting sqref="H207:H208">
    <cfRule type="expression" dxfId="1085" priority="21">
      <formula>H207&gt;0</formula>
    </cfRule>
    <cfRule type="expression" dxfId="1084" priority="22">
      <formula>H207&lt;0</formula>
    </cfRule>
  </conditionalFormatting>
  <conditionalFormatting sqref="H209">
    <cfRule type="expression" dxfId="1083" priority="19">
      <formula>H209&gt;0</formula>
    </cfRule>
    <cfRule type="expression" dxfId="1082" priority="20">
      <formula>H209&lt;0</formula>
    </cfRule>
  </conditionalFormatting>
  <conditionalFormatting sqref="H210">
    <cfRule type="expression" dxfId="1081" priority="17">
      <formula>H210&gt;0</formula>
    </cfRule>
    <cfRule type="expression" dxfId="1080" priority="18">
      <formula>H210&lt;0</formula>
    </cfRule>
  </conditionalFormatting>
  <conditionalFormatting sqref="H211:H213">
    <cfRule type="expression" dxfId="1079" priority="15">
      <formula>H211&gt;0</formula>
    </cfRule>
    <cfRule type="expression" dxfId="1078" priority="16">
      <formula>H211&lt;0</formula>
    </cfRule>
  </conditionalFormatting>
  <conditionalFormatting sqref="H214">
    <cfRule type="expression" dxfId="1077" priority="13">
      <formula>H214&gt;0</formula>
    </cfRule>
    <cfRule type="expression" dxfId="1076" priority="14">
      <formula>H214&lt;0</formula>
    </cfRule>
  </conditionalFormatting>
  <conditionalFormatting sqref="F245:F256 H245:H256">
    <cfRule type="expression" dxfId="1075" priority="11">
      <formula>F245&gt;0</formula>
    </cfRule>
    <cfRule type="expression" dxfId="1074" priority="12">
      <formula>F245&lt;0</formula>
    </cfRule>
  </conditionalFormatting>
  <conditionalFormatting sqref="F261:F275 H261:H275">
    <cfRule type="expression" dxfId="1073" priority="9">
      <formula>F261&gt;0</formula>
    </cfRule>
    <cfRule type="expression" dxfId="1072" priority="10">
      <formula>F261&lt;0</formula>
    </cfRule>
  </conditionalFormatting>
  <conditionalFormatting sqref="F276:F283 H276:H283">
    <cfRule type="expression" dxfId="1071" priority="7">
      <formula>F276&gt;0</formula>
    </cfRule>
    <cfRule type="expression" dxfId="1070" priority="8">
      <formula>F276&lt;0</formula>
    </cfRule>
  </conditionalFormatting>
  <conditionalFormatting sqref="F219:F225 H219:H225">
    <cfRule type="expression" dxfId="1069" priority="5">
      <formula>F219&gt;0</formula>
    </cfRule>
    <cfRule type="expression" dxfId="1068" priority="6">
      <formula>F219&lt;0</formula>
    </cfRule>
  </conditionalFormatting>
  <conditionalFormatting sqref="H227:H230 F227:F230">
    <cfRule type="expression" dxfId="1067" priority="3">
      <formula>F227&gt;0</formula>
    </cfRule>
    <cfRule type="expression" dxfId="1066" priority="4">
      <formula>F227&lt;0</formula>
    </cfRule>
  </conditionalFormatting>
  <conditionalFormatting sqref="H234 F234">
    <cfRule type="expression" dxfId="1065" priority="1">
      <formula>F234&gt;0</formula>
    </cfRule>
    <cfRule type="expression" dxfId="10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123.91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123.91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0" t="s">
        <v>78</v>
      </c>
      <c r="P40" s="79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136.30100000000002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135.06190000000001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133.8228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132.58369999999999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131.34460000000001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130.10550000000001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128.8664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127.62730000000001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126.3882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125.1491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123.91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122.67089999999999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121.4318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120.19269999999999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118.95359999999999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117.71449999999999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116.47539999999999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115.2363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113.99720000000001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112.7581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111.51900000000001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3" priority="43">
      <formula>F33&gt;0</formula>
    </cfRule>
    <cfRule type="expression" dxfId="1062" priority="44">
      <formula>F33&lt;0</formula>
    </cfRule>
  </conditionalFormatting>
  <conditionalFormatting sqref="Q7">
    <cfRule type="expression" dxfId="1061" priority="41">
      <formula>Q7&gt;0</formula>
    </cfRule>
    <cfRule type="expression" dxfId="1060" priority="42">
      <formula>Q7&lt;0</formula>
    </cfRule>
  </conditionalFormatting>
  <conditionalFormatting sqref="Q8">
    <cfRule type="expression" dxfId="1059" priority="39">
      <formula>Q8&gt;0</formula>
    </cfRule>
    <cfRule type="expression" dxfId="1058" priority="40">
      <formula>Q8&lt;0</formula>
    </cfRule>
  </conditionalFormatting>
  <conditionalFormatting sqref="F29 F32">
    <cfRule type="expression" dxfId="1057" priority="37">
      <formula>F29&gt;0</formula>
    </cfRule>
    <cfRule type="expression" dxfId="1056" priority="38">
      <formula>F29&lt;0</formula>
    </cfRule>
  </conditionalFormatting>
  <conditionalFormatting sqref="H29 H32">
    <cfRule type="expression" dxfId="1055" priority="35">
      <formula>H29&gt;0</formula>
    </cfRule>
    <cfRule type="expression" dxfId="1054" priority="36">
      <formula>H29&lt;0</formula>
    </cfRule>
  </conditionalFormatting>
  <conditionalFormatting sqref="F30:F31">
    <cfRule type="expression" dxfId="1053" priority="33">
      <formula>F30&gt;0</formula>
    </cfRule>
    <cfRule type="expression" dxfId="1052" priority="34">
      <formula>F30&lt;0</formula>
    </cfRule>
  </conditionalFormatting>
  <conditionalFormatting sqref="H30:H31">
    <cfRule type="expression" dxfId="1051" priority="31">
      <formula>H30&gt;0</formula>
    </cfRule>
    <cfRule type="expression" dxfId="1050" priority="32">
      <formula>H30&lt;0</formula>
    </cfRule>
  </conditionalFormatting>
  <conditionalFormatting sqref="F105:F140 H105:H140">
    <cfRule type="expression" dxfId="1049" priority="29">
      <formula>F105&gt;0</formula>
    </cfRule>
    <cfRule type="expression" dxfId="1048" priority="30">
      <formula>F105&lt;0</formula>
    </cfRule>
  </conditionalFormatting>
  <conditionalFormatting sqref="F96:F99">
    <cfRule type="expression" dxfId="1047" priority="27">
      <formula>F96&gt;0</formula>
    </cfRule>
    <cfRule type="expression" dxfId="1046" priority="28">
      <formula>F96&lt;0</formula>
    </cfRule>
  </conditionalFormatting>
  <conditionalFormatting sqref="H96:H99">
    <cfRule type="expression" dxfId="1045" priority="25">
      <formula>H96&gt;0</formula>
    </cfRule>
    <cfRule type="expression" dxfId="1044" priority="26">
      <formula>H96&lt;0</formula>
    </cfRule>
  </conditionalFormatting>
  <conditionalFormatting sqref="F25:F28">
    <cfRule type="expression" dxfId="1043" priority="19">
      <formula>F25&gt;0</formula>
    </cfRule>
    <cfRule type="expression" dxfId="1042" priority="20">
      <formula>F25&lt;0</formula>
    </cfRule>
  </conditionalFormatting>
  <conditionalFormatting sqref="H25:H28">
    <cfRule type="expression" dxfId="1041" priority="17">
      <formula>H25&gt;0</formula>
    </cfRule>
    <cfRule type="expression" dxfId="1040" priority="18">
      <formula>H25&lt;0</formula>
    </cfRule>
  </conditionalFormatting>
  <conditionalFormatting sqref="J27">
    <cfRule type="expression" dxfId="1039" priority="15">
      <formula>J27&gt;0</formula>
    </cfRule>
    <cfRule type="expression" dxfId="1038" priority="16">
      <formula>J27&lt;0</formula>
    </cfRule>
  </conditionalFormatting>
  <conditionalFormatting sqref="F104">
    <cfRule type="expression" dxfId="1037" priority="13">
      <formula>F104&gt;0</formula>
    </cfRule>
    <cfRule type="expression" dxfId="1036" priority="14">
      <formula>F104&lt;0</formula>
    </cfRule>
  </conditionalFormatting>
  <conditionalFormatting sqref="H104">
    <cfRule type="expression" dxfId="1035" priority="11">
      <formula>H104&gt;0</formula>
    </cfRule>
    <cfRule type="expression" dxfId="1034" priority="12">
      <formula>H104&lt;0</formula>
    </cfRule>
  </conditionalFormatting>
  <conditionalFormatting sqref="F100:F103">
    <cfRule type="expression" dxfId="1033" priority="9">
      <formula>F100&gt;0</formula>
    </cfRule>
    <cfRule type="expression" dxfId="1032" priority="10">
      <formula>F100&lt;0</formula>
    </cfRule>
  </conditionalFormatting>
  <conditionalFormatting sqref="H100:H103">
    <cfRule type="expression" dxfId="1031" priority="7">
      <formula>H100&gt;0</formula>
    </cfRule>
    <cfRule type="expression" dxfId="1030" priority="8">
      <formula>H100&lt;0</formula>
    </cfRule>
  </conditionalFormatting>
  <conditionalFormatting sqref="J102">
    <cfRule type="expression" dxfId="1029" priority="5">
      <formula>J102&gt;0</formula>
    </cfRule>
    <cfRule type="expression" dxfId="1028" priority="6">
      <formula>J102&lt;0</formula>
    </cfRule>
  </conditionalFormatting>
  <conditionalFormatting sqref="Q10">
    <cfRule type="expression" dxfId="1027" priority="3">
      <formula>Q10&gt;0</formula>
    </cfRule>
    <cfRule type="expression" dxfId="1026" priority="4">
      <formula>Q10&lt;0</formula>
    </cfRule>
  </conditionalFormatting>
  <conditionalFormatting sqref="M71">
    <cfRule type="expression" dxfId="1025" priority="1">
      <formula>M71&gt;0</formula>
    </cfRule>
    <cfRule type="expression" dxfId="10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78.89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78.89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86.779000000000011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85.990100000000012</v>
      </c>
      <c r="Q42" s="2"/>
      <c r="T42" s="89"/>
    </row>
    <row r="43" spans="1:21" ht="15.75" thickTop="1" x14ac:dyDescent="0.25">
      <c r="O43" s="81">
        <v>1.08</v>
      </c>
      <c r="P43" s="81">
        <f t="shared" si="0"/>
        <v>85.2012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84.412300000000002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83.623400000000004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82.834500000000006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82.045600000000007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81.256700000000009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80.467799999999997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79.678899999999999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78.89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78.101100000000002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77.312200000000004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76.523299999999992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75.734399999999994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74.945499999999996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74.156599999999997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73.367699999999999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72.578800000000001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71.789900000000003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71.001000000000005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3" priority="33">
      <formula>F34&gt;0</formula>
    </cfRule>
    <cfRule type="expression" dxfId="1022" priority="34">
      <formula>F34&lt;0</formula>
    </cfRule>
  </conditionalFormatting>
  <conditionalFormatting sqref="Q7">
    <cfRule type="expression" dxfId="1021" priority="31">
      <formula>Q7&gt;0</formula>
    </cfRule>
    <cfRule type="expression" dxfId="1020" priority="32">
      <formula>Q7&lt;0</formula>
    </cfRule>
  </conditionalFormatting>
  <conditionalFormatting sqref="Q8">
    <cfRule type="expression" dxfId="1019" priority="29">
      <formula>Q8&gt;0</formula>
    </cfRule>
    <cfRule type="expression" dxfId="1018" priority="30">
      <formula>Q8&lt;0</formula>
    </cfRule>
  </conditionalFormatting>
  <conditionalFormatting sqref="F27:F33">
    <cfRule type="expression" dxfId="1017" priority="27">
      <formula>F27&gt;0</formula>
    </cfRule>
    <cfRule type="expression" dxfId="1016" priority="28">
      <formula>F27&lt;0</formula>
    </cfRule>
  </conditionalFormatting>
  <conditionalFormatting sqref="H27:H33">
    <cfRule type="expression" dxfId="1015" priority="25">
      <formula>H27&gt;0</formula>
    </cfRule>
    <cfRule type="expression" dxfId="1014" priority="26">
      <formula>H27&lt;0</formula>
    </cfRule>
  </conditionalFormatting>
  <conditionalFormatting sqref="M46">
    <cfRule type="expression" dxfId="1013" priority="23">
      <formula>M46&gt;0</formula>
    </cfRule>
    <cfRule type="expression" dxfId="1012" priority="24">
      <formula>M46&lt;0</formula>
    </cfRule>
  </conditionalFormatting>
  <conditionalFormatting sqref="F79:F87 H79:H87">
    <cfRule type="expression" dxfId="1011" priority="21">
      <formula>F79&gt;0</formula>
    </cfRule>
    <cfRule type="expression" dxfId="1010" priority="22">
      <formula>F79&lt;0</formula>
    </cfRule>
  </conditionalFormatting>
  <conditionalFormatting sqref="F73 F77:F78">
    <cfRule type="expression" dxfId="1009" priority="19">
      <formula>F73&gt;0</formula>
    </cfRule>
    <cfRule type="expression" dxfId="1008" priority="20">
      <formula>F73&lt;0</formula>
    </cfRule>
  </conditionalFormatting>
  <conditionalFormatting sqref="H73 H77:H78">
    <cfRule type="expression" dxfId="1007" priority="17">
      <formula>H73&gt;0</formula>
    </cfRule>
    <cfRule type="expression" dxfId="1006" priority="18">
      <formula>H73&lt;0</formula>
    </cfRule>
  </conditionalFormatting>
  <conditionalFormatting sqref="F70:F72">
    <cfRule type="expression" dxfId="1005" priority="15">
      <formula>F70&gt;0</formula>
    </cfRule>
    <cfRule type="expression" dxfId="1004" priority="16">
      <formula>F70&lt;0</formula>
    </cfRule>
  </conditionalFormatting>
  <conditionalFormatting sqref="H70:H72">
    <cfRule type="expression" dxfId="1003" priority="13">
      <formula>H70&gt;0</formula>
    </cfRule>
    <cfRule type="expression" dxfId="1002" priority="14">
      <formula>H70&lt;0</formula>
    </cfRule>
  </conditionalFormatting>
  <conditionalFormatting sqref="F25:F26">
    <cfRule type="expression" dxfId="1001" priority="11">
      <formula>F25&gt;0</formula>
    </cfRule>
    <cfRule type="expression" dxfId="1000" priority="12">
      <formula>F25&lt;0</formula>
    </cfRule>
  </conditionalFormatting>
  <conditionalFormatting sqref="H25:H26">
    <cfRule type="expression" dxfId="999" priority="9">
      <formula>H25&gt;0</formula>
    </cfRule>
    <cfRule type="expression" dxfId="998" priority="10">
      <formula>H25&lt;0</formula>
    </cfRule>
  </conditionalFormatting>
  <conditionalFormatting sqref="F76">
    <cfRule type="expression" dxfId="997" priority="7">
      <formula>F76&gt;0</formula>
    </cfRule>
    <cfRule type="expression" dxfId="996" priority="8">
      <formula>F76&lt;0</formula>
    </cfRule>
  </conditionalFormatting>
  <conditionalFormatting sqref="H76">
    <cfRule type="expression" dxfId="995" priority="5">
      <formula>H76&gt;0</formula>
    </cfRule>
    <cfRule type="expression" dxfId="994" priority="6">
      <formula>H76&lt;0</formula>
    </cfRule>
  </conditionalFormatting>
  <conditionalFormatting sqref="F74:F75">
    <cfRule type="expression" dxfId="993" priority="3">
      <formula>F74&gt;0</formula>
    </cfRule>
    <cfRule type="expression" dxfId="992" priority="4">
      <formula>F74&lt;0</formula>
    </cfRule>
  </conditionalFormatting>
  <conditionalFormatting sqref="H74:H75">
    <cfRule type="expression" dxfId="991" priority="1">
      <formula>H74&gt;0</formula>
    </cfRule>
    <cfRule type="expression" dxfId="9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76.47</v>
      </c>
      <c r="R4" s="509">
        <v>0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3823.5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249.43000000000029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249.43000000000029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6.9788784215194535E-2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2.0923237871060547E-2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90" t="s">
        <v>78</v>
      </c>
      <c r="P40" s="790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84.117000000000004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83.3523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82.587600000000009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81.822900000000004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81.058199999999999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80.293500000000009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79.528800000000004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78.764099999999999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77.999399999999994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77.234700000000004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76.47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75.705299999999994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74.940600000000003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74.175899999999999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73.411199999999994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72.646499999999989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71.881799999999998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71.117100000000008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70.352400000000003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69.587699999999998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68.823000000000008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9" priority="21">
      <formula>F47&gt;0</formula>
    </cfRule>
    <cfRule type="expression" dxfId="988" priority="22">
      <formula>F47&lt;0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25:F46">
    <cfRule type="expression" dxfId="983" priority="15">
      <formula>F25&gt;0</formula>
    </cfRule>
    <cfRule type="expression" dxfId="982" priority="16">
      <formula>F25&lt;0</formula>
    </cfRule>
  </conditionalFormatting>
  <conditionalFormatting sqref="H25:H46">
    <cfRule type="expression" dxfId="981" priority="13">
      <formula>H25&gt;0</formula>
    </cfRule>
    <cfRule type="expression" dxfId="980" priority="14">
      <formula>H25&lt;0</formula>
    </cfRule>
  </conditionalFormatting>
  <conditionalFormatting sqref="F89:F110">
    <cfRule type="expression" dxfId="979" priority="11">
      <formula>F89&gt;0</formula>
    </cfRule>
    <cfRule type="expression" dxfId="978" priority="12">
      <formula>F89&lt;0</formula>
    </cfRule>
  </conditionalFormatting>
  <conditionalFormatting sqref="H89:H110">
    <cfRule type="expression" dxfId="977" priority="9">
      <formula>H89&gt;0</formula>
    </cfRule>
    <cfRule type="expression" dxfId="976" priority="10">
      <formula>H89&lt;0</formula>
    </cfRule>
  </conditionalFormatting>
  <conditionalFormatting sqref="Q10">
    <cfRule type="expression" dxfId="975" priority="7">
      <formula>Q10&gt;0</formula>
    </cfRule>
    <cfRule type="expression" dxfId="974" priority="8">
      <formula>Q10&lt;0</formula>
    </cfRule>
  </conditionalFormatting>
  <conditionalFormatting sqref="J25:J38">
    <cfRule type="expression" dxfId="973" priority="5">
      <formula>J25&gt;0</formula>
    </cfRule>
    <cfRule type="expression" dxfId="972" priority="6">
      <formula>J25&lt;0</formula>
    </cfRule>
  </conditionalFormatting>
  <conditionalFormatting sqref="K25:K38">
    <cfRule type="expression" dxfId="971" priority="3">
      <formula>K25&gt;0</formula>
    </cfRule>
    <cfRule type="expression" dxfId="970" priority="4">
      <formula>K25&lt;0</formula>
    </cfRule>
  </conditionalFormatting>
  <conditionalFormatting sqref="L25:L38">
    <cfRule type="expression" dxfId="969" priority="1">
      <formula>L25&gt;0</formula>
    </cfRule>
    <cfRule type="expression" dxfId="9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793.8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793.8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873.18000000000006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865.24199999999996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857.30399999999997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849.36599999999999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841.428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833.49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825.55200000000002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817.61399999999992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809.67599999999993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801.73799999999994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793.8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785.86199999999997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777.92399999999998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769.98599999999999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762.04799999999989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754.1099999999999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746.17199999999991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738.23400000000004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730.29599999999994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722.35799999999995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714.42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67.209999999999994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67.209999999999994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0" t="s">
        <v>78</v>
      </c>
      <c r="P44" s="79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73.930999999999997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73.258899999999997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72.586799999999997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71.914699999999996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71.242599999999996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70.570499999999996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69.898399999999995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69.226299999999995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68.554199999999994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67.882099999999994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67.209999999999994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66.537899999999993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65.865799999999993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65.193699999999993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64.521599999999992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63.849499999999992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63.177399999999992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62.505299999999998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61.833199999999998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61.161099999999998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60.488999999999997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5" priority="57">
      <formula>F27&gt;0</formula>
    </cfRule>
    <cfRule type="expression" dxfId="944" priority="58">
      <formula>F27&lt;0</formula>
    </cfRule>
  </conditionalFormatting>
  <conditionalFormatting sqref="H28:H33">
    <cfRule type="expression" dxfId="943" priority="53">
      <formula>H28&gt;0</formula>
    </cfRule>
    <cfRule type="expression" dxfId="942" priority="54">
      <formula>H28&lt;0</formula>
    </cfRule>
  </conditionalFormatting>
  <conditionalFormatting sqref="F24:F26">
    <cfRule type="expression" dxfId="941" priority="39">
      <formula>F24&gt;0</formula>
    </cfRule>
    <cfRule type="expression" dxfId="940" priority="40">
      <formula>F24&lt;0</formula>
    </cfRule>
  </conditionalFormatting>
  <conditionalFormatting sqref="Q8">
    <cfRule type="expression" dxfId="939" priority="33">
      <formula>Q8&gt;0</formula>
    </cfRule>
    <cfRule type="expression" dxfId="938" priority="34">
      <formula>Q8&lt;0</formula>
    </cfRule>
  </conditionalFormatting>
  <conditionalFormatting sqref="Q7">
    <cfRule type="expression" dxfId="937" priority="35">
      <formula>Q7&gt;0</formula>
    </cfRule>
    <cfRule type="expression" dxfId="936" priority="36">
      <formula>Q7&lt;0</formula>
    </cfRule>
  </conditionalFormatting>
  <conditionalFormatting sqref="F34">
    <cfRule type="expression" dxfId="935" priority="31">
      <formula>F34&gt;0</formula>
    </cfRule>
    <cfRule type="expression" dxfId="934" priority="32">
      <formula>F34&lt;0</formula>
    </cfRule>
  </conditionalFormatting>
  <conditionalFormatting sqref="H34">
    <cfRule type="expression" dxfId="933" priority="29">
      <formula>H34&gt;0</formula>
    </cfRule>
    <cfRule type="expression" dxfId="932" priority="30">
      <formula>H34&lt;0</formula>
    </cfRule>
  </conditionalFormatting>
  <conditionalFormatting sqref="M36">
    <cfRule type="expression" dxfId="931" priority="19">
      <formula>M36&gt;0</formula>
    </cfRule>
    <cfRule type="expression" dxfId="930" priority="20">
      <formula>M36&lt;0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F23">
    <cfRule type="expression" dxfId="927" priority="13">
      <formula>F23&gt;0</formula>
    </cfRule>
    <cfRule type="expression" dxfId="926" priority="14">
      <formula>F23&lt;0</formula>
    </cfRule>
  </conditionalFormatting>
  <conditionalFormatting sqref="I25:J25">
    <cfRule type="expression" dxfId="925" priority="9">
      <formula>I25&gt;0</formula>
    </cfRule>
    <cfRule type="expression" dxfId="924" priority="10">
      <formula>I25&lt;0</formula>
    </cfRule>
  </conditionalFormatting>
  <conditionalFormatting sqref="I26:J27">
    <cfRule type="expression" dxfId="923" priority="7">
      <formula>I26&gt;0</formula>
    </cfRule>
    <cfRule type="expression" dxfId="922" priority="8">
      <formula>I26&lt;0</formula>
    </cfRule>
  </conditionalFormatting>
  <conditionalFormatting sqref="K25:K27">
    <cfRule type="expression" dxfId="921" priority="5">
      <formula>K25&gt;0</formula>
    </cfRule>
    <cfRule type="expression" dxfId="920" priority="6">
      <formula>K25&lt;0</formula>
    </cfRule>
  </conditionalFormatting>
  <conditionalFormatting sqref="I23:J23">
    <cfRule type="expression" dxfId="919" priority="3">
      <formula>I23&gt;0</formula>
    </cfRule>
    <cfRule type="expression" dxfId="9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0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22.763324999999988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26.53</v>
      </c>
      <c r="R4" s="487">
        <v>0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10612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9105.3299999999945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2958.9300000000039</v>
      </c>
      <c r="R7">
        <v>350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1506.6700000000055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0.16547121301479534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3.7693177534866189E-3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SUM(H2:H10)</f>
        <v>1250</v>
      </c>
      <c r="I18" s="18"/>
      <c r="J18" s="18"/>
      <c r="K18" s="18">
        <f>SUM(K2:K10)</f>
        <v>30823.290000000008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0" t="s">
        <v>78</v>
      </c>
      <c r="P40" s="790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29.183000000000003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28.917700000000004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28.652400000000004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28.387100000000004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28.121800000000004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27.856500000000004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27.591200000000001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27.325900000000001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27.060600000000001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26.795300000000001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26.53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26.264700000000001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25.999400000000001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25.734100000000002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25.468800000000002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9" si="31">C56*(E56-D56)</f>
        <v>1747.6799999999998</v>
      </c>
      <c r="G56" s="39">
        <f t="shared" ref="G56:G59" si="32">D56*C56</f>
        <v>9140.32</v>
      </c>
      <c r="H56" s="226">
        <f t="shared" ref="H56:H59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25.203499999999998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24.938199999999998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24.672900000000002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24.407600000000002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24.142300000000002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23.877000000000002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7" priority="40">
      <formula>F94&gt;0</formula>
    </cfRule>
    <cfRule type="expression" dxfId="916" priority="41">
      <formula>F94&lt;0</formula>
    </cfRule>
  </conditionalFormatting>
  <conditionalFormatting sqref="Q7">
    <cfRule type="expression" dxfId="915" priority="28">
      <formula>Q7&gt;0</formula>
    </cfRule>
    <cfRule type="expression" dxfId="914" priority="29">
      <formula>Q7&lt;0</formula>
    </cfRule>
  </conditionalFormatting>
  <conditionalFormatting sqref="Q8">
    <cfRule type="expression" dxfId="913" priority="26">
      <formula>Q8&gt;0</formula>
    </cfRule>
    <cfRule type="expression" dxfId="912" priority="27">
      <formula>Q8&lt;0</formula>
    </cfRule>
  </conditionalFormatting>
  <conditionalFormatting sqref="F81:F93">
    <cfRule type="expression" dxfId="911" priority="24">
      <formula>F81&gt;0</formula>
    </cfRule>
    <cfRule type="expression" dxfId="910" priority="25">
      <formula>F81&lt;0</formula>
    </cfRule>
  </conditionalFormatting>
  <conditionalFormatting sqref="H81:H93">
    <cfRule type="expression" dxfId="909" priority="22">
      <formula>H81&gt;0</formula>
    </cfRule>
    <cfRule type="expression" dxfId="908" priority="23">
      <formula>H81&lt;0</formula>
    </cfRule>
  </conditionalFormatting>
  <conditionalFormatting sqref="H97:H100">
    <cfRule type="expression" dxfId="907" priority="18">
      <formula>H97&gt;0</formula>
    </cfRule>
    <cfRule type="expression" dxfId="906" priority="19">
      <formula>H97&lt;0</formula>
    </cfRule>
  </conditionalFormatting>
  <conditionalFormatting sqref="F97:F100">
    <cfRule type="expression" dxfId="905" priority="20">
      <formula>F97&gt;0</formula>
    </cfRule>
    <cfRule type="expression" dxfId="904" priority="21">
      <formula>F97&lt;0</formula>
    </cfRule>
  </conditionalFormatting>
  <conditionalFormatting sqref="M123">
    <cfRule type="expression" dxfId="903" priority="16">
      <formula>M123&gt;0</formula>
    </cfRule>
    <cfRule type="expression" dxfId="902" priority="17">
      <formula>M123&lt;0</formula>
    </cfRule>
  </conditionalFormatting>
  <conditionalFormatting sqref="F23:F24 F31:F76">
    <cfRule type="expression" dxfId="901" priority="14">
      <formula>F23&gt;0</formula>
    </cfRule>
    <cfRule type="expression" dxfId="900" priority="15">
      <formula>F23&lt;0</formula>
    </cfRule>
  </conditionalFormatting>
  <conditionalFormatting sqref="H23:H24 H31:H76">
    <cfRule type="expression" dxfId="899" priority="12">
      <formula>H23&gt;0</formula>
    </cfRule>
    <cfRule type="expression" dxfId="898" priority="13">
      <formula>H23&lt;0</formula>
    </cfRule>
  </conditionalFormatting>
  <conditionalFormatting sqref="Q10">
    <cfRule type="expression" dxfId="897" priority="10">
      <formula>Q10&gt;0</formula>
    </cfRule>
    <cfRule type="expression" dxfId="896" priority="11">
      <formula>Q10&lt;0</formula>
    </cfRule>
  </conditionalFormatting>
  <conditionalFormatting sqref="F25:F30">
    <cfRule type="expression" dxfId="895" priority="8">
      <formula>F25&gt;0</formula>
    </cfRule>
    <cfRule type="expression" dxfId="894" priority="9">
      <formula>F25&lt;0</formula>
    </cfRule>
  </conditionalFormatting>
  <conditionalFormatting sqref="H25:H30">
    <cfRule type="expression" dxfId="893" priority="6">
      <formula>H25&gt;0</formula>
    </cfRule>
    <cfRule type="expression" dxfId="892" priority="7">
      <formula>H25&lt;0</formula>
    </cfRule>
  </conditionalFormatting>
  <conditionalFormatting sqref="K28:K35">
    <cfRule type="expression" dxfId="891" priority="4">
      <formula>K28&gt;0</formula>
    </cfRule>
    <cfRule type="expression" dxfId="890" priority="5">
      <formula>K28&lt;0</formula>
    </cfRule>
  </conditionalFormatting>
  <conditionalFormatting sqref="K36:K76">
    <cfRule type="expression" dxfId="889" priority="2">
      <formula>K36&gt;0</formula>
    </cfRule>
    <cfRule type="expression" dxfId="8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62.44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62.44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68.683999999999997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68.059600000000003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67.435200000000009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66.8108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66.186400000000006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65.561999999999998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64.937600000000003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64.313199999999995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63.688800000000001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63.064399999999999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62.44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61.815599999999996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61.191199999999995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60.566799999999994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59.942399999999992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59.317999999999998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58.693599999999996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58.069200000000002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57.444800000000001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56.820399999999999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56.195999999999998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6" priority="9">
      <formula>F39&gt;0</formula>
    </cfRule>
    <cfRule type="expression" dxfId="875" priority="10">
      <formula>F39&lt;0</formula>
    </cfRule>
  </conditionalFormatting>
  <conditionalFormatting sqref="F25:F38">
    <cfRule type="expression" dxfId="874" priority="7">
      <formula>F25&gt;0</formula>
    </cfRule>
    <cfRule type="expression" dxfId="873" priority="8">
      <formula>F25&lt;0</formula>
    </cfRule>
  </conditionalFormatting>
  <conditionalFormatting sqref="H25:H38">
    <cfRule type="expression" dxfId="872" priority="5">
      <formula>H25&gt;0</formula>
    </cfRule>
    <cfRule type="expression" dxfId="871" priority="6">
      <formula>H25&lt;0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conditionalFormatting sqref="Q8">
    <cfRule type="expression" dxfId="868" priority="1">
      <formula>Q8&gt;0</formula>
    </cfRule>
    <cfRule type="expression" dxfId="8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343.87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3438.7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548.91999999999962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548.91999999999962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0.18995217629023647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0" t="s">
        <v>78</v>
      </c>
      <c r="P14" s="790"/>
      <c r="W14" s="134"/>
    </row>
    <row r="15" spans="1:23" ht="15.75" thickTop="1" x14ac:dyDescent="0.25">
      <c r="H15" s="70"/>
      <c r="O15" s="81">
        <v>1.1000000000000001</v>
      </c>
      <c r="P15" s="81">
        <f>O15*$Q$4</f>
        <v>378.25700000000006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374.81830000000002</v>
      </c>
      <c r="W16" s="134"/>
    </row>
    <row r="17" spans="1:23" x14ac:dyDescent="0.25">
      <c r="O17" s="81">
        <v>1.08</v>
      </c>
      <c r="P17" s="81">
        <f t="shared" si="0"/>
        <v>371.37960000000004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367.9409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364.50220000000002</v>
      </c>
      <c r="W19" s="134"/>
    </row>
    <row r="20" spans="1:23" x14ac:dyDescent="0.25">
      <c r="O20" s="81">
        <v>1.05</v>
      </c>
      <c r="P20" s="81">
        <f t="shared" si="0"/>
        <v>361.06350000000003</v>
      </c>
      <c r="W20" s="134"/>
    </row>
    <row r="21" spans="1:23" x14ac:dyDescent="0.25">
      <c r="O21" s="81">
        <v>1.04</v>
      </c>
      <c r="P21" s="81">
        <f t="shared" si="0"/>
        <v>357.62479999999999</v>
      </c>
      <c r="W21" s="134"/>
    </row>
    <row r="22" spans="1:23" x14ac:dyDescent="0.25">
      <c r="O22" s="81">
        <v>1.03</v>
      </c>
      <c r="P22" s="81">
        <f t="shared" si="0"/>
        <v>354.18610000000001</v>
      </c>
      <c r="W22" s="134"/>
    </row>
    <row r="23" spans="1:23" x14ac:dyDescent="0.25">
      <c r="O23" s="81">
        <v>1.02</v>
      </c>
      <c r="P23" s="81">
        <f t="shared" si="0"/>
        <v>350.74740000000003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347.30869999999999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343.87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340.43130000000002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336.99259999999998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333.5539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330.11520000000002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326.67649999999998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323.23779999999999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319.79910000000001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316.36040000000003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312.92169999999999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309.483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6" priority="21">
      <formula>F47&gt;0</formula>
    </cfRule>
    <cfRule type="expression" dxfId="865" priority="22">
      <formula>F47&lt;0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25:J38">
    <cfRule type="expression" dxfId="850" priority="5">
      <formula>J25&gt;0</formula>
    </cfRule>
    <cfRule type="expression" dxfId="849" priority="6">
      <formula>J25&lt;0</formula>
    </cfRule>
  </conditionalFormatting>
  <conditionalFormatting sqref="K25:K38">
    <cfRule type="expression" dxfId="848" priority="3">
      <formula>K25&gt;0</formula>
    </cfRule>
    <cfRule type="expression" dxfId="847" priority="4">
      <formula>K25&lt;0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92.56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3702.4</v>
      </c>
      <c r="T5" s="1">
        <v>43121</v>
      </c>
      <c r="U5" t="s">
        <v>971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99.200000000000273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99.200000000000273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2.7531083481349989E-2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2.4632670700086429E-2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101.81600000000002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100.89040000000001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99.964800000000011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99.039200000000008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98.113600000000005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97.188000000000002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96.2624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95.336800000000011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94.411200000000008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93.485600000000005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92.56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91.634399999999999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90.708799999999997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89.783199999999994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88.857600000000005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87.932000000000002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87.006399999999999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86.080800000000011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85.155200000000008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84.229600000000005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83.304000000000002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74.942499999999995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75.959999999999994</v>
      </c>
      <c r="R4" s="509">
        <v>0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7595.9999999999991</v>
      </c>
      <c r="U5" t="s">
        <v>877</v>
      </c>
      <c r="W5" s="134"/>
    </row>
    <row r="6" spans="1:23" x14ac:dyDescent="0.25">
      <c r="B6" s="486">
        <v>43118</v>
      </c>
      <c r="C6" s="4">
        <v>50</v>
      </c>
      <c r="D6" s="3">
        <v>75.28</v>
      </c>
      <c r="E6" s="3">
        <v>0</v>
      </c>
      <c r="F6" s="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7494.25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101.74999999999909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101.74999999999909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1.3577075758081075E-2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0" t="s">
        <v>78</v>
      </c>
      <c r="P16" s="790"/>
      <c r="W16" s="134"/>
    </row>
    <row r="17" spans="1:23" ht="15.75" thickTop="1" x14ac:dyDescent="0.25">
      <c r="O17" s="81">
        <v>1.1000000000000001</v>
      </c>
      <c r="P17" s="81">
        <f>O17*$Q$4</f>
        <v>83.555999999999997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82.796400000000006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82.036799999999999</v>
      </c>
      <c r="Q19" s="2"/>
      <c r="W19" s="134"/>
    </row>
    <row r="20" spans="1:23" x14ac:dyDescent="0.25">
      <c r="O20" s="81">
        <v>1.07</v>
      </c>
      <c r="P20" s="81">
        <f t="shared" si="0"/>
        <v>81.277199999999993</v>
      </c>
      <c r="Q20" s="2"/>
      <c r="W20" s="134"/>
    </row>
    <row r="21" spans="1:23" x14ac:dyDescent="0.25">
      <c r="O21" s="81">
        <v>1.06</v>
      </c>
      <c r="P21" s="81">
        <f t="shared" si="0"/>
        <v>80.517600000000002</v>
      </c>
      <c r="Q21" s="2"/>
      <c r="W21" s="134"/>
    </row>
    <row r="22" spans="1:23" x14ac:dyDescent="0.25">
      <c r="O22" s="81">
        <v>1.05</v>
      </c>
      <c r="P22" s="81">
        <f t="shared" si="0"/>
        <v>79.757999999999996</v>
      </c>
      <c r="Q22" s="2"/>
      <c r="W22" s="134"/>
    </row>
    <row r="23" spans="1:23" x14ac:dyDescent="0.25">
      <c r="O23" s="81">
        <v>1.04</v>
      </c>
      <c r="P23" s="81">
        <f t="shared" si="0"/>
        <v>78.99839999999999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78.238799999999998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77.479199999999992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76.7196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75.959999999999994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75.200399999999988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74.440799999999996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73.68119999999999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72.921599999999998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72.161999999999992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71.402399999999986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70.642799999999994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69.883200000000002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69.123599999999996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>C37*(E37-D37)</f>
        <v>101.9999999999996</v>
      </c>
      <c r="G37" s="39">
        <f>D37*C37</f>
        <v>7494</v>
      </c>
      <c r="H37" s="226">
        <f>(E37-D37)/D37</f>
        <v>1.3610888710968723E-2</v>
      </c>
      <c r="I37" s="39"/>
      <c r="J37" s="39"/>
      <c r="K37" s="39"/>
      <c r="L37" s="39"/>
      <c r="O37" s="81">
        <v>0.9</v>
      </c>
      <c r="P37" s="81">
        <f t="shared" si="0"/>
        <v>68.36399999999999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6:J38">
    <cfRule type="expression" dxfId="806" priority="5">
      <formula>J36&gt;0</formula>
    </cfRule>
    <cfRule type="expression" dxfId="805" priority="6">
      <formula>J36&lt;0</formula>
    </cfRule>
  </conditionalFormatting>
  <conditionalFormatting sqref="K36:K38">
    <cfRule type="expression" dxfId="804" priority="3">
      <formula>K36&gt;0</formula>
    </cfRule>
    <cfRule type="expression" dxfId="803" priority="4">
      <formula>K36&lt;0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36.6</v>
      </c>
      <c r="R4" s="509">
        <v>0</v>
      </c>
      <c r="T4" s="1">
        <v>43121</v>
      </c>
      <c r="U4" t="s">
        <v>970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3660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9.655172413793104E-3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2.8415300546448086E-2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0" t="s">
        <v>78</v>
      </c>
      <c r="P40" s="79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40.260000000000005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39.894000000000005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39.528000000000006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39.162000000000006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38.796000000000006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38.43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38.064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37.698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37.332000000000001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36.966000000000001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36.6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36.234000000000002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35.868000000000002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35.502000000000002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35.136000000000003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34.770000000000003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34.403999999999996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34.038000000000004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33.672000000000004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33.306000000000004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32.940000000000005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42.75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42.75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4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47.025000000000006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46.597500000000004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46.17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45.7425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45.315000000000005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44.887500000000003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44.46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44.032499999999999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43.605000000000004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43.177500000000002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42.75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42.322499999999998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41.894999999999996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41.467500000000001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41.04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40.612499999999997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40.184999999999995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39.7575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39.33</v>
      </c>
    </row>
    <row r="44" spans="1:32" x14ac:dyDescent="0.25">
      <c r="N44" s="4"/>
      <c r="O44" s="81">
        <v>0.91</v>
      </c>
      <c r="P44" s="81">
        <f t="shared" si="0"/>
        <v>38.902500000000003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38.475000000000001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63.5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63.5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0" t="s">
        <v>78</v>
      </c>
      <c r="P40" s="79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69.850000000000009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69.215000000000003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68.58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67.945000000000007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67.31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66.674999999999997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66.040000000000006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65.405000000000001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64.77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64.135000000000005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63.5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62.865000000000002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62.23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61.594999999999999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60.96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60.324999999999996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59.69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59.055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58.42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57.785000000000004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57.15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44.82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44.82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0" t="s">
        <v>78</v>
      </c>
      <c r="P40" s="79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49.302000000000007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48.853800000000007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48.405600000000007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47.9574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47.5092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47.061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46.6128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46.1646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45.7164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45.2682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44.82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44.3718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43.9236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43.4754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43.027200000000001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42.579000000000001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42.130800000000001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41.682600000000001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41.234400000000001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40.786200000000001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40.338000000000001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52.61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52.61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0" t="s">
        <v>78</v>
      </c>
      <c r="P44" s="79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57.871000000000002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57.344900000000003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56.818800000000003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56.292700000000004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55.766600000000004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55.240500000000004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54.714400000000005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54.188299999999998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53.662199999999999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53.136099999999999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52.61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52.0839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51.5578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51.031700000000001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50.505599999999994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49.979499999999994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49.453399999999995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48.927300000000002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48.401200000000003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47.875100000000003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47.349000000000004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141.25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141.25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0" t="s">
        <v>78</v>
      </c>
      <c r="P46" s="79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155.375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153.96250000000001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152.55000000000001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151.13750000000002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149.72499999999999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148.3125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146.9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145.48750000000001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144.07499999999999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142.66249999999999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141.25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139.83750000000001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138.42500000000001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137.01249999999999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135.6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134.1875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132.77500000000001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131.36250000000001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129.95000000000002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128.53749999999999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127.125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59.43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59.43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0" t="s">
        <v>78</v>
      </c>
      <c r="Q39" s="790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65.373000000000005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64.778700000000001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64.184400000000011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63.590100000000007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62.995800000000003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62.401500000000006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61.807200000000002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61.212900000000005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60.618600000000001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60.024300000000004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59.43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58.835699999999996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58.241399999999999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57.647099999999995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57.052799999999998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56.458499999999994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55.864199999999997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55.2699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54.675600000000003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54.081299999999999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53.487000000000002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280.41000000000003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280.41000000000003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0" t="s">
        <v>78</v>
      </c>
      <c r="Q39" s="790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308.45100000000008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305.64690000000007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302.84280000000007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300.03870000000006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297.23460000000006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294.43050000000005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291.62640000000005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288.82230000000004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286.01820000000004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283.21410000000003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280.41000000000003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277.60590000000002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274.80180000000001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271.99770000000001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269.1936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266.3895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263.58539999999999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260.78130000000004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257.97720000000004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255.17310000000003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252.36900000000003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99.2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109.12000000000002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108.12800000000001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107.13600000000001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106.14400000000001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105.15200000000002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104.16000000000001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103.16800000000001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102.176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101.18400000000001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100.19200000000001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98.207999999999998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97.215999999999994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96.224000000000004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95.231999999999999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94.24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93.24799999999999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92.256000000000014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91.26400000000001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90.272000000000006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89.28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80.790000000000006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80.790000000000006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88.869000000000014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88.06110000000001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87.253200000000007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86.445300000000017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85.637400000000014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84.82950000000001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84.021600000000007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83.213700000000003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82.405800000000013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81.59790000000001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80.790000000000006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79.982100000000003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79.174199999999999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78.36630000000001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77.558400000000006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76.750500000000002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75.942599999999999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75.134700000000009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74.326800000000006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73.518900000000002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72.711000000000013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64.22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5137.6000000000004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2688.1300000000019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1083.5500000000002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0.26727593394260063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2.4291497975708502E-2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0" t="s">
        <v>78</v>
      </c>
      <c r="Q39" s="79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70.64200000000001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69.999800000000008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69.357600000000005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68.715400000000002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68.0732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67.430999999999997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66.788799999999995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66.146600000000007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65.504400000000004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64.862200000000001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64.22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63.577799999999996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62.935600000000001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62.293399999999998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61.651199999999996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61.008999999999993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60.366799999999998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59.724600000000002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59.0824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58.440200000000004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57.798000000000002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30">
    <cfRule type="expression" dxfId="578" priority="33">
      <formula>F24&gt;0</formula>
    </cfRule>
    <cfRule type="expression" dxfId="577" priority="34">
      <formula>F24&lt;0</formula>
    </cfRule>
  </conditionalFormatting>
  <conditionalFormatting sqref="F24:F30">
    <cfRule type="expression" dxfId="576" priority="35">
      <formula>F24&gt;0</formula>
    </cfRule>
    <cfRule type="expression" dxfId="575" priority="36">
      <formula>F24&lt;0</formula>
    </cfRule>
  </conditionalFormatting>
  <conditionalFormatting sqref="H24:H30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53.1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53.1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0" t="s">
        <v>78</v>
      </c>
      <c r="Q39" s="79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58.410000000000004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57.879000000000005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57.348000000000006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56.817000000000007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56.286000000000001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55.755000000000003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55.224000000000004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54.693000000000005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54.161999999999999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53.631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53.1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52.569000000000003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52.038000000000004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51.506999999999998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50.975999999999999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50.445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49.914000000000001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49.383000000000003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48.852000000000004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48.321000000000005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47.79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40.39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40.39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44.429000000000002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44.025100000000002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43.621200000000002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43.217300000000002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42.813400000000001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42.409500000000001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42.005600000000001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41.601700000000001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41.197800000000001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40.793900000000001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40.39</v>
      </c>
      <c r="W39" s="134"/>
    </row>
    <row r="40" spans="1:23" x14ac:dyDescent="0.25">
      <c r="O40" s="81">
        <v>0.99</v>
      </c>
      <c r="P40" s="81">
        <f t="shared" si="0"/>
        <v>39.9861</v>
      </c>
      <c r="W40" s="134"/>
    </row>
    <row r="41" spans="1:23" x14ac:dyDescent="0.25">
      <c r="O41" s="81">
        <v>0.98</v>
      </c>
      <c r="P41" s="81">
        <f t="shared" si="0"/>
        <v>39.5822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39.1783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38.7744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38.3705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37.9666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37.5627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37.158799999999999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36.754899999999999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36.350999999999999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78.099999999999994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78.099999999999994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0" t="s">
        <v>78</v>
      </c>
      <c r="P40" s="79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85.91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85.129000000000005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84.347999999999999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83.566999999999993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82.786000000000001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82.004999999999995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81.224000000000004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80.442999999999998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79.661999999999992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78.881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78.099999999999994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77.318999999999988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76.537999999999997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75.756999999999991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74.975999999999985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74.194999999999993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73.413999999999987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72.632999999999996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71.852000000000004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71.070999999999998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70.289999999999992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31.22</v>
      </c>
      <c r="R4" s="487">
        <v>0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9990.4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-1631.1799999999953</v>
      </c>
      <c r="R7">
        <v>320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-1706.1999999999953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-0.14587144982302516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2.946828955797566E-2</v>
      </c>
      <c r="R11">
        <f>0.23</f>
        <v>0.23</v>
      </c>
      <c r="U11" t="s">
        <v>902</v>
      </c>
    </row>
    <row r="12" spans="1:29" x14ac:dyDescent="0.25">
      <c r="B12" s="72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7" spans="1:21" x14ac:dyDescent="0.25">
      <c r="T17" s="1">
        <v>43120</v>
      </c>
      <c r="U17" t="s">
        <v>968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34.341999999999999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34.029800000000002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33.717600000000004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33.4054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33.093200000000003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32.780999999999999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32.468800000000002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32.156599999999997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31.8444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31.5322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31.22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30.907799999999998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30.595599999999997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30.283399999999997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29.971199999999996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29.658999999999999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29.346799999999998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29.034600000000001</v>
      </c>
      <c r="Q60" s="81"/>
    </row>
    <row r="61" spans="1:21" x14ac:dyDescent="0.25">
      <c r="G61" s="2"/>
      <c r="O61" s="81">
        <v>0.92</v>
      </c>
      <c r="P61" s="81">
        <f t="shared" si="11"/>
        <v>28.7224</v>
      </c>
      <c r="Q61" s="81"/>
    </row>
    <row r="62" spans="1:21" x14ac:dyDescent="0.25">
      <c r="O62" s="81">
        <v>0.91</v>
      </c>
      <c r="P62" s="81">
        <f t="shared" si="11"/>
        <v>28.4102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28.097999999999999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65.86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65.86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72.446000000000012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71.787400000000005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71.128799999999998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70.470200000000006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69.811599999999999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69.153000000000006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68.494399999999999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67.835800000000006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67.177199999999999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66.518600000000006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65.86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65.201399999999992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64.5428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63.8842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63.2256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62.566999999999993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61.908399999999993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61.2498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60.591200000000001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59.932600000000001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59.274000000000001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103.7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103.7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0" t="s">
        <v>78</v>
      </c>
      <c r="P35" s="79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114.07000000000001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113.03300000000002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111.99600000000001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110.959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109.92200000000001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108.88500000000001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107.84800000000001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106.81100000000001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105.774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104.73700000000001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103.7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102.663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101.626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100.589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99.551999999999992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98.515000000000001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97.477999999999994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96.441000000000003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95.404000000000011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94.367000000000004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93.33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151.4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151.4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166.54000000000002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165.02600000000001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163.51200000000003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161.99800000000002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160.48400000000001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158.97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157.45600000000002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155.94200000000001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154.428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152.91400000000002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151.4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149.886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148.37200000000001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146.858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145.34399999999999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143.83000000000001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142.316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140.80200000000002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139.28800000000001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137.774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136.26000000000002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266.39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266.39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0" t="s">
        <v>78</v>
      </c>
      <c r="P41" s="79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293.029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290.36509999999998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287.70120000000003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285.03730000000002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282.3734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279.70949999999999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277.04559999999998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274.38169999999997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271.71780000000001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269.0539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266.39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263.72609999999997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261.06219999999996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258.39830000000001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255.73439999999997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253.07049999999998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250.40659999999997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247.74270000000001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245.0788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242.41489999999999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239.751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76.5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76.5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0" t="s">
        <v>78</v>
      </c>
      <c r="P40" s="79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84.15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83.385000000000005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82.62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81.855000000000004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81.09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80.325000000000003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79.56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78.795000000000002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78.03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77.265000000000001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76.5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75.734999999999999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74.97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74.204999999999998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73.44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72.674999999999997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71.91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71.14500000000001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70.38000000000001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69.615000000000009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68.850000000000009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71.91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71.91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0" t="s">
        <v>78</v>
      </c>
      <c r="P40" s="79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79.100999999999999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78.381900000000002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77.662800000000004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76.943700000000007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76.224599999999995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75.505499999999998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74.7864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74.067300000000003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73.348199999999991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72.629099999999994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71.91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71.190899999999999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70.471800000000002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69.75269999999999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69.033599999999993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68.314499999999995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67.595399999999998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66.876300000000001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66.157200000000003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65.438100000000006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64.718999999999994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60.01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60.01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0" t="s">
        <v>78</v>
      </c>
      <c r="P42" s="79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66.01100000000001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65.410899999999998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64.8108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64.210700000000003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63.610599999999998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63.0105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62.410400000000003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61.810299999999998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61.2102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60.610099999999996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60.01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59.4099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58.809799999999996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58.209699999999998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57.609599999999993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57.009499999999996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56.409399999999998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55.8093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55.209200000000003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54.609099999999998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54.009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20.7</v>
      </c>
      <c r="R4" s="487">
        <v>0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2070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226.9700000000048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-58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-2.7255639097744359E-2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1.3913043478260868E-2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22.77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22.563000000000002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22.356000000000002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22.149000000000001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21.942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21.734999999999999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21.527999999999999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21.321000000000002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21.114000000000001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20.907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20.492999999999999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20.285999999999998</v>
      </c>
      <c r="Q55" s="81"/>
    </row>
    <row r="56" spans="1:18" x14ac:dyDescent="0.25">
      <c r="O56" s="81">
        <v>0.97</v>
      </c>
      <c r="P56" s="81">
        <f t="shared" si="0"/>
        <v>20.078999999999997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19.872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19.664999999999999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19.457999999999998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19.251000000000001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19.044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18.837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18.63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2:F24">
    <cfRule type="expression" dxfId="219" priority="87">
      <formula>F22&gt;0</formula>
    </cfRule>
    <cfRule type="expression" dxfId="218" priority="88">
      <formula>F22&lt;0</formula>
    </cfRule>
  </conditionalFormatting>
  <conditionalFormatting sqref="H22:H24">
    <cfRule type="expression" dxfId="217" priority="85">
      <formula>H22&gt;0</formula>
    </cfRule>
    <cfRule type="expression" dxfId="216" priority="86">
      <formula>H22&lt;0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">
    <cfRule type="expression" dxfId="157" priority="3">
      <formula>F21&gt;0</formula>
    </cfRule>
    <cfRule type="expression" dxfId="156" priority="4">
      <formula>F21&lt;0</formula>
    </cfRule>
  </conditionalFormatting>
  <conditionalFormatting sqref="H21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110.59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0" t="s">
        <v>78</v>
      </c>
      <c r="P40" s="79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121.64900000000002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120.54310000000001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119.43720000000002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118.33130000000001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117.22540000000001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116.1195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115.01360000000001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113.90770000000001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112.8018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111.69590000000001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110.59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109.4841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108.37820000000001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107.2723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106.1664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105.0605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103.9546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102.84870000000001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101.7428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100.63690000000001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99.531000000000006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7.77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7.77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0" t="s">
        <v>78</v>
      </c>
      <c r="P40" s="790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8.5470000000000006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8.4693000000000005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8.3916000000000004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8.3139000000000003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8.2362000000000002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8.1585000000000001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8.0808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8.0030999999999999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7.9253999999999998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7.8476999999999997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7.77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7.6922999999999995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7.6145999999999994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7.5368999999999993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7.4591999999999992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7.3814999999999991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7.303799999999999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7.2260999999999997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7.1483999999999996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7.0706999999999995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6.9929999999999994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F2" s="788"/>
      <c r="AG2" s="11"/>
      <c r="AH2" s="11"/>
      <c r="AI2" s="11"/>
      <c r="AJ2" s="11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F3" s="788"/>
      <c r="AG3" s="758"/>
      <c r="AH3" s="758"/>
      <c r="AI3" s="758"/>
      <c r="AJ3" s="758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80.98</v>
      </c>
      <c r="R4" s="487">
        <v>0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F4" s="788"/>
      <c r="AG4" s="788"/>
      <c r="AH4" s="788"/>
      <c r="AI4" s="788"/>
      <c r="AJ4" s="788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8098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F5" s="788"/>
      <c r="AG5" s="788"/>
      <c r="AH5" s="788"/>
      <c r="AI5" s="788"/>
      <c r="AJ5" s="788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F6" s="788"/>
      <c r="AG6" s="788"/>
      <c r="AH6" s="788"/>
      <c r="AI6" s="788"/>
      <c r="AJ6" s="788"/>
    </row>
    <row r="7" spans="1:36" x14ac:dyDescent="0.25">
      <c r="A7" s="622"/>
      <c r="B7" s="798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1127.2299999999996</v>
      </c>
      <c r="R7">
        <v>50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F7" s="788"/>
      <c r="AG7" s="788"/>
      <c r="AH7" s="788"/>
      <c r="AI7" s="788"/>
      <c r="AJ7" s="788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468.56000000000131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F8" s="756"/>
      <c r="AG8" s="788"/>
      <c r="AH8" s="788"/>
      <c r="AI8" s="788"/>
      <c r="AJ8" s="788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6.1414730307860266E-2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  <c r="AD9">
        <f t="shared" ref="AD9" si="3">SUM(AD2:AD5)</f>
        <v>101.1</v>
      </c>
      <c r="AF9" s="756"/>
      <c r="AG9" s="788"/>
      <c r="AH9" s="788"/>
      <c r="AI9" s="788"/>
      <c r="AJ9" s="788"/>
    </row>
    <row r="10" spans="1:36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F10" s="756"/>
      <c r="AG10" s="11"/>
      <c r="AH10" s="11"/>
      <c r="AI10" s="11"/>
      <c r="AJ10" s="11"/>
    </row>
    <row r="11" spans="1:36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2.5685354408495925E-2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8"/>
      <c r="AG11" s="782"/>
      <c r="AH11" s="11"/>
      <c r="AI11" s="11"/>
      <c r="AJ11" s="11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756" t="s">
        <v>881</v>
      </c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  <c r="AD22" s="760">
        <f>(AD21-AC21)/AC21</f>
        <v>9.4794094794094896E-2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  <c r="AD24" s="227">
        <f>(AD23-AC23)/AC23</f>
        <v>9.8127875614786642E-2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 t="shared" ref="Y25:AD25" si="6">Y23/Y21</f>
        <v>0.81740888589351457</v>
      </c>
      <c r="Z25" s="760">
        <f t="shared" si="6"/>
        <v>0.81566844919786097</v>
      </c>
      <c r="AA25" s="760">
        <f t="shared" si="6"/>
        <v>0.82276376146788999</v>
      </c>
      <c r="AB25" s="760">
        <f t="shared" si="6"/>
        <v>0.81457852585855839</v>
      </c>
      <c r="AC25" s="760">
        <f t="shared" si="6"/>
        <v>0.81623931623931623</v>
      </c>
      <c r="AD25" s="760">
        <f t="shared" si="6"/>
        <v>0.81872486396971844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7">C30*(E30-D30)</f>
        <v>39.000000000000057</v>
      </c>
      <c r="G30" s="39">
        <f t="shared" ref="G30:G40" si="8">D30*C30</f>
        <v>4094</v>
      </c>
      <c r="H30" s="226">
        <f t="shared" ref="H30:H40" si="9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7"/>
        <v>160.99999999999994</v>
      </c>
      <c r="G31" s="39">
        <f t="shared" si="8"/>
        <v>4094</v>
      </c>
      <c r="H31" s="226">
        <f t="shared" si="9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7"/>
        <v>43.500000000000227</v>
      </c>
      <c r="G32" s="39">
        <f t="shared" si="8"/>
        <v>8184.5</v>
      </c>
      <c r="H32" s="226">
        <f t="shared" si="9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7"/>
        <v>93.9</v>
      </c>
      <c r="G33" s="39">
        <f t="shared" si="8"/>
        <v>4005.1000000000004</v>
      </c>
      <c r="H33" s="226">
        <f t="shared" si="9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7"/>
        <v>78.900000000000148</v>
      </c>
      <c r="G34" s="39">
        <f t="shared" si="8"/>
        <v>8089.1</v>
      </c>
      <c r="H34" s="227">
        <f t="shared" si="9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7"/>
        <v>-791.10000000000014</v>
      </c>
      <c r="G35" s="39">
        <f t="shared" si="8"/>
        <v>11783.1</v>
      </c>
      <c r="H35" s="227">
        <f t="shared" si="9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7"/>
        <v>-341.19000000000028</v>
      </c>
      <c r="G36" s="39">
        <f t="shared" si="8"/>
        <v>7969.1900000000005</v>
      </c>
      <c r="H36" s="227">
        <f t="shared" si="9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7"/>
        <v>-623.00000000000045</v>
      </c>
      <c r="G37" s="39">
        <f t="shared" si="8"/>
        <v>7969</v>
      </c>
      <c r="H37" s="227">
        <f t="shared" si="9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7"/>
        <v>-875.99999999999841</v>
      </c>
      <c r="G38" s="39">
        <f t="shared" si="8"/>
        <v>11548.5</v>
      </c>
      <c r="H38" s="227">
        <f t="shared" si="9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7"/>
        <v>-472.27999999999923</v>
      </c>
      <c r="G39" s="39">
        <f t="shared" si="8"/>
        <v>7839.28</v>
      </c>
      <c r="H39" s="227">
        <f t="shared" si="9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7"/>
        <v>-550.27500000000134</v>
      </c>
      <c r="G40" s="39">
        <f t="shared" si="8"/>
        <v>11503.275000000001</v>
      </c>
      <c r="H40" s="227">
        <f t="shared" si="9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0">C41*(E41-D41)</f>
        <v>-651.29999999999984</v>
      </c>
      <c r="G41" s="39">
        <f t="shared" ref="G41" si="11">D41*C41</f>
        <v>11451.3</v>
      </c>
      <c r="H41" s="227">
        <f t="shared" ref="H41" si="12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3">C42*(E42-D42)</f>
        <v>-706.00000000000023</v>
      </c>
      <c r="G42" s="39">
        <f t="shared" ref="G42:G45" si="14">D42*C42</f>
        <v>15034</v>
      </c>
      <c r="H42" s="227">
        <f t="shared" ref="H42:H45" si="15">(E42-D42)/D42</f>
        <v>-4.6960223493414943E-2</v>
      </c>
      <c r="I42" s="197">
        <v>75</v>
      </c>
      <c r="J42" s="10"/>
      <c r="K42" s="39">
        <v>-47</v>
      </c>
      <c r="O42" s="790" t="s">
        <v>78</v>
      </c>
      <c r="P42" s="790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3"/>
        <v>-239.85000000000056</v>
      </c>
      <c r="G43" s="39">
        <f t="shared" si="14"/>
        <v>11354.85</v>
      </c>
      <c r="H43" s="226">
        <f t="shared" si="15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89.078000000000017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3"/>
        <v>-177.40000000000009</v>
      </c>
      <c r="G44" s="39">
        <f t="shared" si="14"/>
        <v>7629.4</v>
      </c>
      <c r="H44" s="227">
        <f t="shared" si="15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6">O44*$Q$4</f>
        <v>88.268200000000007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3"/>
        <v>180.99999999999881</v>
      </c>
      <c r="G45" s="39">
        <f t="shared" si="14"/>
        <v>7629.0000000000009</v>
      </c>
      <c r="H45" s="227">
        <f t="shared" si="15"/>
        <v>2.3725258880587075E-2</v>
      </c>
      <c r="I45" s="345"/>
      <c r="J45" s="10"/>
      <c r="K45" s="39">
        <v>839</v>
      </c>
      <c r="O45" s="81">
        <v>1.08</v>
      </c>
      <c r="P45" s="81">
        <f t="shared" si="16"/>
        <v>87.458400000000012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7">C46*(E46-D46)</f>
        <v>241.99999999999875</v>
      </c>
      <c r="G46" s="39">
        <f t="shared" ref="G46" si="18">D46*C46</f>
        <v>7629.0000000000009</v>
      </c>
      <c r="H46" s="227">
        <f t="shared" ref="H46" si="19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6"/>
        <v>86.648600000000016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20">C47*(E47-D47)</f>
        <v>544.99999999999886</v>
      </c>
      <c r="G47" s="39">
        <f t="shared" ref="G47" si="21">D47*C47</f>
        <v>7629.0000000000009</v>
      </c>
      <c r="H47" s="227">
        <f t="shared" ref="H47" si="22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6"/>
        <v>85.838800000000006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6"/>
        <v>85.029000000000011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6"/>
        <v>84.219200000000001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6"/>
        <v>83.409400000000005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6"/>
        <v>82.599600000000009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6"/>
        <v>81.7898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6"/>
        <v>80.98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6"/>
        <v>80.170200000000008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6"/>
        <v>79.360399999999998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3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6"/>
        <v>78.550600000000003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3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6"/>
        <v>77.740800000000007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3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6"/>
        <v>76.930999999999997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3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6"/>
        <v>76.121200000000002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3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6"/>
        <v>75.311400000000006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3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6"/>
        <v>74.50160000000001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3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6"/>
        <v>73.691800000000001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3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6"/>
        <v>72.882000000000005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3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3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4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3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4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3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4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3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4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3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4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3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4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3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4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3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4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3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4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3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4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3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4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3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4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3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4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3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4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3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4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3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4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3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5">C106*(E106-D106)</f>
        <v>103.99999999999991</v>
      </c>
      <c r="G106" s="372">
        <f t="shared" ref="G106:G169" si="26">D106*C106</f>
        <v>2555</v>
      </c>
      <c r="H106" s="373">
        <f t="shared" ref="H106:H169" si="27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5"/>
        <v>-54.250000000000043</v>
      </c>
      <c r="G107" s="372">
        <f t="shared" si="26"/>
        <v>2555</v>
      </c>
      <c r="H107" s="373">
        <f t="shared" si="27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5"/>
        <v>16.499999999999915</v>
      </c>
      <c r="G108" s="372">
        <f t="shared" si="26"/>
        <v>2555</v>
      </c>
      <c r="H108" s="373">
        <f t="shared" si="27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5"/>
        <v>-143.99999999999977</v>
      </c>
      <c r="G109" s="372">
        <f t="shared" si="26"/>
        <v>4956.5</v>
      </c>
      <c r="H109" s="373">
        <f t="shared" si="27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5"/>
        <v>-819.60000000000059</v>
      </c>
      <c r="G110" s="372">
        <f t="shared" si="26"/>
        <v>5782.2000000000007</v>
      </c>
      <c r="H110" s="373">
        <f t="shared" si="27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5"/>
        <v>-539</v>
      </c>
      <c r="G111" s="372">
        <f t="shared" si="26"/>
        <v>4901.5</v>
      </c>
      <c r="H111" s="373">
        <f t="shared" si="27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5"/>
        <v>-500.5000000000004</v>
      </c>
      <c r="G112" s="372">
        <f t="shared" si="26"/>
        <v>6662.6</v>
      </c>
      <c r="H112" s="374">
        <f t="shared" si="27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5"/>
        <v>-384.30000000000064</v>
      </c>
      <c r="G113" s="372">
        <f t="shared" si="26"/>
        <v>6662.6</v>
      </c>
      <c r="H113" s="374">
        <f t="shared" si="27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5"/>
        <v>-446.6000000000007</v>
      </c>
      <c r="G114" s="372">
        <f t="shared" si="26"/>
        <v>6662.6</v>
      </c>
      <c r="H114" s="374">
        <f t="shared" si="27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6"/>
        <v>6662.32</v>
      </c>
      <c r="H115" s="374">
        <f t="shared" si="27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6"/>
        <v>4850.55</v>
      </c>
      <c r="H116" s="374">
        <f t="shared" si="27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6"/>
        <v>4850.55</v>
      </c>
      <c r="H117" s="374">
        <f t="shared" si="27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8">C118*(E118-D118)</f>
        <v>-221.95000000000036</v>
      </c>
      <c r="G118" s="372">
        <f t="shared" si="26"/>
        <v>4820.4500000000007</v>
      </c>
      <c r="H118" s="374">
        <f t="shared" si="27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8"/>
        <v>-15.950000000000131</v>
      </c>
      <c r="G119" s="372">
        <f t="shared" si="26"/>
        <v>4820.4500000000007</v>
      </c>
      <c r="H119" s="374">
        <f t="shared" si="27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8"/>
        <v>94.050000000000011</v>
      </c>
      <c r="G120" s="372">
        <f t="shared" si="26"/>
        <v>4820.4500000000007</v>
      </c>
      <c r="H120" s="374">
        <f t="shared" si="27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8"/>
        <v>145.74999999999994</v>
      </c>
      <c r="G121" s="372">
        <f t="shared" si="26"/>
        <v>2334.25</v>
      </c>
      <c r="H121" s="374">
        <f t="shared" si="27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8"/>
        <v>59.499999999999886</v>
      </c>
      <c r="G122" s="372">
        <f t="shared" si="26"/>
        <v>4790.5</v>
      </c>
      <c r="H122" s="374">
        <f t="shared" si="27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8"/>
        <v>-422.59000000000043</v>
      </c>
      <c r="G123" s="372">
        <f t="shared" si="26"/>
        <v>6597.29</v>
      </c>
      <c r="H123" s="374">
        <f t="shared" si="27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8"/>
        <v>-461.29999999999995</v>
      </c>
      <c r="G124" s="372">
        <f t="shared" si="26"/>
        <v>9282.2999999999993</v>
      </c>
      <c r="H124" s="374">
        <f t="shared" si="27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8"/>
        <v>-814.29999999999859</v>
      </c>
      <c r="G125" s="372">
        <f t="shared" si="26"/>
        <v>9282.2999999999993</v>
      </c>
      <c r="H125" s="374">
        <f t="shared" si="27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8"/>
        <v>-1005.2999999999997</v>
      </c>
      <c r="G126" s="372">
        <f t="shared" si="26"/>
        <v>9282.2999999999993</v>
      </c>
      <c r="H126" s="374">
        <f t="shared" si="27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8"/>
        <v>-659.99999999999943</v>
      </c>
      <c r="G127" s="372">
        <f t="shared" si="26"/>
        <v>9282</v>
      </c>
      <c r="H127" s="374">
        <f t="shared" si="27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8"/>
        <v>-522.29999999999995</v>
      </c>
      <c r="G128" s="372">
        <f t="shared" si="26"/>
        <v>9282.2999999999993</v>
      </c>
      <c r="H128" s="374">
        <f t="shared" si="27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8"/>
        <v>-925</v>
      </c>
      <c r="G129" s="372">
        <f t="shared" si="26"/>
        <v>9282</v>
      </c>
      <c r="H129" s="374">
        <f t="shared" si="27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8"/>
        <v>-1102.9999999999986</v>
      </c>
      <c r="G130" s="372">
        <f t="shared" si="26"/>
        <v>9282</v>
      </c>
      <c r="H130" s="374">
        <f t="shared" si="27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8"/>
        <v>-1235.4000000000015</v>
      </c>
      <c r="G131" s="372">
        <f t="shared" si="26"/>
        <v>17329.400000000001</v>
      </c>
      <c r="H131" s="374">
        <f t="shared" si="27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8"/>
        <v>-1679.400000000001</v>
      </c>
      <c r="G132" s="372">
        <f t="shared" si="26"/>
        <v>17329.400000000001</v>
      </c>
      <c r="H132" s="374">
        <f t="shared" si="27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8"/>
        <v>-867.40000000000066</v>
      </c>
      <c r="G133" s="372">
        <f t="shared" si="26"/>
        <v>17329.400000000001</v>
      </c>
      <c r="H133" s="374">
        <f t="shared" si="27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8"/>
        <v>-828.30000000000155</v>
      </c>
      <c r="G134" s="372">
        <f t="shared" si="26"/>
        <v>17282.3</v>
      </c>
      <c r="H134" s="374">
        <f t="shared" si="27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8"/>
        <v>-422.48000000000019</v>
      </c>
      <c r="G135" s="372">
        <f t="shared" si="26"/>
        <v>8908.48</v>
      </c>
      <c r="H135" s="374">
        <f t="shared" si="27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8"/>
        <v>-519.48</v>
      </c>
      <c r="G136" s="372">
        <f t="shared" si="26"/>
        <v>8908.48</v>
      </c>
      <c r="H136" s="374">
        <f t="shared" si="27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8"/>
        <v>-253.48000000000042</v>
      </c>
      <c r="G137" s="372">
        <f t="shared" si="26"/>
        <v>8908.48</v>
      </c>
      <c r="H137" s="374">
        <f t="shared" si="27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8"/>
        <v>-215.47999999999945</v>
      </c>
      <c r="G138" s="372">
        <f t="shared" si="26"/>
        <v>8908.48</v>
      </c>
      <c r="H138" s="374">
        <f t="shared" si="27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8"/>
        <v>-364.48000000000036</v>
      </c>
      <c r="G139" s="372">
        <f t="shared" si="26"/>
        <v>8908.48</v>
      </c>
      <c r="H139" s="374">
        <f t="shared" si="27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8"/>
        <v>-242.48000000000047</v>
      </c>
      <c r="G140" s="372">
        <f t="shared" si="26"/>
        <v>8908.48</v>
      </c>
      <c r="H140" s="374">
        <f t="shared" si="27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8"/>
        <v>-184.48000000000064</v>
      </c>
      <c r="G141" s="372">
        <f t="shared" si="26"/>
        <v>8908.48</v>
      </c>
      <c r="H141" s="374">
        <f t="shared" si="27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8"/>
        <v>-253.48000000000042</v>
      </c>
      <c r="G142" s="372">
        <f t="shared" si="26"/>
        <v>8908.48</v>
      </c>
      <c r="H142" s="374">
        <f t="shared" si="27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8"/>
        <v>-53.480000000000416</v>
      </c>
      <c r="G143" s="372">
        <f t="shared" si="26"/>
        <v>8908.48</v>
      </c>
      <c r="H143" s="374">
        <f t="shared" si="27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8"/>
        <v>-795.27600000000064</v>
      </c>
      <c r="G144" s="372">
        <f t="shared" si="26"/>
        <v>10521.276</v>
      </c>
      <c r="H144" s="374">
        <f t="shared" si="27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8"/>
        <v>-982.18499999999972</v>
      </c>
      <c r="G145" s="372">
        <f t="shared" si="26"/>
        <v>12902.684999999999</v>
      </c>
      <c r="H145" s="374">
        <f t="shared" si="27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8"/>
        <v>-1067.6849999999988</v>
      </c>
      <c r="G146" s="372">
        <f t="shared" si="26"/>
        <v>12902.684999999999</v>
      </c>
      <c r="H146" s="374">
        <f t="shared" si="27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8"/>
        <v>-955.18499999999881</v>
      </c>
      <c r="G147" s="372">
        <f t="shared" si="26"/>
        <v>12902.684999999999</v>
      </c>
      <c r="H147" s="374">
        <f t="shared" si="27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8"/>
        <v>-797.68499999999915</v>
      </c>
      <c r="G148" s="372">
        <f t="shared" si="26"/>
        <v>12902.684999999999</v>
      </c>
      <c r="H148" s="374">
        <f t="shared" si="27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8"/>
        <v>-814.18499999999904</v>
      </c>
      <c r="G149" s="372">
        <f t="shared" si="26"/>
        <v>12902.684999999999</v>
      </c>
      <c r="H149" s="374">
        <f t="shared" si="27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8"/>
        <v>-752.6849999999996</v>
      </c>
      <c r="G150" s="372">
        <f t="shared" si="26"/>
        <v>12902.684999999999</v>
      </c>
      <c r="H150" s="374">
        <f t="shared" si="27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8"/>
        <v>-682.18499999999972</v>
      </c>
      <c r="G151" s="372">
        <f t="shared" si="26"/>
        <v>12902.684999999999</v>
      </c>
      <c r="H151" s="374">
        <f t="shared" si="27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8"/>
        <v>-827.6849999999996</v>
      </c>
      <c r="G152" s="372">
        <f t="shared" si="26"/>
        <v>12902.684999999999</v>
      </c>
      <c r="H152" s="374">
        <f t="shared" si="27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8"/>
        <v>-890.68499999999983</v>
      </c>
      <c r="G153" s="372">
        <f t="shared" si="26"/>
        <v>12902.684999999999</v>
      </c>
      <c r="H153" s="374">
        <f t="shared" si="27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8"/>
        <v>-927.38400000000081</v>
      </c>
      <c r="G154" s="372">
        <f t="shared" si="26"/>
        <v>14488.284</v>
      </c>
      <c r="H154" s="374">
        <f t="shared" si="27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8"/>
        <v>-1241.8839999999998</v>
      </c>
      <c r="G155" s="372">
        <f t="shared" si="26"/>
        <v>14488.284</v>
      </c>
      <c r="H155" s="374">
        <f t="shared" si="27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8"/>
        <v>-1334.6800000000003</v>
      </c>
      <c r="G156" s="372">
        <f t="shared" si="26"/>
        <v>16818.68</v>
      </c>
      <c r="H156" s="374">
        <f t="shared" si="27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8"/>
        <v>-1440.6800000000003</v>
      </c>
      <c r="G157" s="372">
        <f t="shared" si="26"/>
        <v>16818.68</v>
      </c>
      <c r="H157" s="374">
        <f t="shared" si="27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8"/>
        <v>-1242.6800000000014</v>
      </c>
      <c r="G158" s="372">
        <f t="shared" si="26"/>
        <v>16818.68</v>
      </c>
      <c r="H158" s="374">
        <f t="shared" si="27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8"/>
        <v>-1020.6800000000015</v>
      </c>
      <c r="G159" s="372">
        <f t="shared" si="26"/>
        <v>16818.68</v>
      </c>
      <c r="H159" s="374">
        <f t="shared" si="27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8"/>
        <v>-462.68000000000029</v>
      </c>
      <c r="G160" s="372">
        <f t="shared" si="26"/>
        <v>16818.68</v>
      </c>
      <c r="H160" s="374">
        <f t="shared" si="27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8"/>
        <v>-514.68000000000131</v>
      </c>
      <c r="G161" s="372">
        <f t="shared" si="26"/>
        <v>16818.68</v>
      </c>
      <c r="H161" s="374">
        <f t="shared" si="27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8"/>
        <v>-968.68000000000052</v>
      </c>
      <c r="G162" s="372">
        <f t="shared" si="26"/>
        <v>16818.68</v>
      </c>
      <c r="H162" s="374">
        <f t="shared" si="27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8"/>
        <v>-900.67999999999984</v>
      </c>
      <c r="G163" s="372">
        <f t="shared" si="26"/>
        <v>16724.68</v>
      </c>
      <c r="H163" s="374">
        <f t="shared" si="27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8"/>
        <v>-1097.7599999999995</v>
      </c>
      <c r="G164" s="372">
        <f t="shared" si="26"/>
        <v>16703.759999999998</v>
      </c>
      <c r="H164" s="374">
        <f t="shared" si="27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8"/>
        <v>-1470.25</v>
      </c>
      <c r="G165" s="372">
        <f t="shared" si="26"/>
        <v>20522.75</v>
      </c>
      <c r="H165" s="374">
        <f t="shared" si="27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8"/>
        <v>-1712.7499999999998</v>
      </c>
      <c r="G166" s="372">
        <f t="shared" si="26"/>
        <v>20522.75</v>
      </c>
      <c r="H166" s="374">
        <f t="shared" si="27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8"/>
        <v>-2170.2499999999995</v>
      </c>
      <c r="G167" s="372">
        <f t="shared" si="26"/>
        <v>20522.75</v>
      </c>
      <c r="H167" s="374">
        <f t="shared" si="27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8"/>
        <v>-2395.2499999999973</v>
      </c>
      <c r="G168" s="372">
        <f t="shared" si="26"/>
        <v>20522.75</v>
      </c>
      <c r="H168" s="374">
        <f t="shared" si="27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8"/>
        <v>-1409.9999999999995</v>
      </c>
      <c r="G169" s="372">
        <f t="shared" si="26"/>
        <v>16498</v>
      </c>
      <c r="H169" s="374">
        <f t="shared" si="27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8"/>
        <v>-1757.9999999999984</v>
      </c>
      <c r="G170" s="372">
        <f t="shared" ref="G170:G202" si="29">D170*C170</f>
        <v>16498</v>
      </c>
      <c r="H170" s="374">
        <f t="shared" ref="H170:H204" si="30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8"/>
        <v>-1954.0000000000007</v>
      </c>
      <c r="G171" s="372">
        <f t="shared" si="29"/>
        <v>20164</v>
      </c>
      <c r="H171" s="374">
        <f t="shared" si="30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8"/>
        <v>-1457.1799999999996</v>
      </c>
      <c r="G172" s="372">
        <f t="shared" si="29"/>
        <v>16425.18</v>
      </c>
      <c r="H172" s="374">
        <f t="shared" si="30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8"/>
        <v>-1412.67</v>
      </c>
      <c r="G173" s="372">
        <f t="shared" si="29"/>
        <v>12638.67</v>
      </c>
      <c r="H173" s="374">
        <f t="shared" si="30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8"/>
        <v>-1429.6799999999989</v>
      </c>
      <c r="G174" s="372">
        <f t="shared" si="29"/>
        <v>16397.68</v>
      </c>
      <c r="H174" s="374">
        <f t="shared" si="30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8"/>
        <v>-2201.6750000000015</v>
      </c>
      <c r="G175" s="372">
        <f t="shared" si="29"/>
        <v>20221.675000000003</v>
      </c>
      <c r="H175" s="374">
        <f t="shared" si="30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8"/>
        <v>-1864.1749999999995</v>
      </c>
      <c r="G176" s="372">
        <f t="shared" si="29"/>
        <v>19884.174999999999</v>
      </c>
      <c r="H176" s="374">
        <f t="shared" si="30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8"/>
        <v>-1373.260000000002</v>
      </c>
      <c r="G177" s="372">
        <f t="shared" si="29"/>
        <v>16205.260000000002</v>
      </c>
      <c r="H177" s="374">
        <f t="shared" si="30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8"/>
        <v>-929.26000000000215</v>
      </c>
      <c r="G178" s="372">
        <f t="shared" si="29"/>
        <v>16205.260000000002</v>
      </c>
      <c r="H178" s="374">
        <f t="shared" si="30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8"/>
        <v>-1451.260000000002</v>
      </c>
      <c r="G179" s="372">
        <f t="shared" si="29"/>
        <v>16205.260000000002</v>
      </c>
      <c r="H179" s="374">
        <f t="shared" si="30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8"/>
        <v>-1821.7500000000016</v>
      </c>
      <c r="G180" s="372">
        <f t="shared" si="29"/>
        <v>19799.25</v>
      </c>
      <c r="H180" s="374">
        <f t="shared" si="30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8"/>
        <v>-2035.2599999999995</v>
      </c>
      <c r="G181" s="372">
        <f t="shared" si="29"/>
        <v>23338.260000000002</v>
      </c>
      <c r="H181" s="374">
        <f t="shared" si="30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1">C182*(E182-D182)</f>
        <v>-1804.4750000000001</v>
      </c>
      <c r="G182" s="372">
        <f t="shared" si="29"/>
        <v>19749.474999999999</v>
      </c>
      <c r="H182" s="374">
        <f t="shared" si="30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1"/>
        <v>-1934.474999999999</v>
      </c>
      <c r="G183" s="372">
        <f t="shared" si="29"/>
        <v>19749.474999999999</v>
      </c>
      <c r="H183" s="374">
        <f t="shared" si="30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1"/>
        <v>-1664.4749999999995</v>
      </c>
      <c r="G184" s="372">
        <f t="shared" si="29"/>
        <v>19749.474999999999</v>
      </c>
      <c r="H184" s="374">
        <f t="shared" si="30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1"/>
        <v>-1284.3300000000027</v>
      </c>
      <c r="G185" s="372">
        <f t="shared" si="29"/>
        <v>23223.33</v>
      </c>
      <c r="H185" s="374">
        <f t="shared" si="30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1"/>
        <v>-3507.3149999999991</v>
      </c>
      <c r="G186" s="372">
        <f t="shared" si="29"/>
        <v>26607.314999999999</v>
      </c>
      <c r="H186" s="374">
        <f t="shared" si="30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1"/>
        <v>-2464.409999999998</v>
      </c>
      <c r="G187" s="372">
        <f t="shared" si="29"/>
        <v>23158.41</v>
      </c>
      <c r="H187" s="374">
        <f t="shared" si="30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1"/>
        <v>-2221</v>
      </c>
      <c r="G188" s="372">
        <f t="shared" si="29"/>
        <v>19671</v>
      </c>
      <c r="H188" s="374">
        <f t="shared" si="30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1"/>
        <v>-2463.5</v>
      </c>
      <c r="G189" s="372">
        <f t="shared" si="29"/>
        <v>19671</v>
      </c>
      <c r="H189" s="374">
        <f t="shared" si="30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1"/>
        <v>-2186</v>
      </c>
      <c r="G190" s="372">
        <f t="shared" si="29"/>
        <v>19671</v>
      </c>
      <c r="H190" s="374">
        <f t="shared" si="30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1"/>
        <v>-2728.5000000000005</v>
      </c>
      <c r="G191" s="372">
        <f t="shared" si="29"/>
        <v>19671</v>
      </c>
      <c r="H191" s="374">
        <f t="shared" si="30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1"/>
        <v>-2553.4999999999995</v>
      </c>
      <c r="G192" s="372">
        <f t="shared" si="29"/>
        <v>19671</v>
      </c>
      <c r="H192" s="374">
        <f t="shared" si="30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1"/>
        <v>-2793.4999999999982</v>
      </c>
      <c r="G193" s="372">
        <f t="shared" si="29"/>
        <v>19671</v>
      </c>
      <c r="H193" s="374">
        <f t="shared" si="30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1"/>
        <v>-2561</v>
      </c>
      <c r="G194" s="372">
        <f t="shared" si="29"/>
        <v>19541</v>
      </c>
      <c r="H194" s="374">
        <f t="shared" si="30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1"/>
        <v>-3036.0000000000014</v>
      </c>
      <c r="G195" s="372">
        <f t="shared" si="29"/>
        <v>19541</v>
      </c>
      <c r="H195" s="374">
        <f t="shared" si="30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1"/>
        <v>-2591.0000000000009</v>
      </c>
      <c r="G196" s="372">
        <f t="shared" si="29"/>
        <v>19541</v>
      </c>
      <c r="H196" s="374">
        <f t="shared" si="30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1"/>
        <v>-1716.0000000000011</v>
      </c>
      <c r="G197" s="372">
        <f t="shared" si="29"/>
        <v>19411</v>
      </c>
      <c r="H197" s="374">
        <f t="shared" si="30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1"/>
        <v>-829.07999999999902</v>
      </c>
      <c r="G198" s="372">
        <f t="shared" si="29"/>
        <v>15707.08</v>
      </c>
      <c r="H198" s="374">
        <f t="shared" si="30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1"/>
        <v>-490.00000000000057</v>
      </c>
      <c r="G199" s="372">
        <f t="shared" si="29"/>
        <v>15708.000000000002</v>
      </c>
      <c r="H199" s="374">
        <f t="shared" si="30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1"/>
        <v>-1076.0000000000018</v>
      </c>
      <c r="G200" s="372">
        <f t="shared" si="29"/>
        <v>15708.000000000002</v>
      </c>
      <c r="H200" s="374">
        <f t="shared" si="30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1"/>
        <v>474.00000000000091</v>
      </c>
      <c r="G201" s="372">
        <f t="shared" si="29"/>
        <v>7648.9999999999991</v>
      </c>
      <c r="H201" s="374">
        <f t="shared" si="30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1"/>
        <v>696.99999999999989</v>
      </c>
      <c r="G202" s="372">
        <f t="shared" si="29"/>
        <v>3490.5</v>
      </c>
      <c r="H202" s="374">
        <f t="shared" si="30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1"/>
        <v>671.99999999999989</v>
      </c>
      <c r="G203" s="372"/>
      <c r="H203" s="374">
        <f t="shared" si="30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1"/>
        <v>713.65000000000055</v>
      </c>
      <c r="G204" s="372">
        <f t="shared" ref="G204" si="32">D204*C204</f>
        <v>3435.3499999999995</v>
      </c>
      <c r="H204" s="374">
        <f t="shared" si="30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D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D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80.5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0" t="s">
        <v>78</v>
      </c>
      <c r="P42" s="79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88.550000000000011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87.745000000000005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86.940000000000012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86.135000000000005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85.33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84.525000000000006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83.72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82.915000000000006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82.11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81.305000000000007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79.694999999999993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78.89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78.084999999999994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77.28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76.474999999999994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75.67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74.865000000000009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73.254999999999995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72.45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59.11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3546.6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428.18999999999915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378.23999999999933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0.11938037344241162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3.3158518017255965E-2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0" t="s">
        <v>78</v>
      </c>
      <c r="P41" s="79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65.021000000000001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64.429900000000004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63.838800000000006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63.247700000000002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62.656600000000005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62.0655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61.474400000000003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60.883299999999998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60.292200000000001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59.701099999999997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59.11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58.518900000000002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57.927799999999998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57.3367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56.745599999999996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56.154499999999999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55.563399999999994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54.972300000000004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54.3812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53.790100000000002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53.198999999999998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43.15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43.15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7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7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0" t="s">
        <v>78</v>
      </c>
      <c r="P41" s="79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47.465000000000003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47.033500000000004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46.602000000000004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46.170500000000004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45.739000000000004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45.307499999999997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44.875999999999998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44.444499999999998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44.012999999999998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43.581499999999998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43.15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42.718499999999999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42.286999999999999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41.855499999999999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41.423999999999999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40.9925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40.560999999999993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40.1295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39.698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39.266500000000001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38.835000000000001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213.51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213.51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0" t="s">
        <v>78</v>
      </c>
      <c r="P45" s="790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234.86100000000002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232.7259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230.5908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228.45570000000001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226.32060000000001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224.18549999999999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222.0504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219.9153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217.78020000000001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215.64509999999999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213.51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211.3749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209.23979999999997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207.10469999999998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204.96959999999999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202.83449999999999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200.69939999999997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198.5643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196.42920000000001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194.29409999999999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192.15899999999999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55.25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55.25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60.775000000000006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60.222500000000004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59.67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59.117500000000007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58.565000000000005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58.012500000000003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57.46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56.907499999999999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56.355000000000004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55.802500000000002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55.25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54.697499999999998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54.144999999999996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53.592500000000001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53.04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52.487499999999997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51.934999999999995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51.3825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50.830000000000005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50.277500000000003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49.725000000000001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135.9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135.9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0" t="s">
        <v>78</v>
      </c>
      <c r="Q39" s="79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149.49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148.13100000000003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146.77200000000002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145.41300000000001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144.054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142.69500000000002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141.33600000000001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139.977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138.61799999999999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137.25900000000001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135.9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134.541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133.18200000000002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131.82300000000001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130.464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129.10499999999999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127.746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126.38700000000001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125.02800000000001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123.66900000000001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122.31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243.35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243.35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0" t="s">
        <v>78</v>
      </c>
      <c r="P41" s="79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267.685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265.25150000000002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262.81799999999998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260.3845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257.95100000000002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255.51750000000001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253.084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250.65049999999999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248.21699999999998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245.7835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243.35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240.91649999999998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238.483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236.04949999999999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233.61599999999999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231.18249999999998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228.749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226.31550000000001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223.88200000000001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221.4485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219.01499999999999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2018-01-22T01:30:39Z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