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9" i="70" l="1"/>
  <c r="H49" i="70"/>
  <c r="G49" i="70"/>
  <c r="N54" i="35"/>
  <c r="N56" i="35"/>
  <c r="N51" i="35"/>
  <c r="N52" i="35"/>
  <c r="N35" i="35"/>
  <c r="N9" i="35"/>
  <c r="N58" i="35"/>
  <c r="N6" i="35"/>
  <c r="N8" i="35"/>
  <c r="N31" i="35"/>
  <c r="N16" i="35"/>
  <c r="N30" i="35"/>
  <c r="N26" i="35"/>
  <c r="N53" i="35"/>
  <c r="N22" i="35"/>
  <c r="N46" i="35"/>
  <c r="N21" i="35"/>
  <c r="N41" i="35"/>
  <c r="N47" i="35"/>
  <c r="N11" i="35"/>
  <c r="N10" i="35"/>
  <c r="N40" i="35"/>
  <c r="N18" i="35"/>
  <c r="N12" i="35"/>
  <c r="N28" i="35"/>
  <c r="N50" i="35"/>
  <c r="N49" i="35"/>
  <c r="N44" i="35"/>
  <c r="N55" i="35"/>
  <c r="N36" i="35"/>
  <c r="N37" i="35"/>
  <c r="N38" i="35"/>
  <c r="N5" i="35"/>
  <c r="N57" i="35"/>
  <c r="N13" i="35"/>
  <c r="N45" i="35"/>
  <c r="N32" i="35"/>
  <c r="N3" i="35"/>
  <c r="N39" i="35"/>
  <c r="N33" i="35"/>
  <c r="N4" i="35"/>
  <c r="N2" i="35"/>
  <c r="N29" i="35"/>
  <c r="N17" i="35"/>
  <c r="N20" i="35"/>
  <c r="N25" i="35"/>
  <c r="N27" i="35"/>
  <c r="N42" i="35"/>
  <c r="N14" i="35"/>
  <c r="N34" i="35"/>
  <c r="N48" i="35"/>
  <c r="N15" i="35"/>
  <c r="N23" i="35"/>
  <c r="N19" i="35"/>
  <c r="N7" i="35"/>
  <c r="N43" i="35"/>
  <c r="N24" i="35"/>
  <c r="D409" i="38"/>
  <c r="E409" i="38"/>
  <c r="G409" i="38"/>
  <c r="H409" i="38"/>
  <c r="K409" i="38"/>
  <c r="L409" i="38"/>
  <c r="O409" i="38" s="1"/>
  <c r="P409" i="38" s="1"/>
  <c r="M409" i="38"/>
  <c r="N409" i="38" s="1"/>
  <c r="R409" i="38"/>
  <c r="U409" i="38"/>
  <c r="K9" i="70"/>
  <c r="V409" i="38" l="1"/>
  <c r="W409" i="38" s="1"/>
  <c r="T409" i="38"/>
  <c r="F39" i="61"/>
  <c r="G39" i="61"/>
  <c r="H39" i="61"/>
  <c r="K4" i="61"/>
  <c r="F30" i="64"/>
  <c r="H30" i="64"/>
  <c r="G30" i="64"/>
  <c r="K2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F77" i="69"/>
  <c r="C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H18" i="70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8" i="17"/>
  <c r="E405" i="38"/>
  <c r="H405" i="38"/>
  <c r="K405" i="38"/>
  <c r="L405" i="38" s="1"/>
  <c r="O405" i="38" s="1"/>
  <c r="M405" i="38"/>
  <c r="T405" i="38" s="1"/>
  <c r="N405" i="38"/>
  <c r="R405" i="38"/>
  <c r="E404" i="38" l="1"/>
  <c r="H404" i="38"/>
  <c r="K404" i="38"/>
  <c r="L404" i="38" s="1"/>
  <c r="O404" i="38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55" i="25" l="1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C19" i="76"/>
  <c r="F19" i="76"/>
  <c r="H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 s="1"/>
  <c r="O401" i="38"/>
  <c r="N401" i="38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K595" i="25"/>
  <c r="C595" i="25"/>
  <c r="H595" i="25"/>
  <c r="F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6" i="70"/>
  <c r="H76" i="70"/>
  <c r="C7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63" i="70"/>
  <c r="AE57" i="70"/>
  <c r="AD57" i="70"/>
  <c r="P57" i="70"/>
  <c r="K62" i="70"/>
  <c r="F62" i="70"/>
  <c r="AE56" i="70"/>
  <c r="AD56" i="70"/>
  <c r="P56" i="70"/>
  <c r="K61" i="70"/>
  <c r="F61" i="70"/>
  <c r="AE55" i="70"/>
  <c r="AD55" i="70"/>
  <c r="P55" i="70"/>
  <c r="K60" i="70"/>
  <c r="F60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82" i="1"/>
  <c r="N247" i="1" s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M19" i="57"/>
  <c r="H19" i="71"/>
  <c r="M19" i="41"/>
  <c r="F29" i="51"/>
  <c r="M73" i="61"/>
  <c r="H19" i="60"/>
  <c r="M85" i="64"/>
  <c r="M67" i="60"/>
  <c r="K19" i="52"/>
  <c r="C19" i="53"/>
  <c r="H55" i="50"/>
  <c r="M19" i="54"/>
  <c r="H156" i="49"/>
  <c r="H19" i="54"/>
  <c r="F19" i="41"/>
  <c r="K65" i="71"/>
  <c r="F19" i="58"/>
  <c r="K67" i="60"/>
  <c r="C19" i="66"/>
  <c r="F73" i="61"/>
  <c r="K65" i="63"/>
  <c r="F85" i="64"/>
  <c r="H24" i="40"/>
  <c r="F19" i="72"/>
  <c r="K19" i="60"/>
  <c r="F156" i="49"/>
  <c r="C67" i="60"/>
  <c r="M19" i="72"/>
  <c r="K19" i="69"/>
  <c r="K19" i="53"/>
  <c r="M19" i="68"/>
  <c r="C90" i="72"/>
  <c r="F19" i="53"/>
  <c r="M72" i="59"/>
  <c r="M19" i="71"/>
  <c r="M94" i="52"/>
  <c r="C19" i="61"/>
  <c r="K19" i="68"/>
  <c r="M23" i="17"/>
  <c r="C19" i="70"/>
  <c r="C120" i="57"/>
  <c r="M55" i="50"/>
  <c r="F19" i="55"/>
  <c r="H86" i="53"/>
  <c r="M19" i="69"/>
  <c r="C19" i="58"/>
  <c r="K19" i="75"/>
  <c r="K19" i="41"/>
  <c r="F19" i="64"/>
  <c r="H19" i="59"/>
  <c r="K156" i="49"/>
  <c r="H32" i="31"/>
  <c r="M19" i="60"/>
  <c r="C19" i="64"/>
  <c r="M30" i="49"/>
  <c r="K100" i="34"/>
  <c r="M90" i="72"/>
  <c r="H19" i="62"/>
  <c r="H19" i="72"/>
  <c r="H100" i="34"/>
  <c r="F19" i="63"/>
  <c r="C19" i="69"/>
  <c r="C94" i="52"/>
  <c r="F32" i="31"/>
  <c r="H19" i="66"/>
  <c r="F19" i="50"/>
  <c r="C19" i="54"/>
  <c r="F19" i="45"/>
  <c r="M19" i="52"/>
  <c r="M19" i="70"/>
  <c r="C19" i="3"/>
  <c r="K19" i="66"/>
  <c r="M103" i="58"/>
  <c r="F19" i="54"/>
  <c r="C407" i="17"/>
  <c r="K19" i="62"/>
  <c r="C100" i="34"/>
  <c r="M19" i="53"/>
  <c r="M156" i="49"/>
  <c r="K55" i="50"/>
  <c r="M19" i="50"/>
  <c r="K19" i="55"/>
  <c r="H29" i="51"/>
  <c r="M100" i="34"/>
  <c r="M19" i="55"/>
  <c r="M19" i="75"/>
  <c r="C73" i="61"/>
  <c r="F19" i="57"/>
  <c r="K19" i="54"/>
  <c r="F67" i="60"/>
  <c r="F119" i="7"/>
  <c r="H119" i="7"/>
  <c r="H19" i="69"/>
  <c r="C29" i="51"/>
  <c r="H65" i="71"/>
  <c r="H19" i="53"/>
  <c r="H148" i="45"/>
  <c r="M19" i="62"/>
  <c r="K19" i="45"/>
  <c r="K19" i="64"/>
  <c r="F55" i="50"/>
  <c r="C19" i="63"/>
  <c r="K19" i="34"/>
  <c r="C148" i="45"/>
  <c r="K19" i="50"/>
  <c r="H72" i="59"/>
  <c r="F19" i="73"/>
  <c r="H63" i="66"/>
  <c r="H30" i="49"/>
  <c r="M19" i="63"/>
  <c r="K90" i="72"/>
  <c r="K86" i="53"/>
  <c r="C75" i="41"/>
  <c r="F19" i="69"/>
  <c r="F103" i="58"/>
  <c r="M65" i="63"/>
  <c r="F94" i="52"/>
  <c r="H19" i="75"/>
  <c r="H19" i="58"/>
  <c r="K19" i="71"/>
  <c r="C32" i="25"/>
  <c r="C19" i="59"/>
  <c r="H19" i="52"/>
  <c r="C65" i="71"/>
  <c r="H19" i="55"/>
  <c r="F407" i="17"/>
  <c r="M119" i="7"/>
  <c r="M19" i="34"/>
  <c r="H85" i="64"/>
  <c r="H90" i="72"/>
  <c r="H19" i="68"/>
  <c r="M19" i="66"/>
  <c r="H75" i="41"/>
  <c r="M65" i="71"/>
  <c r="K75" i="41"/>
  <c r="C72" i="59"/>
  <c r="H32" i="25"/>
  <c r="K24" i="40"/>
  <c r="C19" i="50"/>
  <c r="K32" i="31"/>
  <c r="H19" i="41"/>
  <c r="K407" i="17"/>
  <c r="F148" i="45"/>
  <c r="F19" i="75"/>
  <c r="F65" i="71"/>
  <c r="M32" i="31"/>
  <c r="H120" i="57"/>
  <c r="K73" i="61"/>
  <c r="M19" i="59"/>
  <c r="C19" i="45"/>
  <c r="C119" i="7"/>
  <c r="K119" i="7"/>
  <c r="M120" i="57"/>
  <c r="K19" i="63"/>
  <c r="C63" i="66"/>
  <c r="K111" i="54"/>
  <c r="H73" i="61"/>
  <c r="K72" i="59"/>
  <c r="H19" i="3"/>
  <c r="C103" i="58"/>
  <c r="M32" i="25"/>
  <c r="H19" i="45"/>
  <c r="F19" i="71"/>
  <c r="M407" i="17"/>
  <c r="K19" i="73"/>
  <c r="F19" i="59"/>
  <c r="C32" i="31"/>
  <c r="F90" i="72"/>
  <c r="F23" i="17"/>
  <c r="M75" i="41"/>
  <c r="C30" i="49"/>
  <c r="C111" i="54"/>
  <c r="C19" i="62"/>
  <c r="F19" i="62"/>
  <c r="K19" i="58"/>
  <c r="K19" i="59"/>
  <c r="C23" i="17"/>
  <c r="F19" i="52"/>
  <c r="K32" i="25"/>
  <c r="H19" i="34"/>
  <c r="F32" i="25"/>
  <c r="M19" i="61"/>
  <c r="H19" i="50"/>
  <c r="K19" i="72"/>
  <c r="H407" i="17"/>
  <c r="C19" i="34"/>
  <c r="M19" i="45"/>
  <c r="M63" i="66"/>
  <c r="M86" i="53"/>
  <c r="F19" i="66"/>
  <c r="K103" i="58"/>
  <c r="C19" i="68"/>
  <c r="F19" i="68"/>
  <c r="H94" i="52"/>
  <c r="F65" i="63"/>
  <c r="C19" i="41"/>
  <c r="F111" i="54"/>
  <c r="C19" i="71"/>
  <c r="F24" i="40"/>
  <c r="F86" i="53"/>
  <c r="M19" i="3"/>
  <c r="F63" i="66"/>
  <c r="H111" i="54"/>
  <c r="K85" i="64"/>
  <c r="F100" i="34"/>
  <c r="C19" i="55"/>
  <c r="K29" i="51"/>
  <c r="F19" i="34"/>
  <c r="H65" i="63"/>
  <c r="C19" i="60"/>
  <c r="C55" i="50"/>
  <c r="M111" i="54"/>
  <c r="K19" i="61"/>
  <c r="F19" i="61"/>
  <c r="M29" i="51"/>
  <c r="F19" i="60"/>
  <c r="H19" i="73"/>
  <c r="C19" i="52"/>
  <c r="F72" i="59"/>
  <c r="M24" i="40"/>
  <c r="M19" i="58"/>
  <c r="M148" i="45"/>
  <c r="K63" i="66"/>
  <c r="H19" i="61"/>
  <c r="M19" i="73"/>
  <c r="H67" i="60"/>
  <c r="K30" i="49"/>
  <c r="C19" i="57"/>
  <c r="F19" i="70"/>
  <c r="C85" i="64"/>
  <c r="K120" i="57"/>
  <c r="F19" i="3"/>
  <c r="C19" i="72"/>
  <c r="C86" i="53"/>
  <c r="H103" i="58"/>
  <c r="K19" i="3"/>
  <c r="C19" i="75"/>
  <c r="C24" i="40"/>
  <c r="F120" i="57"/>
  <c r="K94" i="52"/>
  <c r="C19" i="73"/>
  <c r="F30" i="49"/>
  <c r="C156" i="49"/>
  <c r="K148" i="45"/>
  <c r="C65" i="63"/>
  <c r="H19" i="63"/>
  <c r="H19" i="64"/>
  <c r="M19" i="64"/>
  <c r="K19" i="57"/>
  <c r="H19" i="57"/>
  <c r="K23" i="17"/>
  <c r="H23" i="17"/>
  <c r="M77" i="70"/>
  <c r="K77" i="70"/>
  <c r="C77" i="70"/>
  <c r="H77" i="70"/>
  <c r="F77" i="70"/>
  <c r="K19" i="70"/>
  <c r="H19" i="70"/>
  <c r="U408" i="38" l="1"/>
  <c r="U407" i="38"/>
  <c r="U406" i="38"/>
  <c r="U405" i="38"/>
  <c r="U404" i="38"/>
  <c r="V404" i="38"/>
  <c r="W404" i="38" s="1"/>
  <c r="K18" i="70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08" i="38" s="1"/>
  <c r="W408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6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6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6" i="38" l="1"/>
  <c r="W406" i="38" s="1"/>
  <c r="V407" i="38"/>
  <c r="W407" i="38" s="1"/>
  <c r="P407" i="38"/>
  <c r="V405" i="38"/>
  <c r="W405" i="38" s="1"/>
  <c r="P406" i="38"/>
  <c r="P408" i="38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4" i="38" l="1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<sst xmlns="http://schemas.openxmlformats.org/spreadsheetml/2006/main" count="5605" uniqueCount="782">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</sst>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9"/>
      <tableStyleElement type="headerRow" dxfId="13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46936"/>
        <c:axId val="514446152"/>
      </c:scatterChart>
      <c:valAx>
        <c:axId val="5144469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46152"/>
        <c:crosses val="autoZero"/>
        <c:crossBetween val="midCat"/>
      </c:valAx>
      <c:valAx>
        <c:axId val="51444615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4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47720"/>
        <c:axId val="514448112"/>
      </c:scatterChart>
      <c:valAx>
        <c:axId val="5144477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48112"/>
        <c:crosses val="autoZero"/>
        <c:crossBetween val="midCat"/>
      </c:valAx>
      <c:valAx>
        <c:axId val="51444811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4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48896"/>
        <c:axId val="514449288"/>
      </c:scatterChart>
      <c:valAx>
        <c:axId val="5144488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49288"/>
        <c:crosses val="autoZero"/>
        <c:crossBetween val="midCat"/>
      </c:valAx>
      <c:valAx>
        <c:axId val="5144492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4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51640"/>
        <c:axId val="514452032"/>
      </c:scatterChart>
      <c:valAx>
        <c:axId val="5144516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2032"/>
        <c:crosses val="autoZero"/>
        <c:crossBetween val="midCat"/>
      </c:valAx>
      <c:valAx>
        <c:axId val="5144520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1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52816"/>
        <c:axId val="514453208"/>
      </c:scatterChart>
      <c:valAx>
        <c:axId val="5144528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3208"/>
        <c:crosses val="autoZero"/>
        <c:crossBetween val="midCat"/>
      </c:valAx>
      <c:valAx>
        <c:axId val="51445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51248"/>
        <c:axId val="514450856"/>
      </c:scatterChart>
      <c:valAx>
        <c:axId val="5144512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0856"/>
        <c:crosses val="autoZero"/>
        <c:crossBetween val="midCat"/>
      </c:valAx>
      <c:valAx>
        <c:axId val="5144508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450072"/>
        <c:axId val="514453992"/>
      </c:scatterChart>
      <c:valAx>
        <c:axId val="5144500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3992"/>
        <c:crosses val="autoZero"/>
        <c:crossBetween val="midCat"/>
      </c:valAx>
      <c:valAx>
        <c:axId val="514453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0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455952"/>
        <c:axId val="514456344"/>
      </c:lineChart>
      <c:dateAx>
        <c:axId val="51445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6344"/>
        <c:crosses val="autoZero"/>
        <c:auto val="1"/>
        <c:lblOffset val="100"/>
        <c:baseTimeUnit val="days"/>
      </c:dateAx>
      <c:valAx>
        <c:axId val="51445634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458304"/>
        <c:axId val="514458696"/>
      </c:lineChart>
      <c:dateAx>
        <c:axId val="51445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8696"/>
        <c:crosses val="autoZero"/>
        <c:auto val="1"/>
        <c:lblOffset val="100"/>
        <c:baseTimeUnit val="days"/>
      </c:dateAx>
      <c:valAx>
        <c:axId val="514458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460656"/>
        <c:axId val="653226040"/>
      </c:lineChart>
      <c:dateAx>
        <c:axId val="51446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26040"/>
        <c:crosses val="autoZero"/>
        <c:auto val="1"/>
        <c:lblOffset val="100"/>
        <c:baseTimeUnit val="days"/>
      </c:dateAx>
      <c:valAx>
        <c:axId val="653226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6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228000"/>
        <c:axId val="653228392"/>
      </c:lineChart>
      <c:dateAx>
        <c:axId val="653228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28392"/>
        <c:crosses val="autoZero"/>
        <c:auto val="1"/>
        <c:lblOffset val="100"/>
        <c:baseTimeUnit val="days"/>
      </c:dateAx>
      <c:valAx>
        <c:axId val="653228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2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230352"/>
        <c:axId val="653230744"/>
      </c:lineChart>
      <c:dateAx>
        <c:axId val="65323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0744"/>
        <c:crosses val="autoZero"/>
        <c:auto val="1"/>
        <c:lblOffset val="100"/>
        <c:baseTimeUnit val="days"/>
      </c:dateAx>
      <c:valAx>
        <c:axId val="653230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232704"/>
        <c:axId val="653233096"/>
      </c:lineChart>
      <c:dateAx>
        <c:axId val="653232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3096"/>
        <c:crosses val="autoZero"/>
        <c:auto val="1"/>
        <c:lblOffset val="100"/>
        <c:baseTimeUnit val="days"/>
      </c:dateAx>
      <c:valAx>
        <c:axId val="653233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235056"/>
        <c:axId val="653235448"/>
      </c:lineChart>
      <c:dateAx>
        <c:axId val="65323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5448"/>
        <c:crosses val="autoZero"/>
        <c:auto val="1"/>
        <c:lblOffset val="100"/>
        <c:baseTimeUnit val="days"/>
      </c:dateAx>
      <c:valAx>
        <c:axId val="65323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237408"/>
        <c:axId val="653237800"/>
      </c:lineChart>
      <c:dateAx>
        <c:axId val="65323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7800"/>
        <c:crosses val="autoZero"/>
        <c:auto val="1"/>
        <c:lblOffset val="100"/>
        <c:baseTimeUnit val="days"/>
      </c:dateAx>
      <c:valAx>
        <c:axId val="653237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239760"/>
        <c:axId val="653240152"/>
      </c:lineChart>
      <c:dateAx>
        <c:axId val="65323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40152"/>
        <c:crosses val="autoZero"/>
        <c:auto val="1"/>
        <c:lblOffset val="100"/>
        <c:baseTimeUnit val="days"/>
      </c:dateAx>
      <c:valAx>
        <c:axId val="65324015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2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14296"/>
        <c:axId val="654614688"/>
      </c:lineChart>
      <c:dateAx>
        <c:axId val="65461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14688"/>
        <c:crosses val="autoZero"/>
        <c:auto val="1"/>
        <c:lblOffset val="100"/>
        <c:baseTimeUnit val="days"/>
      </c:dateAx>
      <c:valAx>
        <c:axId val="6546146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1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16648"/>
        <c:axId val="654617040"/>
      </c:lineChart>
      <c:dateAx>
        <c:axId val="654616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17040"/>
        <c:crosses val="autoZero"/>
        <c:auto val="1"/>
        <c:lblOffset val="100"/>
        <c:baseTimeUnit val="days"/>
      </c:dateAx>
      <c:valAx>
        <c:axId val="6546170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1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19000"/>
        <c:axId val="654619392"/>
      </c:lineChart>
      <c:dateAx>
        <c:axId val="65461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19392"/>
        <c:crosses val="autoZero"/>
        <c:auto val="1"/>
        <c:lblOffset val="100"/>
        <c:baseTimeUnit val="days"/>
      </c:dateAx>
      <c:valAx>
        <c:axId val="654619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1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21352"/>
        <c:axId val="654621744"/>
      </c:lineChart>
      <c:dateAx>
        <c:axId val="65462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1744"/>
        <c:crosses val="autoZero"/>
        <c:auto val="1"/>
        <c:lblOffset val="100"/>
        <c:baseTimeUnit val="days"/>
      </c:dateAx>
      <c:valAx>
        <c:axId val="654621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23312"/>
        <c:axId val="654623704"/>
      </c:lineChart>
      <c:catAx>
        <c:axId val="65462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3704"/>
        <c:crosses val="autoZero"/>
        <c:auto val="1"/>
        <c:lblAlgn val="ctr"/>
        <c:lblOffset val="100"/>
        <c:noMultiLvlLbl val="0"/>
      </c:catAx>
      <c:valAx>
        <c:axId val="654623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25664"/>
        <c:axId val="654626056"/>
      </c:lineChart>
      <c:dateAx>
        <c:axId val="65462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6056"/>
        <c:crosses val="autoZero"/>
        <c:auto val="1"/>
        <c:lblOffset val="100"/>
        <c:baseTimeUnit val="days"/>
      </c:dateAx>
      <c:valAx>
        <c:axId val="654626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28016"/>
        <c:axId val="654628408"/>
      </c:lineChart>
      <c:dateAx>
        <c:axId val="654628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8408"/>
        <c:crosses val="autoZero"/>
        <c:auto val="1"/>
        <c:lblOffset val="100"/>
        <c:baseTimeUnit val="days"/>
      </c:dateAx>
      <c:valAx>
        <c:axId val="6546284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629976"/>
        <c:axId val="656725504"/>
      </c:lineChart>
      <c:dateAx>
        <c:axId val="65462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25504"/>
        <c:crosses val="autoZero"/>
        <c:auto val="1"/>
        <c:lblOffset val="100"/>
        <c:baseTimeUnit val="days"/>
      </c:dateAx>
      <c:valAx>
        <c:axId val="6567255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27072"/>
        <c:axId val="656727464"/>
      </c:lineChart>
      <c:catAx>
        <c:axId val="65672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27464"/>
        <c:crosses val="autoZero"/>
        <c:auto val="1"/>
        <c:lblAlgn val="ctr"/>
        <c:lblOffset val="100"/>
        <c:noMultiLvlLbl val="1"/>
      </c:catAx>
      <c:valAx>
        <c:axId val="6567274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2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29424"/>
        <c:axId val="656729816"/>
      </c:lineChart>
      <c:dateAx>
        <c:axId val="65672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29816"/>
        <c:crosses val="autoZero"/>
        <c:auto val="1"/>
        <c:lblOffset val="100"/>
        <c:baseTimeUnit val="days"/>
      </c:dateAx>
      <c:valAx>
        <c:axId val="65672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2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31776"/>
        <c:axId val="656732168"/>
      </c:lineChart>
      <c:dateAx>
        <c:axId val="656731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168"/>
        <c:crosses val="autoZero"/>
        <c:auto val="1"/>
        <c:lblOffset val="100"/>
        <c:baseTimeUnit val="days"/>
      </c:dateAx>
      <c:valAx>
        <c:axId val="6567321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34128"/>
        <c:axId val="656734520"/>
      </c:lineChart>
      <c:dateAx>
        <c:axId val="65673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4520"/>
        <c:crosses val="autoZero"/>
        <c:auto val="1"/>
        <c:lblOffset val="100"/>
        <c:baseTimeUnit val="days"/>
      </c:dateAx>
      <c:valAx>
        <c:axId val="656734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36480"/>
        <c:axId val="656736872"/>
      </c:lineChart>
      <c:dateAx>
        <c:axId val="65673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6872"/>
        <c:crosses val="autoZero"/>
        <c:auto val="1"/>
        <c:lblOffset val="100"/>
        <c:baseTimeUnit val="days"/>
      </c:dateAx>
      <c:valAx>
        <c:axId val="6567368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38832"/>
        <c:axId val="656739224"/>
      </c:lineChart>
      <c:dateAx>
        <c:axId val="65673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9224"/>
        <c:crosses val="autoZero"/>
        <c:auto val="1"/>
        <c:lblOffset val="100"/>
        <c:baseTimeUnit val="days"/>
      </c:dateAx>
      <c:valAx>
        <c:axId val="6567392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41184"/>
        <c:axId val="676163144"/>
      </c:lineChart>
      <c:catAx>
        <c:axId val="65674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63144"/>
        <c:crosses val="autoZero"/>
        <c:auto val="1"/>
        <c:lblAlgn val="ctr"/>
        <c:lblOffset val="100"/>
        <c:noMultiLvlLbl val="0"/>
      </c:catAx>
      <c:valAx>
        <c:axId val="676163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4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65104"/>
        <c:axId val="676165496"/>
      </c:lineChart>
      <c:dateAx>
        <c:axId val="67616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65496"/>
        <c:crosses val="autoZero"/>
        <c:auto val="1"/>
        <c:lblOffset val="100"/>
        <c:baseTimeUnit val="days"/>
      </c:dateAx>
      <c:valAx>
        <c:axId val="6761654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67456"/>
        <c:axId val="676167848"/>
      </c:lineChart>
      <c:dateAx>
        <c:axId val="67616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67848"/>
        <c:crosses val="autoZero"/>
        <c:auto val="1"/>
        <c:lblOffset val="100"/>
        <c:baseTimeUnit val="days"/>
      </c:dateAx>
      <c:valAx>
        <c:axId val="676167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69808"/>
        <c:axId val="676170200"/>
      </c:lineChart>
      <c:catAx>
        <c:axId val="67616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0200"/>
        <c:crosses val="autoZero"/>
        <c:auto val="1"/>
        <c:lblAlgn val="ctr"/>
        <c:lblOffset val="100"/>
        <c:noMultiLvlLbl val="0"/>
      </c:catAx>
      <c:valAx>
        <c:axId val="676170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72160"/>
        <c:axId val="676172552"/>
      </c:lineChart>
      <c:dateAx>
        <c:axId val="67617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2552"/>
        <c:crosses val="autoZero"/>
        <c:auto val="1"/>
        <c:lblOffset val="100"/>
        <c:baseTimeUnit val="days"/>
      </c:dateAx>
      <c:valAx>
        <c:axId val="676172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74512"/>
        <c:axId val="676174904"/>
      </c:lineChart>
      <c:catAx>
        <c:axId val="676174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4904"/>
        <c:crosses val="autoZero"/>
        <c:auto val="1"/>
        <c:lblAlgn val="ctr"/>
        <c:lblOffset val="100"/>
        <c:noMultiLvlLbl val="0"/>
      </c:catAx>
      <c:valAx>
        <c:axId val="676174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76864"/>
        <c:axId val="676177256"/>
      </c:lineChart>
      <c:dateAx>
        <c:axId val="67617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7256"/>
        <c:crosses val="autoZero"/>
        <c:auto val="1"/>
        <c:lblOffset val="100"/>
        <c:baseTimeUnit val="days"/>
      </c:dateAx>
      <c:valAx>
        <c:axId val="6761772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17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76608"/>
        <c:axId val="676077000"/>
      </c:lineChart>
      <c:dateAx>
        <c:axId val="67607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77000"/>
        <c:crosses val="autoZero"/>
        <c:auto val="1"/>
        <c:lblOffset val="100"/>
        <c:baseTimeUnit val="days"/>
      </c:dateAx>
      <c:valAx>
        <c:axId val="6760770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78960"/>
        <c:axId val="676079352"/>
      </c:lineChart>
      <c:dateAx>
        <c:axId val="67607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79352"/>
        <c:crosses val="autoZero"/>
        <c:auto val="1"/>
        <c:lblOffset val="100"/>
        <c:baseTimeUnit val="days"/>
      </c:dateAx>
      <c:valAx>
        <c:axId val="676079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7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81312"/>
        <c:axId val="676081704"/>
      </c:lineChart>
      <c:dateAx>
        <c:axId val="67608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1704"/>
        <c:crosses val="autoZero"/>
        <c:auto val="1"/>
        <c:lblOffset val="100"/>
        <c:baseTimeUnit val="days"/>
      </c:dateAx>
      <c:valAx>
        <c:axId val="676081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83664"/>
        <c:axId val="676084056"/>
      </c:lineChart>
      <c:dateAx>
        <c:axId val="67608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4056"/>
        <c:crosses val="autoZero"/>
        <c:auto val="1"/>
        <c:lblOffset val="100"/>
        <c:baseTimeUnit val="days"/>
      </c:dateAx>
      <c:valAx>
        <c:axId val="6760840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86016"/>
        <c:axId val="676086408"/>
      </c:lineChart>
      <c:dateAx>
        <c:axId val="676086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6408"/>
        <c:crosses val="autoZero"/>
        <c:auto val="0"/>
        <c:lblOffset val="100"/>
        <c:baseTimeUnit val="days"/>
      </c:dateAx>
      <c:valAx>
        <c:axId val="6760864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88368"/>
        <c:axId val="676088760"/>
      </c:lineChart>
      <c:dateAx>
        <c:axId val="67608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8760"/>
        <c:crosses val="autoZero"/>
        <c:auto val="1"/>
        <c:lblOffset val="100"/>
        <c:baseTimeUnit val="days"/>
      </c:dateAx>
      <c:valAx>
        <c:axId val="6760887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8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90328"/>
        <c:axId val="676090720"/>
      </c:lineChart>
      <c:catAx>
        <c:axId val="67609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90720"/>
        <c:crosses val="autoZero"/>
        <c:auto val="1"/>
        <c:lblAlgn val="ctr"/>
        <c:lblOffset val="100"/>
        <c:noMultiLvlLbl val="1"/>
      </c:catAx>
      <c:valAx>
        <c:axId val="6760907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9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44192"/>
        <c:axId val="704544584"/>
      </c:lineChart>
      <c:dateAx>
        <c:axId val="70454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44584"/>
        <c:crosses val="autoZero"/>
        <c:auto val="1"/>
        <c:lblOffset val="100"/>
        <c:baseTimeUnit val="days"/>
      </c:dateAx>
      <c:valAx>
        <c:axId val="7045445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4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46544"/>
        <c:axId val="704546936"/>
      </c:lineChart>
      <c:dateAx>
        <c:axId val="704546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46936"/>
        <c:crosses val="autoZero"/>
        <c:auto val="1"/>
        <c:lblOffset val="100"/>
        <c:baseTimeUnit val="days"/>
      </c:dateAx>
      <c:valAx>
        <c:axId val="704546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4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48896"/>
        <c:axId val="704549288"/>
      </c:lineChart>
      <c:dateAx>
        <c:axId val="704548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49288"/>
        <c:crosses val="autoZero"/>
        <c:auto val="1"/>
        <c:lblOffset val="100"/>
        <c:baseTimeUnit val="days"/>
      </c:dateAx>
      <c:valAx>
        <c:axId val="7045492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4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51248"/>
        <c:axId val="704551640"/>
      </c:lineChart>
      <c:catAx>
        <c:axId val="704551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1640"/>
        <c:crosses val="autoZero"/>
        <c:auto val="1"/>
        <c:lblAlgn val="ctr"/>
        <c:lblOffset val="100"/>
        <c:noMultiLvlLbl val="0"/>
      </c:catAx>
      <c:valAx>
        <c:axId val="704551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53600"/>
        <c:axId val="704553992"/>
      </c:lineChart>
      <c:catAx>
        <c:axId val="70455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3992"/>
        <c:crosses val="autoZero"/>
        <c:auto val="1"/>
        <c:lblAlgn val="ctr"/>
        <c:lblOffset val="100"/>
        <c:noMultiLvlLbl val="0"/>
      </c:catAx>
      <c:valAx>
        <c:axId val="7045539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55952"/>
        <c:axId val="704556344"/>
      </c:lineChart>
      <c:catAx>
        <c:axId val="704555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6344"/>
        <c:crosses val="autoZero"/>
        <c:auto val="1"/>
        <c:lblAlgn val="ctr"/>
        <c:lblOffset val="100"/>
        <c:noMultiLvlLbl val="0"/>
      </c:catAx>
      <c:valAx>
        <c:axId val="7045563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558304"/>
        <c:axId val="704558696"/>
      </c:lineChart>
      <c:dateAx>
        <c:axId val="70455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8696"/>
        <c:crosses val="autoZero"/>
        <c:auto val="1"/>
        <c:lblOffset val="100"/>
        <c:baseTimeUnit val="days"/>
      </c:dateAx>
      <c:valAx>
        <c:axId val="704558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07824"/>
        <c:axId val="735208216"/>
      </c:lineChart>
      <c:dateAx>
        <c:axId val="73520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08216"/>
        <c:crosses val="autoZero"/>
        <c:auto val="1"/>
        <c:lblOffset val="100"/>
        <c:baseTimeUnit val="days"/>
      </c:dateAx>
      <c:valAx>
        <c:axId val="735208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0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10176"/>
        <c:axId val="735210568"/>
      </c:lineChart>
      <c:dateAx>
        <c:axId val="73521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0568"/>
        <c:crosses val="autoZero"/>
        <c:auto val="1"/>
        <c:lblOffset val="100"/>
        <c:baseTimeUnit val="days"/>
      </c:dateAx>
      <c:valAx>
        <c:axId val="7352105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12136"/>
        <c:axId val="735212528"/>
      </c:lineChart>
      <c:catAx>
        <c:axId val="735212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2528"/>
        <c:crosses val="autoZero"/>
        <c:auto val="1"/>
        <c:lblAlgn val="ctr"/>
        <c:lblOffset val="100"/>
        <c:noMultiLvlLbl val="1"/>
      </c:catAx>
      <c:valAx>
        <c:axId val="7352125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14488"/>
        <c:axId val="735214880"/>
      </c:lineChart>
      <c:dateAx>
        <c:axId val="73521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4880"/>
        <c:crosses val="autoZero"/>
        <c:auto val="1"/>
        <c:lblOffset val="100"/>
        <c:baseTimeUnit val="days"/>
      </c:dateAx>
      <c:valAx>
        <c:axId val="735214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16840"/>
        <c:axId val="735217232"/>
      </c:lineChart>
      <c:dateAx>
        <c:axId val="73521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7232"/>
        <c:crosses val="autoZero"/>
        <c:auto val="1"/>
        <c:lblOffset val="100"/>
        <c:baseTimeUnit val="days"/>
      </c:dateAx>
      <c:valAx>
        <c:axId val="7352172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19192"/>
        <c:axId val="735219584"/>
      </c:lineChart>
      <c:catAx>
        <c:axId val="735219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9584"/>
        <c:crosses val="autoZero"/>
        <c:auto val="1"/>
        <c:lblAlgn val="ctr"/>
        <c:lblOffset val="100"/>
        <c:noMultiLvlLbl val="0"/>
      </c:catAx>
      <c:valAx>
        <c:axId val="73521958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1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21544"/>
        <c:axId val="735221936"/>
      </c:lineChart>
      <c:dateAx>
        <c:axId val="73522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1936"/>
        <c:crosses val="autoZero"/>
        <c:auto val="1"/>
        <c:lblOffset val="100"/>
        <c:baseTimeUnit val="days"/>
      </c:dateAx>
      <c:valAx>
        <c:axId val="7352219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23896"/>
        <c:axId val="735224288"/>
      </c:lineChart>
      <c:dateAx>
        <c:axId val="73522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4288"/>
        <c:crosses val="autoZero"/>
        <c:auto val="1"/>
        <c:lblOffset val="100"/>
        <c:baseTimeUnit val="days"/>
      </c:dateAx>
      <c:valAx>
        <c:axId val="735224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26248"/>
        <c:axId val="735226640"/>
      </c:lineChart>
      <c:catAx>
        <c:axId val="735226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6640"/>
        <c:crosses val="autoZero"/>
        <c:auto val="1"/>
        <c:lblAlgn val="ctr"/>
        <c:lblOffset val="100"/>
        <c:noMultiLvlLbl val="0"/>
      </c:catAx>
      <c:valAx>
        <c:axId val="735226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28600"/>
        <c:axId val="735228992"/>
      </c:lineChart>
      <c:catAx>
        <c:axId val="73522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8992"/>
        <c:crosses val="autoZero"/>
        <c:auto val="1"/>
        <c:lblAlgn val="ctr"/>
        <c:lblOffset val="100"/>
        <c:noMultiLvlLbl val="0"/>
      </c:catAx>
      <c:valAx>
        <c:axId val="735228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2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30952"/>
        <c:axId val="735231344"/>
      </c:lineChart>
      <c:catAx>
        <c:axId val="73523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31344"/>
        <c:crosses val="autoZero"/>
        <c:auto val="1"/>
        <c:lblAlgn val="ctr"/>
        <c:lblOffset val="100"/>
        <c:noMultiLvlLbl val="0"/>
      </c:catAx>
      <c:valAx>
        <c:axId val="735231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3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33304"/>
        <c:axId val="735233696"/>
      </c:lineChart>
      <c:dateAx>
        <c:axId val="735233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33696"/>
        <c:crosses val="autoZero"/>
        <c:auto val="1"/>
        <c:lblOffset val="100"/>
        <c:baseTimeUnit val="days"/>
      </c:dateAx>
      <c:valAx>
        <c:axId val="735233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35656"/>
        <c:axId val="735236048"/>
      </c:lineChart>
      <c:dateAx>
        <c:axId val="735235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36048"/>
        <c:crosses val="autoZero"/>
        <c:auto val="1"/>
        <c:lblOffset val="100"/>
        <c:baseTimeUnit val="days"/>
      </c:dateAx>
      <c:valAx>
        <c:axId val="735236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3" sqref="E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1"/>
      <c r="B2" s="51"/>
      <c r="C2" s="52"/>
      <c r="E2" s="23" t="s">
        <v>50</v>
      </c>
      <c r="F2" s="247">
        <v>14.88</v>
      </c>
      <c r="G2" s="247">
        <v>16.334215624999999</v>
      </c>
      <c r="H2" s="335">
        <v>6400</v>
      </c>
      <c r="I2" s="49">
        <v>104538.98</v>
      </c>
      <c r="J2" s="373">
        <v>-9306.9799999999814</v>
      </c>
      <c r="K2" s="359">
        <v>-8.9028800548847792E-2</v>
      </c>
      <c r="L2" s="373">
        <v>5308.5910000016447</v>
      </c>
      <c r="M2">
        <v>5700</v>
      </c>
      <c r="N2" s="370" t="str">
        <f>HYPERLINK("http://finance.yahoo.com/q?s=" &amp; E2, "Link")</f>
        <v>Link</v>
      </c>
      <c r="O2" s="369">
        <v>1.2699999999999999E-2</v>
      </c>
      <c r="P2" s="369">
        <v>-2.81E-2</v>
      </c>
      <c r="Q2" s="151"/>
      <c r="R2" s="49"/>
      <c r="S2" s="49"/>
    </row>
    <row r="3" spans="1:21" ht="21.95" customHeight="1" x14ac:dyDescent="0.25">
      <c r="A3" s="52"/>
      <c r="B3" s="52"/>
      <c r="C3" s="52"/>
      <c r="E3" s="23" t="s">
        <v>17</v>
      </c>
      <c r="F3" s="247">
        <v>9.59</v>
      </c>
      <c r="G3" s="247">
        <v>21.653684000000077</v>
      </c>
      <c r="H3" s="50">
        <v>2500</v>
      </c>
      <c r="I3" s="49">
        <v>54134.210000000188</v>
      </c>
      <c r="J3" s="373">
        <v>-30159.210000000196</v>
      </c>
      <c r="K3" s="359">
        <v>-0.55711924123396439</v>
      </c>
      <c r="L3" s="49">
        <v>-30159.210000000196</v>
      </c>
      <c r="M3">
        <v>1900</v>
      </c>
      <c r="N3" s="370" t="str">
        <f>HYPERLINK("http://finance.yahoo.com/q?s=" &amp; E3, "Link")</f>
        <v>Link</v>
      </c>
      <c r="O3" s="359">
        <v>0</v>
      </c>
      <c r="P3" s="359">
        <v>-3.3300000000000003E-2</v>
      </c>
      <c r="R3" s="49"/>
      <c r="T3" s="49"/>
    </row>
    <row r="4" spans="1:21" ht="21.95" customHeight="1" x14ac:dyDescent="0.25">
      <c r="A4" s="51"/>
      <c r="B4" s="51"/>
      <c r="C4" s="52"/>
      <c r="E4" s="23" t="s">
        <v>199</v>
      </c>
      <c r="F4" s="247">
        <v>30.15</v>
      </c>
      <c r="G4" s="247">
        <v>31.859253333333331</v>
      </c>
      <c r="H4" s="50">
        <v>1500</v>
      </c>
      <c r="I4" s="49">
        <v>47788.88</v>
      </c>
      <c r="J4" s="373">
        <v>-2563.8799999999974</v>
      </c>
      <c r="K4" s="359">
        <v>-5.3650137856338112E-2</v>
      </c>
      <c r="L4" s="49">
        <v>-815.91000000000349</v>
      </c>
      <c r="M4">
        <v>1500</v>
      </c>
      <c r="N4" s="370" t="str">
        <f>HYPERLINK("http://finance.yahoo.com/q?s=" &amp; E4, "Link")</f>
        <v>Link</v>
      </c>
      <c r="O4" s="359">
        <v>1.6299999999999999E-2</v>
      </c>
      <c r="P4" s="359">
        <v>9.7000000000000003E-3</v>
      </c>
      <c r="Q4" s="446"/>
      <c r="R4" s="49"/>
      <c r="S4" s="49"/>
      <c r="T4" s="49"/>
    </row>
    <row r="5" spans="1:21" ht="21.95" customHeight="1" x14ac:dyDescent="0.25">
      <c r="A5" s="52"/>
      <c r="B5" s="52"/>
      <c r="C5" s="52"/>
      <c r="E5" s="23" t="s">
        <v>34</v>
      </c>
      <c r="F5" s="247">
        <v>27.63</v>
      </c>
      <c r="G5" s="247">
        <v>25.48695</v>
      </c>
      <c r="H5" s="335">
        <v>1200</v>
      </c>
      <c r="I5" s="49">
        <v>30584.34</v>
      </c>
      <c r="J5" s="373">
        <v>2571.66</v>
      </c>
      <c r="K5" s="359">
        <v>8.4084207800462538E-2</v>
      </c>
      <c r="L5" s="373">
        <v>18067.526999999853</v>
      </c>
      <c r="M5">
        <v>800</v>
      </c>
      <c r="N5" s="370" t="str">
        <f>HYPERLINK("http://finance.yahoo.com/q?s=" &amp; E5, "Link")</f>
        <v>Link</v>
      </c>
      <c r="O5" s="369">
        <v>0</v>
      </c>
      <c r="P5" s="369">
        <v>3.1399999999999997E-2</v>
      </c>
      <c r="Q5" s="49"/>
      <c r="S5" s="49"/>
    </row>
    <row r="6" spans="1:21" ht="21.95" customHeight="1" x14ac:dyDescent="0.25">
      <c r="A6" s="51"/>
      <c r="B6" s="51"/>
      <c r="C6" s="52"/>
      <c r="E6" s="23" t="s">
        <v>55</v>
      </c>
      <c r="F6" s="247">
        <v>68.58</v>
      </c>
      <c r="G6" s="247">
        <v>78.163960000000031</v>
      </c>
      <c r="H6" s="50">
        <v>250</v>
      </c>
      <c r="I6" s="49">
        <v>19540.990000000009</v>
      </c>
      <c r="J6" s="373">
        <v>-2395.9900000000052</v>
      </c>
      <c r="K6" s="359">
        <v>-0.12261354209791865</v>
      </c>
      <c r="L6" s="49">
        <v>-2395.9900000000052</v>
      </c>
      <c r="M6">
        <v>250</v>
      </c>
      <c r="N6" s="370" t="str">
        <f>HYPERLINK("http://finance.yahoo.com/q?s=" &amp; E6, "Link")</f>
        <v>Link</v>
      </c>
      <c r="O6" s="359">
        <v>3.0599999999999999E-2</v>
      </c>
      <c r="P6" s="359">
        <v>5.3E-3</v>
      </c>
      <c r="Q6" s="49"/>
      <c r="R6" s="49"/>
      <c r="U6" s="49"/>
    </row>
    <row r="7" spans="1:21" ht="21.95" customHeight="1" x14ac:dyDescent="0.25">
      <c r="A7" s="51"/>
      <c r="B7" s="51"/>
      <c r="C7" s="52"/>
      <c r="E7" s="23" t="s">
        <v>218</v>
      </c>
      <c r="F7" s="247">
        <v>66.27</v>
      </c>
      <c r="G7" s="50">
        <v>71.599450000000019</v>
      </c>
      <c r="H7" s="335">
        <v>200</v>
      </c>
      <c r="I7" s="49">
        <v>14319.890000000003</v>
      </c>
      <c r="J7" s="373">
        <v>-1065.8900000000031</v>
      </c>
      <c r="K7" s="359">
        <v>-7.4434230989204819E-2</v>
      </c>
      <c r="L7" s="373">
        <v>-389.94000000000233</v>
      </c>
      <c r="M7">
        <v>200</v>
      </c>
      <c r="N7" s="370" t="str">
        <f>HYPERLINK("http://finance.yahoo.com/q?s=" &amp; E7, "Link")</f>
        <v>Link</v>
      </c>
      <c r="O7" s="369">
        <v>1.7899999999999999E-2</v>
      </c>
      <c r="P7" s="369">
        <v>-1.5599999999999999E-2</v>
      </c>
      <c r="S7" s="49"/>
      <c r="T7" s="49"/>
    </row>
    <row r="8" spans="1:21" ht="21.95" customHeight="1" x14ac:dyDescent="0.25">
      <c r="A8" s="51"/>
      <c r="B8" s="51"/>
      <c r="C8" s="52"/>
      <c r="E8" s="23" t="s">
        <v>9</v>
      </c>
      <c r="F8" s="247">
        <v>1.91</v>
      </c>
      <c r="G8" s="247">
        <v>2.7060874999999998</v>
      </c>
      <c r="H8" s="50">
        <v>4000</v>
      </c>
      <c r="I8" s="49">
        <v>10824.349999999999</v>
      </c>
      <c r="J8" s="373">
        <v>-3184.3499999999985</v>
      </c>
      <c r="K8" s="359">
        <v>-0.29418394638015211</v>
      </c>
      <c r="L8" s="49">
        <v>-2749.4199999999983</v>
      </c>
      <c r="M8">
        <v>4000</v>
      </c>
      <c r="N8" s="370" t="str">
        <f>HYPERLINK("http://finance.yahoo.com/q?s=" &amp; E8, "Link")</f>
        <v>Link</v>
      </c>
      <c r="O8" s="359">
        <v>0.1963</v>
      </c>
      <c r="P8" s="359">
        <v>-5.1999999999999998E-3</v>
      </c>
      <c r="R8" s="49"/>
      <c r="S8" s="49"/>
    </row>
    <row r="9" spans="1:21" ht="21.95" customHeight="1" x14ac:dyDescent="0.25">
      <c r="A9" s="51"/>
      <c r="B9" s="51"/>
      <c r="C9" s="52"/>
      <c r="E9" s="23" t="s">
        <v>173</v>
      </c>
      <c r="F9" s="247">
        <v>57.41</v>
      </c>
      <c r="G9" s="247">
        <v>59.798600000000008</v>
      </c>
      <c r="H9" s="50">
        <v>150</v>
      </c>
      <c r="I9" s="49">
        <v>8969.7900000000009</v>
      </c>
      <c r="J9" s="373">
        <v>-358.29000000000087</v>
      </c>
      <c r="K9" s="359">
        <v>-3.9944078958370439E-2</v>
      </c>
      <c r="L9" s="49">
        <v>-308.34000000000106</v>
      </c>
      <c r="M9">
        <v>75</v>
      </c>
      <c r="N9" s="370" t="str">
        <f>HYPERLINK("http://finance.yahoo.com/q?s=" &amp; E9, "Link")</f>
        <v>Link</v>
      </c>
      <c r="O9" s="359">
        <v>3.2500000000000001E-2</v>
      </c>
      <c r="P9" s="359">
        <v>-8.0999999999999996E-3</v>
      </c>
      <c r="R9" s="49"/>
      <c r="S9" s="49"/>
      <c r="T9" s="49"/>
    </row>
    <row r="10" spans="1:21" ht="21.95" customHeight="1" x14ac:dyDescent="0.25">
      <c r="A10" s="51"/>
      <c r="B10" s="51"/>
      <c r="C10" s="52"/>
      <c r="E10" s="23" t="s">
        <v>227</v>
      </c>
      <c r="F10" s="247">
        <v>27.43</v>
      </c>
      <c r="G10" s="247">
        <v>32.002720000000004</v>
      </c>
      <c r="H10" s="335">
        <v>250</v>
      </c>
      <c r="I10" s="49">
        <v>8000.6800000000012</v>
      </c>
      <c r="J10" s="373">
        <v>-1143.1800000000003</v>
      </c>
      <c r="K10" s="359">
        <v>-0.14288535474484679</v>
      </c>
      <c r="L10" s="373">
        <v>2167.2899999999936</v>
      </c>
      <c r="M10">
        <v>50</v>
      </c>
      <c r="N10" s="370" t="str">
        <f>HYPERLINK("http://finance.yahoo.com/q?s=" &amp; E10, "Link")</f>
        <v>Link</v>
      </c>
      <c r="O10" s="369">
        <v>4.0899999999999999E-2</v>
      </c>
      <c r="P10" s="369">
        <v>6.1999999999999998E-3</v>
      </c>
      <c r="R10" s="49"/>
    </row>
    <row r="11" spans="1:21" ht="21.95" customHeight="1" x14ac:dyDescent="0.25">
      <c r="A11" s="51"/>
      <c r="B11" s="51"/>
      <c r="C11" s="52"/>
      <c r="E11" s="23" t="s">
        <v>363</v>
      </c>
      <c r="F11" s="247">
        <v>56.09</v>
      </c>
      <c r="G11" s="247">
        <v>57.772307692307692</v>
      </c>
      <c r="H11" s="335">
        <v>130</v>
      </c>
      <c r="I11" s="49">
        <v>7510.4</v>
      </c>
      <c r="J11" s="373">
        <v>-218.69999999999891</v>
      </c>
      <c r="K11" s="359">
        <v>-2.9119620792500994E-2</v>
      </c>
      <c r="L11" s="373">
        <v>-218.69999999999891</v>
      </c>
      <c r="M11">
        <v>130</v>
      </c>
      <c r="N11" s="370" t="str">
        <f>HYPERLINK("http://finance.yahoo.com/q?s=" &amp; E11, "Link")</f>
        <v>Link</v>
      </c>
      <c r="O11" s="369">
        <v>4.3499999999999997E-2</v>
      </c>
      <c r="P11" s="369">
        <v>2E-3</v>
      </c>
      <c r="R11" s="49"/>
      <c r="S11" s="49"/>
      <c r="T11" s="49"/>
    </row>
    <row r="12" spans="1:21" ht="21.95" customHeight="1" x14ac:dyDescent="0.25">
      <c r="A12" s="51"/>
      <c r="B12" s="51"/>
      <c r="C12" s="52"/>
      <c r="E12" s="23" t="s">
        <v>175</v>
      </c>
      <c r="F12" s="247">
        <v>54.44</v>
      </c>
      <c r="G12" s="247">
        <v>56.243333333333332</v>
      </c>
      <c r="H12" s="50">
        <v>120</v>
      </c>
      <c r="I12" s="49">
        <v>6749.2</v>
      </c>
      <c r="J12" s="373">
        <v>-216.40000000000055</v>
      </c>
      <c r="K12" s="359">
        <v>-3.2063059325549717E-2</v>
      </c>
      <c r="L12" s="49">
        <v>988.48000000000047</v>
      </c>
      <c r="M12">
        <v>80</v>
      </c>
      <c r="N12" s="370" t="str">
        <f>HYPERLINK("http://finance.yahoo.com/q?s=" &amp; E12, "Link")</f>
        <v>Link</v>
      </c>
      <c r="O12" s="359">
        <v>2.7300000000000001E-2</v>
      </c>
      <c r="P12" s="359">
        <v>-1.8E-3</v>
      </c>
      <c r="Q12" s="151"/>
      <c r="S12" s="49"/>
      <c r="T12" s="49"/>
    </row>
    <row r="13" spans="1:21" ht="21.95" customHeight="1" x14ac:dyDescent="0.25">
      <c r="A13" s="52"/>
      <c r="B13" s="52"/>
      <c r="C13" s="52"/>
      <c r="E13" s="23" t="s">
        <v>230</v>
      </c>
      <c r="F13" s="247">
        <v>27.45</v>
      </c>
      <c r="G13" s="247">
        <v>29.412799999999997</v>
      </c>
      <c r="H13" s="335">
        <v>200</v>
      </c>
      <c r="I13" s="49">
        <v>5882.5599999999995</v>
      </c>
      <c r="J13" s="373">
        <v>-392.55999999999949</v>
      </c>
      <c r="K13" s="359">
        <v>-6.6732851003644608E-2</v>
      </c>
      <c r="L13" s="373">
        <v>1059.6999999999989</v>
      </c>
      <c r="M13">
        <v>100</v>
      </c>
      <c r="N13" s="370" t="str">
        <f>HYPERLINK("http://finance.yahoo.com/q?s=" &amp; E13, "Link")</f>
        <v>Link</v>
      </c>
      <c r="O13" s="369">
        <v>2.06E-2</v>
      </c>
      <c r="P13" s="369">
        <v>1.1000000000000001E-3</v>
      </c>
      <c r="R13" s="49"/>
      <c r="T13" s="49"/>
    </row>
    <row r="14" spans="1:21" ht="21.95" customHeight="1" x14ac:dyDescent="0.25">
      <c r="A14" s="51"/>
      <c r="B14" s="51"/>
      <c r="C14" s="52"/>
      <c r="E14" s="23" t="s">
        <v>345</v>
      </c>
      <c r="F14" s="247">
        <v>21.89</v>
      </c>
      <c r="G14" s="247">
        <v>17.762300000000014</v>
      </c>
      <c r="H14" s="335">
        <v>200</v>
      </c>
      <c r="I14" s="49">
        <v>3552.4600000000028</v>
      </c>
      <c r="J14" s="373">
        <v>825.53999999999724</v>
      </c>
      <c r="K14" s="359">
        <v>0.23238544557855589</v>
      </c>
      <c r="L14" s="373">
        <v>1170.5199999999977</v>
      </c>
      <c r="M14">
        <v>100</v>
      </c>
      <c r="N14" s="370" t="str">
        <f>HYPERLINK("http://finance.yahoo.com/q?s=" &amp; E14, "Link")</f>
        <v>Link</v>
      </c>
      <c r="O14" s="369">
        <v>0</v>
      </c>
      <c r="P14" s="369">
        <v>1.2999999999999999E-2</v>
      </c>
      <c r="R14" s="49"/>
      <c r="S14" s="49"/>
      <c r="T14" s="49"/>
    </row>
    <row r="15" spans="1:21" ht="21.95" customHeight="1" x14ac:dyDescent="0.25">
      <c r="A15" s="52"/>
      <c r="B15" s="52"/>
      <c r="C15" s="52"/>
      <c r="E15" s="23" t="s">
        <v>275</v>
      </c>
      <c r="F15" s="247">
        <v>73.22</v>
      </c>
      <c r="G15" s="247">
        <v>70.221599999999995</v>
      </c>
      <c r="H15" s="335">
        <v>50</v>
      </c>
      <c r="I15" s="49">
        <v>3511.08</v>
      </c>
      <c r="J15" s="373">
        <v>149.92000000000007</v>
      </c>
      <c r="K15" s="359">
        <v>4.2699112523781911E-2</v>
      </c>
      <c r="L15" s="373">
        <v>308.21999999999935</v>
      </c>
      <c r="M15">
        <v>50</v>
      </c>
      <c r="N15" s="370" t="str">
        <f>HYPERLINK("http://finance.yahoo.com/q?s=" &amp; E15, "Link")</f>
        <v>Link</v>
      </c>
      <c r="O15" s="369">
        <v>1.49E-2</v>
      </c>
      <c r="P15" s="369">
        <v>8.5000000000000006E-3</v>
      </c>
      <c r="Q15" s="151"/>
      <c r="R15" s="49"/>
      <c r="S15" s="49"/>
      <c r="T15" s="49"/>
    </row>
    <row r="16" spans="1:21" ht="21.95" customHeight="1" x14ac:dyDescent="0.25">
      <c r="A16" s="51"/>
      <c r="B16" s="51"/>
      <c r="C16" s="52"/>
      <c r="E16" s="23" t="s">
        <v>349</v>
      </c>
      <c r="F16" s="247">
        <v>31.73</v>
      </c>
      <c r="G16" s="247">
        <v>31.661124999999991</v>
      </c>
      <c r="H16" s="50">
        <v>80</v>
      </c>
      <c r="I16" s="49">
        <v>2532.8899999999994</v>
      </c>
      <c r="J16" s="373">
        <v>5.510000000000673</v>
      </c>
      <c r="K16" s="359">
        <v>2.1753806916213225E-3</v>
      </c>
      <c r="L16" s="49">
        <v>5.510000000000673</v>
      </c>
      <c r="M16" s="30">
        <v>42874</v>
      </c>
      <c r="N16" s="370" t="str">
        <f>HYPERLINK("http://finance.yahoo.com/q?s=" &amp; E16, "Link")</f>
        <v>Link</v>
      </c>
      <c r="O16" s="359">
        <v>4.24E-2</v>
      </c>
      <c r="P16" s="359">
        <v>1.44E-2</v>
      </c>
    </row>
    <row r="17" spans="1:21" ht="21.95" customHeight="1" x14ac:dyDescent="0.25">
      <c r="A17" s="158"/>
      <c r="B17" s="51"/>
      <c r="C17" s="52"/>
      <c r="E17" s="23" t="s">
        <v>781</v>
      </c>
      <c r="F17" s="247">
        <v>27.22</v>
      </c>
      <c r="G17" s="247">
        <v>24.68</v>
      </c>
      <c r="H17" s="335">
        <v>100</v>
      </c>
      <c r="I17" s="436">
        <v>2468</v>
      </c>
      <c r="J17" s="373">
        <v>254</v>
      </c>
      <c r="K17" s="359">
        <v>0.10291734197730953</v>
      </c>
      <c r="L17" s="373">
        <v>254</v>
      </c>
      <c r="M17" s="30">
        <v>42874</v>
      </c>
      <c r="N17" s="370" t="str">
        <f>HYPERLINK("http://finance.yahoo.com/q?s=" &amp; E17, "Link")</f>
        <v>Link</v>
      </c>
      <c r="O17" s="369"/>
      <c r="P17" s="369">
        <v>-1.0200000000000001E-2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10</v>
      </c>
      <c r="F18" s="247">
        <v>34.520000000000003</v>
      </c>
      <c r="G18" s="247">
        <v>34.520000000000003</v>
      </c>
      <c r="H18" s="335">
        <v>0</v>
      </c>
      <c r="I18" s="49">
        <v>0</v>
      </c>
      <c r="J18" s="373">
        <v>0</v>
      </c>
      <c r="K18" s="359">
        <v>0</v>
      </c>
      <c r="L18" s="373">
        <v>1128.3800000000047</v>
      </c>
      <c r="M18">
        <v>0</v>
      </c>
      <c r="N18" s="370" t="str">
        <f>HYPERLINK("http://finance.yahoo.com/q?s=" &amp; E18, "Link")</f>
        <v>Link</v>
      </c>
      <c r="O18" s="369">
        <v>1.2500000000000001E-2</v>
      </c>
      <c r="P18" s="369">
        <v>-5.2900000000000003E-2</v>
      </c>
      <c r="Q18" s="151"/>
      <c r="T18" s="49"/>
    </row>
    <row r="19" spans="1:21" ht="21.95" customHeight="1" x14ac:dyDescent="0.25">
      <c r="A19" s="51"/>
      <c r="B19" s="51"/>
      <c r="C19" s="52"/>
      <c r="E19" s="23" t="s">
        <v>206</v>
      </c>
      <c r="F19" s="247">
        <v>143.79</v>
      </c>
      <c r="G19" s="247">
        <v>143.79</v>
      </c>
      <c r="H19" s="50">
        <v>0</v>
      </c>
      <c r="I19" s="49">
        <v>0</v>
      </c>
      <c r="J19" s="373">
        <v>0</v>
      </c>
      <c r="K19" s="359">
        <v>0</v>
      </c>
      <c r="L19" s="49">
        <v>363.09999999999945</v>
      </c>
      <c r="M19">
        <v>0</v>
      </c>
      <c r="N19" s="370" t="str">
        <f>HYPERLINK("http://finance.yahoo.com/q?s=" &amp; E19, "Link")</f>
        <v>Link</v>
      </c>
      <c r="O19" s="359">
        <v>1.5900000000000001E-2</v>
      </c>
      <c r="P19" s="359">
        <v>8.0000000000000004E-4</v>
      </c>
      <c r="Q19" s="151"/>
      <c r="S19" s="49"/>
      <c r="U19" s="49"/>
    </row>
    <row r="20" spans="1:21" ht="21.95" customHeight="1" x14ac:dyDescent="0.25">
      <c r="A20" s="51"/>
      <c r="B20" s="51"/>
      <c r="C20" s="52"/>
      <c r="E20" s="23" t="s">
        <v>255</v>
      </c>
      <c r="F20" s="247">
        <v>59.75</v>
      </c>
      <c r="G20" s="247">
        <v>59.75</v>
      </c>
      <c r="H20" s="50">
        <v>0</v>
      </c>
      <c r="I20" s="49">
        <v>0</v>
      </c>
      <c r="J20" s="373">
        <v>0</v>
      </c>
      <c r="K20" s="359">
        <v>0</v>
      </c>
      <c r="L20" s="49">
        <v>92.650000000000091</v>
      </c>
      <c r="M20">
        <v>0</v>
      </c>
      <c r="N20" s="370" t="str">
        <f>HYPERLINK("http://finance.yahoo.com/q?s=" &amp; E20, "Link")</f>
        <v>Link</v>
      </c>
      <c r="O20" s="359">
        <v>0</v>
      </c>
      <c r="P20" s="359">
        <v>-0.04</v>
      </c>
    </row>
    <row r="21" spans="1:21" ht="21.95" customHeight="1" x14ac:dyDescent="0.25">
      <c r="A21" s="51"/>
      <c r="B21" s="51"/>
      <c r="C21" s="52"/>
      <c r="E21" s="23" t="s">
        <v>45</v>
      </c>
      <c r="F21" s="247">
        <v>81.98</v>
      </c>
      <c r="G21" s="247">
        <v>81.98</v>
      </c>
      <c r="H21" s="335">
        <v>0</v>
      </c>
      <c r="I21" s="49">
        <v>0</v>
      </c>
      <c r="J21" s="373">
        <v>0</v>
      </c>
      <c r="K21" s="359">
        <v>0</v>
      </c>
      <c r="L21" s="373">
        <v>523.61999999999898</v>
      </c>
      <c r="M21">
        <v>0</v>
      </c>
      <c r="N21" s="370" t="str">
        <f>HYPERLINK("http://finance.yahoo.com/q?s=" &amp; E21, "Link")</f>
        <v>Link</v>
      </c>
      <c r="O21" s="369">
        <v>1.67E-2</v>
      </c>
      <c r="P21" s="369">
        <v>2.2000000000000001E-3</v>
      </c>
      <c r="R21" s="49"/>
      <c r="S21" s="49"/>
    </row>
    <row r="22" spans="1:21" ht="21.95" customHeight="1" x14ac:dyDescent="0.25">
      <c r="A22" s="51"/>
      <c r="B22" s="51"/>
      <c r="C22" s="52"/>
      <c r="E22" s="23" t="s">
        <v>33</v>
      </c>
      <c r="F22" s="247">
        <v>223.09</v>
      </c>
      <c r="G22" s="247">
        <v>223.09</v>
      </c>
      <c r="H22" s="335">
        <v>0</v>
      </c>
      <c r="I22" s="49">
        <v>0</v>
      </c>
      <c r="J22" s="373">
        <v>0</v>
      </c>
      <c r="K22" s="359">
        <v>0</v>
      </c>
      <c r="L22" s="373">
        <v>780.73999999999796</v>
      </c>
      <c r="M22">
        <v>0</v>
      </c>
      <c r="N22" s="370" t="str">
        <f>HYPERLINK("http://finance.yahoo.com/q?s=" &amp; E22, "Link")</f>
        <v>Link</v>
      </c>
      <c r="O22" s="369">
        <v>1.8599999999999998E-2</v>
      </c>
      <c r="P22" s="369">
        <v>6.4000000000000003E-3</v>
      </c>
      <c r="Q22" s="49"/>
      <c r="R22" s="49"/>
      <c r="S22" s="49"/>
      <c r="T22" s="49"/>
    </row>
    <row r="23" spans="1:21" ht="21.95" customHeight="1" x14ac:dyDescent="0.25">
      <c r="A23" s="51"/>
      <c r="B23" s="51"/>
      <c r="C23" s="52"/>
      <c r="E23" s="23" t="s">
        <v>229</v>
      </c>
      <c r="F23" s="247">
        <v>80.33</v>
      </c>
      <c r="G23" s="247">
        <v>80.33</v>
      </c>
      <c r="H23" s="335">
        <v>0</v>
      </c>
      <c r="I23" s="49">
        <v>0</v>
      </c>
      <c r="J23" s="373">
        <v>0</v>
      </c>
      <c r="K23" s="359">
        <v>0</v>
      </c>
      <c r="L23" s="373">
        <v>231.53999999999996</v>
      </c>
      <c r="M23">
        <v>0</v>
      </c>
      <c r="N23" s="370" t="str">
        <f>HYPERLINK("http://finance.yahoo.com/q?s=" &amp; E23, "Link")</f>
        <v>Link</v>
      </c>
      <c r="O23" s="369">
        <v>1.6199999999999999E-2</v>
      </c>
      <c r="P23" s="369">
        <v>-2.3999999999999998E-3</v>
      </c>
      <c r="Q23" s="151"/>
    </row>
    <row r="24" spans="1:21" ht="21.95" customHeight="1" x14ac:dyDescent="0.25">
      <c r="A24" s="52"/>
      <c r="B24" s="52"/>
      <c r="C24" s="52"/>
      <c r="E24" s="23" t="s">
        <v>62</v>
      </c>
      <c r="F24" s="247">
        <v>276.57</v>
      </c>
      <c r="G24" s="247">
        <v>276.57</v>
      </c>
      <c r="H24" s="335">
        <v>0</v>
      </c>
      <c r="I24" s="49">
        <v>0</v>
      </c>
      <c r="J24" s="373">
        <v>0</v>
      </c>
      <c r="K24" s="359">
        <v>0</v>
      </c>
      <c r="L24" s="373">
        <v>1659.3600000000079</v>
      </c>
      <c r="M24">
        <v>0</v>
      </c>
      <c r="N24" s="370" t="str">
        <f>HYPERLINK("http://finance.yahoo.com/q?s=" &amp; E24, "Link")</f>
        <v>Link</v>
      </c>
      <c r="O24" s="369">
        <v>0</v>
      </c>
      <c r="P24" s="369">
        <v>-1.2200000000000001E-2</v>
      </c>
      <c r="S24" s="49"/>
    </row>
    <row r="25" spans="1:21" ht="21.95" customHeight="1" x14ac:dyDescent="0.25">
      <c r="A25" s="51"/>
      <c r="B25" s="52"/>
      <c r="C25" s="52"/>
      <c r="E25" s="23" t="s">
        <v>311</v>
      </c>
      <c r="F25" s="247">
        <v>55.67</v>
      </c>
      <c r="G25" s="247">
        <v>55.67</v>
      </c>
      <c r="H25" s="335">
        <v>0</v>
      </c>
      <c r="I25" s="49">
        <v>0</v>
      </c>
      <c r="J25" s="373">
        <v>0</v>
      </c>
      <c r="K25" s="359">
        <v>0</v>
      </c>
      <c r="L25" s="373">
        <v>910.79999999999927</v>
      </c>
      <c r="M25">
        <v>0</v>
      </c>
      <c r="N25" s="370" t="str">
        <f>HYPERLINK("http://finance.yahoo.com/q?s=" &amp; E25, "Link")</f>
        <v>Link</v>
      </c>
      <c r="O25" s="369">
        <v>2.87E-2</v>
      </c>
      <c r="P25" s="369">
        <v>3.5299999999999998E-2</v>
      </c>
      <c r="Q25" s="151"/>
      <c r="R25" s="49"/>
    </row>
    <row r="26" spans="1:21" ht="21.95" customHeight="1" x14ac:dyDescent="0.25">
      <c r="A26" s="51"/>
      <c r="B26" s="51"/>
      <c r="C26" s="52"/>
      <c r="E26" s="23" t="s">
        <v>52</v>
      </c>
      <c r="F26" s="247">
        <v>73.14</v>
      </c>
      <c r="G26" s="247">
        <v>73.14</v>
      </c>
      <c r="H26" s="335">
        <v>0</v>
      </c>
      <c r="I26" s="49">
        <v>0</v>
      </c>
      <c r="J26" s="373">
        <v>0</v>
      </c>
      <c r="K26" s="359">
        <v>0</v>
      </c>
      <c r="L26" s="373">
        <v>1056.739999999998</v>
      </c>
      <c r="M26">
        <v>0</v>
      </c>
      <c r="N26" s="370" t="str">
        <f>HYPERLINK("http://finance.yahoo.com/q?s=" &amp; E26, "Link")</f>
        <v>Link</v>
      </c>
      <c r="O26" s="369">
        <v>2.1999999999999999E-2</v>
      </c>
      <c r="P26" s="369">
        <v>1.15E-2</v>
      </c>
      <c r="Q26" s="151"/>
      <c r="S26" s="49"/>
      <c r="T26" s="49"/>
    </row>
    <row r="27" spans="1:21" ht="21.95" customHeight="1" x14ac:dyDescent="0.25">
      <c r="A27" s="51"/>
      <c r="B27" s="51"/>
      <c r="C27" s="52"/>
      <c r="E27" s="23" t="s">
        <v>330</v>
      </c>
      <c r="F27" s="247">
        <v>37.99</v>
      </c>
      <c r="G27" s="247">
        <v>37.99</v>
      </c>
      <c r="H27" s="335">
        <v>0</v>
      </c>
      <c r="I27" s="49">
        <v>0</v>
      </c>
      <c r="J27" s="373">
        <v>0</v>
      </c>
      <c r="K27" s="359">
        <v>0</v>
      </c>
      <c r="L27" s="373">
        <v>264.92000000000007</v>
      </c>
      <c r="M27">
        <v>0</v>
      </c>
      <c r="N27" s="370" t="str">
        <f>HYPERLINK("http://finance.yahoo.com/q?s=" &amp; E27, "Link")</f>
        <v>Link</v>
      </c>
      <c r="O27" s="369">
        <v>3.4200000000000001E-2</v>
      </c>
      <c r="P27" s="369">
        <v>-6.4999999999999997E-3</v>
      </c>
      <c r="Q27" s="49"/>
      <c r="R27" s="49"/>
      <c r="S27" s="49"/>
      <c r="T27" s="357"/>
      <c r="U27" s="357"/>
    </row>
    <row r="28" spans="1:21" ht="21.95" customHeight="1" x14ac:dyDescent="0.25">
      <c r="A28" s="51"/>
      <c r="B28" s="51"/>
      <c r="C28" s="52"/>
      <c r="E28" s="23" t="s">
        <v>8</v>
      </c>
      <c r="F28" s="247">
        <v>72.31</v>
      </c>
      <c r="G28" s="247">
        <v>72.31</v>
      </c>
      <c r="H28" s="335">
        <v>0</v>
      </c>
      <c r="I28" s="49">
        <v>0</v>
      </c>
      <c r="J28" s="373">
        <v>0</v>
      </c>
      <c r="K28" s="359">
        <v>0</v>
      </c>
      <c r="L28" s="373">
        <v>121.94999999999982</v>
      </c>
      <c r="M28">
        <v>0</v>
      </c>
      <c r="N28" s="370" t="str">
        <f>HYPERLINK("http://finance.yahoo.com/q?s=" &amp; E28, "Link")</f>
        <v>Link</v>
      </c>
      <c r="O28" s="369">
        <v>1.67E-2</v>
      </c>
      <c r="P28" s="369">
        <v>-1.1000000000000001E-3</v>
      </c>
      <c r="Q28" s="151"/>
      <c r="R28" s="49"/>
      <c r="S28" s="49"/>
      <c r="T28" s="49"/>
    </row>
    <row r="29" spans="1:21" ht="21.95" customHeight="1" x14ac:dyDescent="0.25">
      <c r="A29" s="52"/>
      <c r="B29" s="51"/>
      <c r="C29" s="52"/>
      <c r="E29" s="23" t="s">
        <v>285</v>
      </c>
      <c r="F29" s="247">
        <v>82.79</v>
      </c>
      <c r="G29" s="247">
        <v>82.79</v>
      </c>
      <c r="H29" s="335">
        <v>0</v>
      </c>
      <c r="I29" s="49">
        <v>0</v>
      </c>
      <c r="J29" s="373">
        <v>0</v>
      </c>
      <c r="K29" s="359">
        <v>0</v>
      </c>
      <c r="L29" s="373">
        <v>167.20999999999549</v>
      </c>
      <c r="M29">
        <v>0</v>
      </c>
      <c r="N29" s="370" t="str">
        <f>HYPERLINK("http://finance.yahoo.com/q?s=" &amp; E29, "Link")</f>
        <v>Link</v>
      </c>
      <c r="O29" s="369">
        <v>2.5499999999999998E-2</v>
      </c>
      <c r="P29" s="369">
        <v>9.5999999999999992E-3</v>
      </c>
      <c r="Q29" s="446"/>
      <c r="R29" s="49"/>
      <c r="S29" s="49"/>
    </row>
    <row r="30" spans="1:21" ht="21.95" customHeight="1" x14ac:dyDescent="0.25">
      <c r="A30" s="51"/>
      <c r="B30" s="51"/>
      <c r="C30" s="52"/>
      <c r="E30" s="23" t="s">
        <v>32</v>
      </c>
      <c r="F30" s="247">
        <v>45.74</v>
      </c>
      <c r="G30" s="247">
        <v>45.74</v>
      </c>
      <c r="H30" s="50">
        <v>0</v>
      </c>
      <c r="I30" s="49">
        <v>0</v>
      </c>
      <c r="J30" s="373">
        <v>0</v>
      </c>
      <c r="K30" s="359">
        <v>0</v>
      </c>
      <c r="L30" s="49">
        <v>1198.4699999999971</v>
      </c>
      <c r="M30">
        <v>0</v>
      </c>
      <c r="N30" s="370" t="str">
        <f>HYPERLINK("http://finance.yahoo.com/q?s=" &amp; E30, "Link")</f>
        <v>Link</v>
      </c>
      <c r="O30" s="359">
        <v>1.7600000000000001E-2</v>
      </c>
      <c r="P30" s="359">
        <v>-1.3599999999999999E-2</v>
      </c>
    </row>
    <row r="31" spans="1:21" ht="21.95" customHeight="1" x14ac:dyDescent="0.25">
      <c r="A31" s="52"/>
      <c r="B31" s="158"/>
      <c r="C31" s="336"/>
      <c r="E31" s="23" t="s">
        <v>63</v>
      </c>
      <c r="F31" s="247">
        <v>115.84</v>
      </c>
      <c r="G31" s="247">
        <v>115.84</v>
      </c>
      <c r="H31" s="335">
        <v>0</v>
      </c>
      <c r="I31" s="49">
        <v>0</v>
      </c>
      <c r="J31" s="373">
        <v>0</v>
      </c>
      <c r="K31" s="359">
        <v>0</v>
      </c>
      <c r="L31" s="373">
        <v>257.30999999999949</v>
      </c>
      <c r="M31">
        <v>0</v>
      </c>
      <c r="N31" s="370" t="str">
        <f>HYPERLINK("http://finance.yahoo.com/q?s=" &amp; E31, "Link")</f>
        <v>Link</v>
      </c>
      <c r="O31" s="369">
        <v>1.38E-2</v>
      </c>
      <c r="P31" s="369">
        <v>2.2000000000000001E-3</v>
      </c>
      <c r="Q31" s="151"/>
      <c r="R31" s="49"/>
      <c r="S31" s="49"/>
      <c r="T31" s="49"/>
    </row>
    <row r="32" spans="1:21" ht="21.95" customHeight="1" x14ac:dyDescent="0.25">
      <c r="A32" s="52"/>
      <c r="B32" s="52"/>
      <c r="C32" s="52"/>
      <c r="E32" s="23" t="s">
        <v>321</v>
      </c>
      <c r="F32" s="247">
        <v>109.67</v>
      </c>
      <c r="G32" s="247">
        <v>109.67</v>
      </c>
      <c r="H32" s="335">
        <v>0</v>
      </c>
      <c r="I32" s="49">
        <v>0</v>
      </c>
      <c r="J32" s="373">
        <v>0</v>
      </c>
      <c r="K32" s="359">
        <v>0</v>
      </c>
      <c r="L32" s="373">
        <v>720.56000000000131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3.3999999999999998E-3</v>
      </c>
      <c r="T32" s="49"/>
    </row>
    <row r="33" spans="1:22" ht="21.95" customHeight="1" x14ac:dyDescent="0.25">
      <c r="A33" s="51"/>
      <c r="B33" s="51"/>
      <c r="C33" s="52"/>
      <c r="E33" s="23" t="s">
        <v>200</v>
      </c>
      <c r="F33" s="247">
        <v>11.47</v>
      </c>
      <c r="G33" s="247">
        <v>11.47</v>
      </c>
      <c r="H33" s="50">
        <v>0</v>
      </c>
      <c r="I33" s="49">
        <v>0</v>
      </c>
      <c r="J33" s="373">
        <v>0</v>
      </c>
      <c r="K33" s="359">
        <v>0</v>
      </c>
      <c r="L33" s="49">
        <v>251.26000000000022</v>
      </c>
      <c r="M33">
        <v>0</v>
      </c>
      <c r="N33" s="370" t="str">
        <f>HYPERLINK("http://finance.yahoo.com/q?s=" &amp; E33, "Link")</f>
        <v>Link</v>
      </c>
      <c r="O33" s="359">
        <v>5.1499999999999997E-2</v>
      </c>
      <c r="P33" s="359">
        <v>-1.12E-2</v>
      </c>
      <c r="S33" s="49"/>
    </row>
    <row r="34" spans="1:22" ht="21.95" customHeight="1" x14ac:dyDescent="0.25">
      <c r="A34" s="51"/>
      <c r="B34" s="51"/>
      <c r="C34" s="52"/>
      <c r="E34" s="23" t="s">
        <v>276</v>
      </c>
      <c r="F34" s="247">
        <v>30.56</v>
      </c>
      <c r="G34" s="247">
        <v>30.56</v>
      </c>
      <c r="H34" s="50">
        <v>0</v>
      </c>
      <c r="I34" s="49">
        <v>0</v>
      </c>
      <c r="J34" s="373">
        <v>0</v>
      </c>
      <c r="K34" s="359">
        <v>0</v>
      </c>
      <c r="L34" s="49">
        <v>98.449999999999818</v>
      </c>
      <c r="M34">
        <v>0</v>
      </c>
      <c r="N34" s="370" t="str">
        <f>HYPERLINK("http://finance.yahoo.com/q?s=" &amp; E34, "Link")</f>
        <v>Link</v>
      </c>
      <c r="O34" s="359">
        <v>1.11E-2</v>
      </c>
      <c r="P34" s="359">
        <v>-5.8999999999999999E-3</v>
      </c>
      <c r="Q34" s="151"/>
      <c r="R34" s="49"/>
      <c r="S34" s="49"/>
    </row>
    <row r="35" spans="1:22" ht="21.95" customHeight="1" x14ac:dyDescent="0.25">
      <c r="A35" s="52"/>
      <c r="B35" s="52"/>
      <c r="C35" s="52"/>
      <c r="E35" s="23" t="s">
        <v>56</v>
      </c>
      <c r="F35" s="247">
        <v>34.54</v>
      </c>
      <c r="G35" s="247">
        <v>34.54</v>
      </c>
      <c r="H35" s="335">
        <v>0</v>
      </c>
      <c r="I35" s="49">
        <v>0</v>
      </c>
      <c r="J35" s="373">
        <v>0</v>
      </c>
      <c r="K35" s="359">
        <v>0</v>
      </c>
      <c r="L35" s="373">
        <v>36.819999999999709</v>
      </c>
      <c r="M35">
        <v>0</v>
      </c>
      <c r="N35" s="370" t="str">
        <f>HYPERLINK("http://finance.yahoo.com/q?s=" &amp; E35, "Link")</f>
        <v>Link</v>
      </c>
      <c r="O35" s="369">
        <v>4.2999999999999997E-2</v>
      </c>
      <c r="P35" s="369">
        <v>4.7000000000000002E-3</v>
      </c>
      <c r="Q35" s="49"/>
      <c r="R35" s="49"/>
      <c r="T35" s="49"/>
    </row>
    <row r="36" spans="1:22" ht="21.95" customHeight="1" x14ac:dyDescent="0.25">
      <c r="A36" s="51"/>
      <c r="B36" s="51"/>
      <c r="C36" s="52"/>
      <c r="E36" s="23" t="s">
        <v>22</v>
      </c>
      <c r="F36" s="247">
        <v>49.76</v>
      </c>
      <c r="G36" s="247">
        <v>49.76</v>
      </c>
      <c r="H36" s="335">
        <v>0</v>
      </c>
      <c r="I36" s="49">
        <v>0</v>
      </c>
      <c r="J36" s="373">
        <v>0</v>
      </c>
      <c r="K36" s="359">
        <v>0</v>
      </c>
      <c r="L36" s="373">
        <v>3178.8000000000466</v>
      </c>
      <c r="M36">
        <v>0</v>
      </c>
      <c r="N36" s="370" t="str">
        <f>HYPERLINK("http://finance.yahoo.com/q?s=" &amp; E36, "Link")</f>
        <v>Link</v>
      </c>
      <c r="O36" s="369">
        <v>2.07E-2</v>
      </c>
      <c r="P36" s="369">
        <v>5.0000000000000001E-3</v>
      </c>
      <c r="Q36" s="446"/>
      <c r="R36" s="49"/>
      <c r="S36" s="49"/>
      <c r="T36" s="49"/>
      <c r="V36" s="49"/>
    </row>
    <row r="37" spans="1:22" ht="21.95" customHeight="1" x14ac:dyDescent="0.25">
      <c r="A37" s="158"/>
      <c r="B37" s="51"/>
      <c r="C37" s="52"/>
      <c r="E37" s="23" t="s">
        <v>27</v>
      </c>
      <c r="F37" s="247">
        <v>37.43</v>
      </c>
      <c r="G37" s="247">
        <v>37.43</v>
      </c>
      <c r="H37" s="335">
        <v>0</v>
      </c>
      <c r="I37" s="49">
        <v>0</v>
      </c>
      <c r="J37" s="373">
        <v>0</v>
      </c>
      <c r="K37" s="359">
        <v>0</v>
      </c>
      <c r="L37" s="373">
        <v>1407.5400000000009</v>
      </c>
      <c r="M37">
        <v>0</v>
      </c>
      <c r="N37" s="370" t="str">
        <f>HYPERLINK("http://finance.yahoo.com/q?s=" &amp; E37, "Link")</f>
        <v>Link</v>
      </c>
      <c r="O37" s="369">
        <v>3.0200000000000001E-2</v>
      </c>
      <c r="P37" s="369">
        <v>1.35E-2</v>
      </c>
      <c r="Q37" s="49"/>
      <c r="R37" s="49"/>
      <c r="S37" s="49"/>
      <c r="T37" s="49"/>
    </row>
    <row r="38" spans="1:22" ht="21.95" customHeight="1" x14ac:dyDescent="0.25">
      <c r="A38" s="51"/>
      <c r="B38" s="51"/>
      <c r="C38" s="52"/>
      <c r="E38" s="23" t="s">
        <v>174</v>
      </c>
      <c r="F38" s="247">
        <v>54.92</v>
      </c>
      <c r="G38" s="247">
        <v>54.92</v>
      </c>
      <c r="H38" s="335">
        <v>0</v>
      </c>
      <c r="I38" s="49">
        <v>0</v>
      </c>
      <c r="J38" s="373">
        <v>0</v>
      </c>
      <c r="K38" s="359">
        <v>0</v>
      </c>
      <c r="L38" s="373">
        <v>119.92000000000053</v>
      </c>
      <c r="M38">
        <v>0</v>
      </c>
      <c r="N38" s="370" t="str">
        <f>HYPERLINK("http://finance.yahoo.com/q?s=" &amp; E38, "Link")</f>
        <v>Link</v>
      </c>
      <c r="O38" s="369">
        <v>3.6400000000000002E-2</v>
      </c>
      <c r="P38" s="369">
        <v>1.5699999999999999E-2</v>
      </c>
    </row>
    <row r="39" spans="1:22" ht="21.95" customHeight="1" x14ac:dyDescent="0.25">
      <c r="A39" s="52"/>
      <c r="B39" s="52"/>
      <c r="C39" s="52"/>
      <c r="E39" s="23" t="s">
        <v>279</v>
      </c>
      <c r="F39" s="247">
        <v>123.74</v>
      </c>
      <c r="G39" s="247">
        <v>123.74</v>
      </c>
      <c r="H39" s="335">
        <v>0</v>
      </c>
      <c r="I39" s="49">
        <v>0</v>
      </c>
      <c r="J39" s="373">
        <v>0</v>
      </c>
      <c r="K39" s="359">
        <v>0</v>
      </c>
      <c r="L39" s="373">
        <v>154.77999999999975</v>
      </c>
      <c r="M39">
        <v>0</v>
      </c>
      <c r="N39" s="370" t="str">
        <f>HYPERLINK("http://finance.yahoo.com/q?s=" &amp; E39, "Link")</f>
        <v>Link</v>
      </c>
      <c r="O39" s="369">
        <v>2.5700000000000001E-2</v>
      </c>
      <c r="P39" s="369">
        <v>1.9E-3</v>
      </c>
      <c r="R39" s="49"/>
      <c r="S39" s="49"/>
    </row>
    <row r="40" spans="1:22" ht="21.95" customHeight="1" x14ac:dyDescent="0.25">
      <c r="A40" s="51"/>
      <c r="B40" s="51"/>
      <c r="C40" s="52"/>
      <c r="E40" s="23" t="s">
        <v>15</v>
      </c>
      <c r="F40" s="247">
        <v>17.78</v>
      </c>
      <c r="G40" s="247">
        <v>17.78</v>
      </c>
      <c r="H40" s="335">
        <v>0</v>
      </c>
      <c r="I40" s="49">
        <v>0</v>
      </c>
      <c r="J40" s="373">
        <v>0</v>
      </c>
      <c r="K40" s="359">
        <v>0</v>
      </c>
      <c r="L40" s="373">
        <v>155.90000000000146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1.72E-2</v>
      </c>
      <c r="Q40" s="49"/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24</v>
      </c>
      <c r="F41" s="247">
        <v>38.01</v>
      </c>
      <c r="G41" s="247">
        <v>38.01</v>
      </c>
      <c r="H41" s="335">
        <v>0</v>
      </c>
      <c r="I41" s="49">
        <v>0</v>
      </c>
      <c r="J41" s="373">
        <v>0</v>
      </c>
      <c r="K41" s="359">
        <v>0</v>
      </c>
      <c r="L41" s="373">
        <v>937.36999999999534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-1.1000000000000001E-3</v>
      </c>
      <c r="Q41" s="446"/>
      <c r="R41" s="49"/>
      <c r="S41" s="49"/>
    </row>
    <row r="42" spans="1:22" ht="21.95" customHeight="1" x14ac:dyDescent="0.25">
      <c r="A42" s="61"/>
      <c r="B42" s="62"/>
      <c r="C42" s="61"/>
      <c r="E42" s="23" t="s">
        <v>36</v>
      </c>
      <c r="F42" s="247">
        <v>55.75</v>
      </c>
      <c r="G42" s="247">
        <v>55.75</v>
      </c>
      <c r="H42" s="335">
        <v>0</v>
      </c>
      <c r="I42" s="49">
        <v>0</v>
      </c>
      <c r="J42" s="373">
        <v>0</v>
      </c>
      <c r="K42" s="359">
        <v>0</v>
      </c>
      <c r="L42" s="373">
        <v>117.73999999999978</v>
      </c>
      <c r="M42">
        <v>0</v>
      </c>
      <c r="N42" s="370" t="str">
        <f>HYPERLINK("http://finance.yahoo.com/q?s=" &amp; E42, "Link")</f>
        <v>Link</v>
      </c>
      <c r="O42" s="369">
        <v>7.4000000000000003E-3</v>
      </c>
      <c r="P42" s="369">
        <v>-2.0899999999999998E-2</v>
      </c>
      <c r="R42" s="49"/>
    </row>
    <row r="43" spans="1:22" ht="21.95" customHeight="1" x14ac:dyDescent="0.25">
      <c r="A43" s="51"/>
      <c r="B43" s="51"/>
      <c r="C43" s="52"/>
      <c r="E43" s="23" t="s">
        <v>207</v>
      </c>
      <c r="F43" s="247">
        <v>37.72</v>
      </c>
      <c r="G43" s="247">
        <v>37.72</v>
      </c>
      <c r="H43" s="335">
        <v>0</v>
      </c>
      <c r="I43" s="49">
        <v>0</v>
      </c>
      <c r="J43" s="373">
        <v>0</v>
      </c>
      <c r="K43" s="359">
        <v>0</v>
      </c>
      <c r="L43" s="373">
        <v>439.77999999999975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7.4999999999999997E-3</v>
      </c>
      <c r="R43" s="49"/>
      <c r="S43" s="49"/>
    </row>
    <row r="44" spans="1:22" ht="21.95" customHeight="1" x14ac:dyDescent="0.25">
      <c r="A44" s="51"/>
      <c r="B44" s="51"/>
      <c r="C44" s="52"/>
      <c r="E44" s="23" t="s">
        <v>277</v>
      </c>
      <c r="F44" s="247">
        <v>52.68</v>
      </c>
      <c r="G44" s="247">
        <v>52.68</v>
      </c>
      <c r="H44" s="335">
        <v>0</v>
      </c>
      <c r="I44" s="49">
        <v>0</v>
      </c>
      <c r="J44" s="373">
        <v>0</v>
      </c>
      <c r="K44" s="359">
        <v>0</v>
      </c>
      <c r="L44" s="373">
        <v>427.92000000000007</v>
      </c>
      <c r="M44">
        <v>0</v>
      </c>
      <c r="N44" s="370" t="str">
        <f>HYPERLINK("http://finance.yahoo.com/q?s=" &amp; E44, "Link")</f>
        <v>Link</v>
      </c>
      <c r="O44" s="369">
        <v>0</v>
      </c>
      <c r="P44" s="369">
        <v>-1.5E-3</v>
      </c>
      <c r="Q44" s="151"/>
      <c r="S44" s="49"/>
    </row>
    <row r="45" spans="1:22" ht="21.95" customHeight="1" x14ac:dyDescent="0.25">
      <c r="A45" s="51"/>
      <c r="B45" s="51"/>
      <c r="C45" s="52"/>
      <c r="E45" s="23" t="s">
        <v>198</v>
      </c>
      <c r="F45" s="247">
        <v>55.47</v>
      </c>
      <c r="G45" s="247">
        <v>55.47</v>
      </c>
      <c r="H45" s="50">
        <v>0</v>
      </c>
      <c r="I45" s="49">
        <v>0</v>
      </c>
      <c r="J45" s="373">
        <v>0</v>
      </c>
      <c r="K45" s="359">
        <v>0</v>
      </c>
      <c r="L45" s="49">
        <v>475.47999999999956</v>
      </c>
      <c r="M45">
        <v>0</v>
      </c>
      <c r="N45" s="370" t="str">
        <f>HYPERLINK("http://finance.yahoo.com/q?s=" &amp; E45, "Link")</f>
        <v>Link</v>
      </c>
      <c r="O45" s="359">
        <v>1.29E-2</v>
      </c>
      <c r="P45" s="359">
        <v>5.5999999999999999E-3</v>
      </c>
    </row>
    <row r="46" spans="1:22" ht="21.95" customHeight="1" x14ac:dyDescent="0.25">
      <c r="A46" s="51"/>
      <c r="B46" s="51"/>
      <c r="C46" s="52"/>
      <c r="E46" s="23" t="s">
        <v>47</v>
      </c>
      <c r="F46" s="247">
        <v>118.8</v>
      </c>
      <c r="G46" s="247">
        <v>118.8</v>
      </c>
      <c r="H46" s="335">
        <v>0</v>
      </c>
      <c r="I46" s="49">
        <v>0</v>
      </c>
      <c r="J46" s="373">
        <v>0</v>
      </c>
      <c r="K46" s="359">
        <v>0</v>
      </c>
      <c r="L46" s="373">
        <v>-168.6200000000008</v>
      </c>
      <c r="M46">
        <v>0</v>
      </c>
      <c r="N46" s="370" t="str">
        <f>HYPERLINK("http://finance.yahoo.com/q?s=" &amp; E46, "Link")</f>
        <v>Link</v>
      </c>
      <c r="O46" s="369">
        <v>2.18E-2</v>
      </c>
      <c r="P46" s="369">
        <v>8.3000000000000001E-3</v>
      </c>
      <c r="Q46" s="446"/>
      <c r="R46" s="49"/>
      <c r="S46" s="49"/>
      <c r="U46" s="49"/>
    </row>
    <row r="47" spans="1:22" ht="21.95" customHeight="1" x14ac:dyDescent="0.25">
      <c r="A47" s="52"/>
      <c r="B47" s="52"/>
      <c r="C47" s="52"/>
      <c r="E47" s="23" t="s">
        <v>176</v>
      </c>
      <c r="F47" s="247">
        <v>48.65</v>
      </c>
      <c r="G47" s="247">
        <v>48.65</v>
      </c>
      <c r="H47" s="335">
        <v>0</v>
      </c>
      <c r="I47" s="49">
        <v>0</v>
      </c>
      <c r="J47" s="373">
        <v>0</v>
      </c>
      <c r="K47" s="359">
        <v>0</v>
      </c>
      <c r="L47" s="373">
        <v>75.019999999999982</v>
      </c>
      <c r="M47">
        <v>0</v>
      </c>
      <c r="N47" s="370" t="str">
        <f>HYPERLINK("http://finance.yahoo.com/q?s=" &amp; E47, "Link")</f>
        <v>Link</v>
      </c>
      <c r="O47" s="369">
        <v>1.61E-2</v>
      </c>
      <c r="P47" s="369">
        <v>-8.3999999999999995E-3</v>
      </c>
      <c r="Q47" s="49"/>
      <c r="R47" s="49"/>
      <c r="T47" s="49"/>
      <c r="V47" s="49"/>
    </row>
    <row r="48" spans="1:22" ht="21.95" customHeight="1" x14ac:dyDescent="0.25">
      <c r="A48" s="51"/>
      <c r="B48" s="51"/>
      <c r="C48" s="52"/>
      <c r="E48" s="23" t="s">
        <v>23</v>
      </c>
      <c r="F48" s="247">
        <v>33.369999999999997</v>
      </c>
      <c r="G48" s="247">
        <v>33.369999999999997</v>
      </c>
      <c r="H48" s="335">
        <v>0</v>
      </c>
      <c r="I48" s="49">
        <v>0</v>
      </c>
      <c r="J48" s="373">
        <v>0</v>
      </c>
      <c r="K48" s="359">
        <v>0</v>
      </c>
      <c r="L48" s="373">
        <v>171.89999999999964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-5.9999999999999995E-4</v>
      </c>
      <c r="Q48" s="446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177</v>
      </c>
      <c r="F49" s="247">
        <v>238.6</v>
      </c>
      <c r="G49" s="247">
        <v>238.6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8.0000000000000004E-4</v>
      </c>
      <c r="R49" s="49"/>
      <c r="S49" s="49"/>
    </row>
    <row r="50" spans="1:20" ht="21.95" customHeight="1" x14ac:dyDescent="0.25">
      <c r="A50" s="51"/>
      <c r="B50" s="52"/>
      <c r="C50" s="52"/>
      <c r="E50" s="23" t="s">
        <v>172</v>
      </c>
      <c r="F50" s="247">
        <v>104.2</v>
      </c>
      <c r="G50" s="247">
        <v>104.2</v>
      </c>
      <c r="H50" s="335">
        <v>0</v>
      </c>
      <c r="I50" s="49">
        <v>0</v>
      </c>
      <c r="J50" s="373">
        <v>0</v>
      </c>
      <c r="K50" s="359">
        <v>0</v>
      </c>
      <c r="L50" s="373">
        <v>1368.9000000000015</v>
      </c>
      <c r="M50">
        <v>0</v>
      </c>
      <c r="N50" s="370" t="str">
        <f>HYPERLINK("http://finance.yahoo.com/q?s=" &amp; E50, "Link")</f>
        <v>Link</v>
      </c>
      <c r="O50" s="369">
        <v>1.14E-2</v>
      </c>
      <c r="P50" s="369">
        <v>1.1900000000000001E-2</v>
      </c>
      <c r="Q50" s="151"/>
      <c r="S50" s="49"/>
    </row>
    <row r="51" spans="1:20" ht="21.95" customHeight="1" x14ac:dyDescent="0.25">
      <c r="A51" s="51"/>
      <c r="B51" s="52"/>
      <c r="C51" s="52"/>
      <c r="E51" s="23" t="s">
        <v>39</v>
      </c>
      <c r="F51" s="247">
        <v>48.75</v>
      </c>
      <c r="G51" s="247">
        <v>48.75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2.3E-2</v>
      </c>
      <c r="P51" s="369">
        <v>-1.52E-2</v>
      </c>
      <c r="S51" s="49"/>
    </row>
    <row r="52" spans="1:20" ht="21.95" customHeight="1" x14ac:dyDescent="0.25">
      <c r="A52" s="51"/>
      <c r="B52" s="51"/>
      <c r="C52" s="52"/>
      <c r="E52" s="23" t="s">
        <v>0</v>
      </c>
      <c r="F52" s="247">
        <v>166.7</v>
      </c>
      <c r="G52" s="247">
        <v>166.7</v>
      </c>
      <c r="H52" s="50">
        <v>0</v>
      </c>
      <c r="I52" s="49">
        <v>0</v>
      </c>
      <c r="J52" s="373">
        <v>0</v>
      </c>
      <c r="K52" s="359">
        <v>0</v>
      </c>
      <c r="L52" s="49">
        <v>465.57999999999993</v>
      </c>
      <c r="M52">
        <v>0</v>
      </c>
      <c r="N52" s="370" t="str">
        <f>HYPERLINK("http://finance.yahoo.com/q?s=" &amp; E52, "Link")</f>
        <v>Link</v>
      </c>
      <c r="O52" s="359">
        <v>3.8999999999999998E-3</v>
      </c>
      <c r="P52" s="359">
        <v>-7.7999999999999996E-3</v>
      </c>
      <c r="Q52" s="151"/>
      <c r="S52" s="49"/>
    </row>
    <row r="53" spans="1:20" ht="21.95" customHeight="1" x14ac:dyDescent="0.25">
      <c r="A53" s="61"/>
      <c r="B53" s="62"/>
      <c r="C53" s="61"/>
      <c r="E53" s="23" t="s">
        <v>13</v>
      </c>
      <c r="F53" s="247">
        <v>70.7</v>
      </c>
      <c r="G53" s="247">
        <v>70.7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-8.8000000000000005E-3</v>
      </c>
      <c r="Q53" s="151"/>
      <c r="R53" s="49"/>
      <c r="S53" s="49"/>
      <c r="T53" s="49"/>
    </row>
    <row r="54" spans="1:20" ht="21.95" customHeight="1" x14ac:dyDescent="0.25">
      <c r="A54" s="51"/>
      <c r="B54" s="51"/>
      <c r="C54" s="51"/>
      <c r="E54" s="23" t="s">
        <v>51</v>
      </c>
      <c r="F54" s="247">
        <v>174.63</v>
      </c>
      <c r="G54" s="247">
        <v>174.63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1.52E-2</v>
      </c>
      <c r="P54" s="369">
        <v>1.4E-3</v>
      </c>
    </row>
    <row r="55" spans="1:20" ht="21.95" customHeight="1" x14ac:dyDescent="0.25">
      <c r="A55" s="51"/>
      <c r="B55" s="52"/>
      <c r="C55" s="52"/>
      <c r="E55" s="23" t="s">
        <v>42</v>
      </c>
      <c r="F55" s="247">
        <v>113.53</v>
      </c>
      <c r="G55" s="247">
        <v>113.53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2.18E-2</v>
      </c>
      <c r="P55" s="369">
        <v>3.0499999999999999E-2</v>
      </c>
      <c r="R55" s="49"/>
      <c r="T55" s="49"/>
    </row>
    <row r="56" spans="1:20" ht="21.95" customHeight="1" x14ac:dyDescent="0.25">
      <c r="A56" s="51"/>
      <c r="B56" s="51"/>
      <c r="C56" s="51"/>
      <c r="E56" s="23" t="s">
        <v>54</v>
      </c>
      <c r="F56" s="247">
        <v>118.78</v>
      </c>
      <c r="G56" s="247">
        <v>118.78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2.35E-2</v>
      </c>
      <c r="P56" s="369">
        <v>4.8999999999999998E-3</v>
      </c>
      <c r="S56" s="49"/>
    </row>
    <row r="57" spans="1:20" ht="21.95" customHeight="1" x14ac:dyDescent="0.25">
      <c r="A57" s="51"/>
      <c r="B57" s="51"/>
      <c r="C57" s="52"/>
      <c r="E57" s="23" t="s">
        <v>228</v>
      </c>
      <c r="F57" s="247">
        <v>53.68</v>
      </c>
      <c r="G57" s="247">
        <v>53.68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1.9E-3</v>
      </c>
    </row>
    <row r="58" spans="1:20" ht="21.95" customHeight="1" x14ac:dyDescent="0.25">
      <c r="A58" s="52"/>
      <c r="B58" s="158"/>
      <c r="C58" s="336"/>
      <c r="E58" s="23" t="s">
        <v>53</v>
      </c>
      <c r="F58" s="247">
        <v>67.569999999999993</v>
      </c>
      <c r="G58" s="247">
        <v>67.569999999999993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7.4000000000000003E-3</v>
      </c>
      <c r="P58" s="369">
        <v>-7.1000000000000004E-3</v>
      </c>
      <c r="R58" s="49"/>
    </row>
    <row r="59" spans="1:20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S59" s="49"/>
    </row>
    <row r="60" spans="1:20" ht="21.95" customHeight="1" x14ac:dyDescent="0.25">
      <c r="A60" s="51"/>
      <c r="B60" s="51"/>
      <c r="C60" s="52"/>
      <c r="E60" s="23"/>
      <c r="J60" s="373"/>
      <c r="K60" s="359"/>
      <c r="N60" s="370"/>
      <c r="Q60" s="151"/>
      <c r="R60" s="49"/>
      <c r="S60" s="49"/>
    </row>
  </sheetData>
  <sortState ref="E2:P58">
    <sortCondition descending="1" ref="I1"/>
  </sortState>
  <dataConsolidate/>
  <conditionalFormatting sqref="O1:O1048576">
    <cfRule type="expression" dxfId="13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6" priority="13">
      <formula>$H2=0</formula>
    </cfRule>
  </conditionalFormatting>
  <conditionalFormatting sqref="J2:K200">
    <cfRule type="expression" dxfId="1315" priority="14">
      <formula>$J2=0</formula>
    </cfRule>
  </conditionalFormatting>
  <conditionalFormatting sqref="L1:L1048576">
    <cfRule type="expression" dxfId="1314" priority="12">
      <formula>$L2=0</formula>
    </cfRule>
  </conditionalFormatting>
  <conditionalFormatting sqref="M1">
    <cfRule type="expression" dxfId="1313" priority="8">
      <formula>$L2=0</formula>
    </cfRule>
  </conditionalFormatting>
  <conditionalFormatting sqref="J2:K58">
    <cfRule type="expression" dxfId="1312" priority="56">
      <formula>$J2&gt;0</formula>
    </cfRule>
  </conditionalFormatting>
  <conditionalFormatting sqref="L2:L58">
    <cfRule type="expression" dxfId="1311" priority="10">
      <formula>$L2&lt;0</formula>
    </cfRule>
    <cfRule type="expression" dxfId="1310" priority="11">
      <formula>$L2&gt;0</formula>
    </cfRule>
  </conditionalFormatting>
  <conditionalFormatting sqref="J2:K458">
    <cfRule type="expression" dxfId="1309" priority="55">
      <formula>$J2&lt;0</formula>
    </cfRule>
  </conditionalFormatting>
  <conditionalFormatting sqref="P1:P1048576">
    <cfRule type="expression" dxfId="13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7" location="SIG!A1" display="SIG"/>
    <hyperlink ref="E19" location="AAPL!A1" display="AAPL"/>
    <hyperlink ref="E23" location="AXP!A1" display="AXP"/>
    <hyperlink ref="E15" location="DG!A1" display="DG"/>
    <hyperlink ref="E48" location="PINC!A1" display="PINC"/>
    <hyperlink ref="E34" location="FOXA!A1" display="FOXA"/>
    <hyperlink ref="E14" location="AOBC!A1" display="AOBC"/>
    <hyperlink ref="E42" location="LUV!A1" display="LUV"/>
    <hyperlink ref="E27" location="CCE!A1" display="CCE"/>
    <hyperlink ref="E25" location="BMY!A1" display="BMY"/>
    <hyperlink ref="E20" location="AKAM!A1" display="AKAM"/>
    <hyperlink ref="E17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3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2" location="WFC!A1" display="WFC"/>
    <hyperlink ref="E18" location="AA!A1" display="AA"/>
    <hyperlink ref="E40" location="KATE!A1" display="KATE"/>
    <hyperlink ref="E10" location="CF!A1" display="CF"/>
    <hyperlink ref="E11" location="TGT!A1" display="TGT"/>
    <hyperlink ref="E47" location="NWL!A1" display="NWL"/>
    <hyperlink ref="E41" location="KORS!A1" display="KORS"/>
    <hyperlink ref="E21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6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9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43" activePane="bottomLeft" state="frozen"/>
      <selection activeCell="E5" sqref="E5"/>
      <selection pane="bottomLeft" activeCell="S275" sqref="S275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T282</f>
        <v>1011.6500000000001</v>
      </c>
    </row>
    <row r="248" spans="1:20" ht="18" customHeight="1" x14ac:dyDescent="0.25">
      <c r="M248" s="26" t="s">
        <v>130</v>
      </c>
      <c r="N248" s="144">
        <f>SUM(ACTIVE!L:L)</f>
        <v>14347.718000001332</v>
      </c>
    </row>
    <row r="250" spans="1:20" ht="18" customHeight="1" x14ac:dyDescent="0.25">
      <c r="M250" s="26" t="s">
        <v>144</v>
      </c>
      <c r="N250" s="144">
        <f>SUM(N245:N248)</f>
        <v>12891.288000001399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12891.260000000009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R282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-1.9999986106995493E-3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>
        <v>42851</v>
      </c>
      <c r="T274" s="424">
        <v>0.93</v>
      </c>
    </row>
    <row r="275" spans="1:20" ht="18" customHeight="1" x14ac:dyDescent="0.25">
      <c r="Q275" s="360"/>
      <c r="R275" s="449"/>
      <c r="S275" s="471"/>
      <c r="T275" s="424"/>
    </row>
    <row r="276" spans="1:20" ht="18" customHeight="1" x14ac:dyDescent="0.25">
      <c r="Q276" s="360"/>
      <c r="R276" s="449"/>
      <c r="S276" s="471"/>
      <c r="T276" s="424"/>
    </row>
    <row r="277" spans="1:20" ht="18" customHeight="1" x14ac:dyDescent="0.25">
      <c r="A277" s="508"/>
      <c r="Q277" s="360"/>
      <c r="R277" s="449"/>
      <c r="S277" s="471"/>
      <c r="T277" s="424"/>
    </row>
    <row r="278" spans="1:20" ht="18" customHeight="1" x14ac:dyDescent="0.25">
      <c r="A278" s="509"/>
      <c r="Q278" s="360"/>
      <c r="R278" s="449"/>
      <c r="S278" s="471"/>
      <c r="T278" s="424"/>
    </row>
    <row r="279" spans="1:20" ht="18" customHeight="1" x14ac:dyDescent="0.25">
      <c r="A279" s="509"/>
      <c r="Q279" s="360"/>
      <c r="R279" s="449"/>
      <c r="S279" s="471"/>
      <c r="T279" s="424"/>
    </row>
    <row r="280" spans="1:20" ht="18" customHeight="1" x14ac:dyDescent="0.25">
      <c r="A280" s="508"/>
      <c r="Q280" s="360"/>
      <c r="R280" s="449"/>
      <c r="S280" s="471"/>
      <c r="T280" s="424"/>
    </row>
    <row r="281" spans="1:20" ht="18" customHeight="1" x14ac:dyDescent="0.25">
      <c r="A281" s="509"/>
      <c r="Q281" s="360"/>
      <c r="R281" s="449"/>
      <c r="S281" s="471"/>
      <c r="T281" s="424"/>
    </row>
    <row r="282" spans="1:20" ht="18" customHeight="1" x14ac:dyDescent="0.25">
      <c r="A282" s="509"/>
      <c r="Q282" s="360" t="s">
        <v>81</v>
      </c>
      <c r="R282" s="449">
        <f>SUM(R251:R270)</f>
        <v>0.03</v>
      </c>
      <c r="S282" s="425" t="s">
        <v>81</v>
      </c>
      <c r="T282" s="424">
        <f>SUM(T251:T274)</f>
        <v>1011.6500000000001</v>
      </c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307" priority="5">
      <formula>#REF!&gt;0</formula>
    </cfRule>
    <cfRule type="expression" dxfId="13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9"/>
  <sheetViews>
    <sheetView zoomScaleNormal="100" workbookViewId="0">
      <pane ySplit="1" topLeftCell="A392" activePane="bottomLeft" state="frozen"/>
      <selection pane="bottomLeft" activeCell="F410" sqref="F410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12891.260000000009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:L406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:D406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:G406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si="526"/>
        <v>-1.3669662189846542E-2</v>
      </c>
      <c r="M403" s="186">
        <f t="shared" ref="M403" si="538">I403-J403</f>
        <v>12053.830000000016</v>
      </c>
      <c r="N403" s="188">
        <f t="shared" ref="N403" si="539">M403/J403</f>
        <v>3.0134575000000042E-2</v>
      </c>
      <c r="O403" s="186" t="b">
        <f t="shared" ref="O403" si="540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1">I403-Q403</f>
        <v>122039.33000000002</v>
      </c>
      <c r="S403" s="176">
        <v>-34379</v>
      </c>
      <c r="T403" s="176">
        <f t="shared" ref="T403" si="542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3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si="533"/>
        <v>7.5571921631019442E-3</v>
      </c>
      <c r="E404" s="213">
        <f t="shared" ref="E404" si="544">(C404-$C$2)/$C$2</f>
        <v>0.12052662620574194</v>
      </c>
      <c r="F404" s="223">
        <v>5916.77</v>
      </c>
      <c r="G404" s="174">
        <f t="shared" si="535"/>
        <v>9.1659090947855786E-3</v>
      </c>
      <c r="H404" s="207">
        <f t="shared" ref="H404" si="545">(F404-F$2)/F$2</f>
        <v>0.16204214702358755</v>
      </c>
      <c r="I404" s="225">
        <v>413381.09</v>
      </c>
      <c r="J404" s="176">
        <v>400000</v>
      </c>
      <c r="K404" s="176">
        <f t="shared" ref="K404" si="546">I404-I403-J404+J403</f>
        <v>1327.2600000000093</v>
      </c>
      <c r="L404" s="174">
        <f t="shared" si="526"/>
        <v>3.2210840025440591E-3</v>
      </c>
      <c r="M404" s="186">
        <f t="shared" ref="M404" si="547">I404-J404</f>
        <v>13381.090000000026</v>
      </c>
      <c r="N404" s="188">
        <f t="shared" ref="N404" si="548">M404/J404</f>
        <v>3.3452725000000065E-2</v>
      </c>
      <c r="O404" s="186" t="b">
        <f t="shared" ref="O404" si="549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0">I404-Q404</f>
        <v>126625.29000000004</v>
      </c>
      <c r="S404" s="176">
        <v>-34560</v>
      </c>
      <c r="T404" s="176">
        <f t="shared" ref="T404" si="551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2">N404/V404</f>
        <v>0.10170393108644619</v>
      </c>
    </row>
    <row r="405" spans="2:23" ht="20.100000000000001" customHeight="1" x14ac:dyDescent="0.25">
      <c r="B405" s="175">
        <v>42846</v>
      </c>
      <c r="C405" s="219">
        <v>2348.69</v>
      </c>
      <c r="D405" s="174">
        <f t="shared" si="533"/>
        <v>-3.035010866612372E-3</v>
      </c>
      <c r="E405" s="213">
        <f t="shared" ref="E405" si="553">(C405-$C$2)/$C$2</f>
        <v>0.11712581571887902</v>
      </c>
      <c r="F405" s="223">
        <v>5910.52</v>
      </c>
      <c r="G405" s="174">
        <f t="shared" si="535"/>
        <v>-1.0563195797707195E-3</v>
      </c>
      <c r="H405" s="207">
        <f t="shared" ref="H405" si="554">(F405-F$2)/F$2</f>
        <v>0.16081465915116772</v>
      </c>
      <c r="I405" s="225">
        <v>413138.88</v>
      </c>
      <c r="J405" s="176">
        <v>400000</v>
      </c>
      <c r="K405" s="176">
        <f t="shared" ref="K405" si="555">I405-I404-J405+J404</f>
        <v>-242.21000000002095</v>
      </c>
      <c r="L405" s="174">
        <f t="shared" si="526"/>
        <v>-5.8592423760850051E-4</v>
      </c>
      <c r="M405" s="186">
        <f t="shared" ref="M405" si="556">I405-J405</f>
        <v>13138.880000000005</v>
      </c>
      <c r="N405" s="188">
        <f t="shared" ref="N405" si="557">M405/J405</f>
        <v>3.2847200000000014E-2</v>
      </c>
      <c r="O405" s="186" t="b">
        <f t="shared" ref="O405" si="558">L405&gt;D405</f>
        <v>1</v>
      </c>
      <c r="P405" s="188">
        <f>COUNTIF(O$2:O405, TRUE)/(COUNTIF(O$2:O405,FALSE) + COUNTIF(O$2:O405, TRUE))</f>
        <v>0.48267326732673266</v>
      </c>
      <c r="Q405" s="176">
        <v>297467.59999999998</v>
      </c>
      <c r="R405" s="176">
        <f t="shared" ref="R405" si="559">I405-Q405</f>
        <v>115671.28000000003</v>
      </c>
      <c r="S405" s="176">
        <v>-34397</v>
      </c>
      <c r="T405" s="176">
        <f t="shared" ref="T405" si="560">M405-S405</f>
        <v>47535.880000000005</v>
      </c>
      <c r="U405" s="188">
        <f>STDEV(D$2:D405)*SQRT(252)</f>
        <v>0.15171975521586792</v>
      </c>
      <c r="V405" s="188">
        <f>STDEV(L$2:L405)*SQRT(252)</f>
        <v>0.32851445080511427</v>
      </c>
      <c r="W405" s="186">
        <f t="shared" ref="W405" si="561">N405/V405</f>
        <v>9.9987077948927333E-2</v>
      </c>
    </row>
    <row r="406" spans="2:23" ht="20.100000000000001" customHeight="1" x14ac:dyDescent="0.25">
      <c r="B406" s="248">
        <v>42849</v>
      </c>
      <c r="C406" s="338">
        <v>2374.15</v>
      </c>
      <c r="D406" s="174">
        <f t="shared" si="533"/>
        <v>1.084008532415944E-2</v>
      </c>
      <c r="E406" s="250">
        <f t="shared" ref="E406" si="562">(C406-$C$2)/$C$2</f>
        <v>0.12923555487909288</v>
      </c>
      <c r="F406" s="251">
        <v>5983.81</v>
      </c>
      <c r="G406" s="174">
        <f t="shared" si="535"/>
        <v>1.2399924202946604E-2</v>
      </c>
      <c r="H406" s="252">
        <f t="shared" ref="H406" si="563">(F406-F$2)/F$2</f>
        <v>0.17520867293831149</v>
      </c>
      <c r="I406" s="569">
        <v>413141.03</v>
      </c>
      <c r="J406" s="254">
        <v>400000</v>
      </c>
      <c r="K406" s="254">
        <f t="shared" ref="K406" si="564">I406-I405-J406+J405</f>
        <v>2.1500000000232831</v>
      </c>
      <c r="L406" s="174">
        <f t="shared" si="526"/>
        <v>5.2040611622495641E-6</v>
      </c>
      <c r="M406" s="603">
        <f t="shared" ref="M406" si="565">I406-J406</f>
        <v>13141.030000000028</v>
      </c>
      <c r="N406" s="256">
        <f t="shared" ref="N406" si="566">M406/J406</f>
        <v>3.2852575000000071E-2</v>
      </c>
      <c r="O406" s="255" t="b">
        <f t="shared" ref="O406" si="567">L406&gt;D406</f>
        <v>0</v>
      </c>
      <c r="P406" s="256">
        <f>COUNTIF(O$2:O406, TRUE)/(COUNTIF(O$2:O406,FALSE) + COUNTIF(O$2:O406, TRUE))</f>
        <v>0.48148148148148145</v>
      </c>
      <c r="Q406" s="254">
        <v>297462.59999999998</v>
      </c>
      <c r="R406" s="254">
        <f t="shared" ref="R406" si="568">I406-Q406</f>
        <v>115678.43000000005</v>
      </c>
      <c r="S406" s="254">
        <v>-34227</v>
      </c>
      <c r="T406" s="254">
        <f t="shared" ref="T406" si="569">M406-S406</f>
        <v>47368.030000000028</v>
      </c>
      <c r="U406" s="256">
        <f>STDEV(D$2:D406)*SQRT(252)</f>
        <v>0.15175900014627838</v>
      </c>
      <c r="V406" s="256">
        <f>STDEV(L$2:L406)*SQRT(252)</f>
        <v>0.32810686732873107</v>
      </c>
      <c r="W406" s="255">
        <f t="shared" ref="W406" si="570">N406/V406</f>
        <v>0.10012766653580889</v>
      </c>
    </row>
    <row r="407" spans="2:23" ht="20.100000000000001" customHeight="1" x14ac:dyDescent="0.25">
      <c r="B407" s="248">
        <v>42850</v>
      </c>
      <c r="C407" s="338">
        <v>2388.61</v>
      </c>
      <c r="D407" s="174">
        <f t="shared" ref="D407" si="571">(C407-C406)/C406</f>
        <v>6.0906008466188053E-3</v>
      </c>
      <c r="E407" s="250">
        <f t="shared" ref="E407" si="572">(C407-$C$2)/$C$2</f>
        <v>0.13611327790567154</v>
      </c>
      <c r="F407" s="251">
        <v>6025.49</v>
      </c>
      <c r="G407" s="174">
        <f t="shared" ref="G407" si="573">(F407-F406)/F406</f>
        <v>6.9654618044355313E-3</v>
      </c>
      <c r="H407" s="252">
        <f t="shared" ref="H407" si="574">(F407-F$2)/F$2</f>
        <v>0.18339454406190467</v>
      </c>
      <c r="I407" s="569">
        <v>416914.62</v>
      </c>
      <c r="J407" s="254">
        <v>400000</v>
      </c>
      <c r="K407" s="254">
        <f t="shared" ref="K407" si="575">I407-I406-J407+J406</f>
        <v>3773.5899999999674</v>
      </c>
      <c r="L407" s="174">
        <f t="shared" ref="L407" si="576">K407/I406</f>
        <v>9.1339027740720089E-3</v>
      </c>
      <c r="M407" s="603">
        <f t="shared" ref="M407" si="577">I407-J407</f>
        <v>16914.619999999995</v>
      </c>
      <c r="N407" s="256">
        <f t="shared" ref="N407" si="578">M407/J407</f>
        <v>4.2286549999999985E-2</v>
      </c>
      <c r="O407" s="255" t="b">
        <f t="shared" ref="O407" si="579">L407&gt;D407</f>
        <v>1</v>
      </c>
      <c r="P407" s="256">
        <f>COUNTIF(O$2:O407, TRUE)/(COUNTIF(O$2:O407,FALSE) + COUNTIF(O$2:O407, TRUE))</f>
        <v>0.48275862068965519</v>
      </c>
      <c r="Q407" s="254">
        <v>296317.5</v>
      </c>
      <c r="R407" s="254">
        <f t="shared" ref="R407" si="580">I407-Q407</f>
        <v>120597.12</v>
      </c>
      <c r="S407" s="254">
        <v>-34395</v>
      </c>
      <c r="T407" s="254">
        <f t="shared" ref="T407" si="581">M407-S407</f>
        <v>51309.619999999995</v>
      </c>
      <c r="U407" s="256">
        <f>STDEV(D$2:D407)*SQRT(252)</f>
        <v>0.15163877531320741</v>
      </c>
      <c r="V407" s="256">
        <f>STDEV(L$2:L407)*SQRT(252)</f>
        <v>0.32777093379998218</v>
      </c>
      <c r="W407" s="255">
        <f t="shared" ref="W407" si="582">N407/V407</f>
        <v>0.12901250733173547</v>
      </c>
    </row>
    <row r="408" spans="2:23" ht="20.100000000000001" customHeight="1" x14ac:dyDescent="0.25">
      <c r="B408" s="248">
        <v>42851</v>
      </c>
      <c r="C408" s="338">
        <v>2387.4499999999998</v>
      </c>
      <c r="D408" s="174">
        <f t="shared" ref="D408" si="583">(C408-C407)/C407</f>
        <v>-4.8563809077258708E-4</v>
      </c>
      <c r="E408" s="250">
        <f t="shared" ref="E408" si="584">(C408-$C$2)/$C$2</f>
        <v>0.13556153802248805</v>
      </c>
      <c r="F408" s="251">
        <v>6025.22</v>
      </c>
      <c r="G408" s="174">
        <f t="shared" ref="G408" si="585">(F408-F407)/F407</f>
        <v>-4.4809633739252256E-5</v>
      </c>
      <c r="H408" s="252">
        <f t="shared" ref="H408" si="586">(F408-F$2)/F$2</f>
        <v>0.18334151658581621</v>
      </c>
      <c r="I408" s="569">
        <v>415083.58</v>
      </c>
      <c r="J408" s="254">
        <v>400000</v>
      </c>
      <c r="K408" s="254">
        <f t="shared" ref="K408" si="587">I408-I407-J408+J407</f>
        <v>-1831.039999999979</v>
      </c>
      <c r="L408" s="174">
        <f t="shared" ref="L408" si="588">K408/I407</f>
        <v>-4.3918824434604356E-3</v>
      </c>
      <c r="M408" s="603">
        <f t="shared" ref="M408" si="589">I408-J408</f>
        <v>15083.580000000016</v>
      </c>
      <c r="N408" s="256">
        <f t="shared" ref="N408" si="590">M408/J408</f>
        <v>3.770895000000004E-2</v>
      </c>
      <c r="O408" s="255" t="b">
        <f t="shared" ref="O408" si="591">L408&gt;D408</f>
        <v>0</v>
      </c>
      <c r="P408" s="256">
        <f>COUNTIF(O$2:O408, TRUE)/(COUNTIF(O$2:O408,FALSE) + COUNTIF(O$2:O408, TRUE))</f>
        <v>0.48157248157248156</v>
      </c>
      <c r="Q408" s="254">
        <v>288089.59999999998</v>
      </c>
      <c r="R408" s="254">
        <f t="shared" ref="R408" si="592">I408-Q408</f>
        <v>126993.98000000004</v>
      </c>
      <c r="S408" s="254">
        <v>-34530</v>
      </c>
      <c r="T408" s="254">
        <f t="shared" ref="T408" si="593">M408-S408</f>
        <v>49613.580000000016</v>
      </c>
      <c r="U408" s="256">
        <f>STDEV(D$2:D408)*SQRT(252)</f>
        <v>0.15145291849813278</v>
      </c>
      <c r="V408" s="256">
        <f>STDEV(L$2:L408)*SQRT(252)</f>
        <v>0.32738912351132043</v>
      </c>
      <c r="W408" s="255">
        <f t="shared" ref="W408" si="594">N408/V408</f>
        <v>0.11518082700965521</v>
      </c>
    </row>
    <row r="409" spans="2:23" ht="20.100000000000001" customHeight="1" x14ac:dyDescent="0.25">
      <c r="B409" s="248">
        <v>42852</v>
      </c>
      <c r="C409" s="338">
        <v>2388.77</v>
      </c>
      <c r="D409" s="174">
        <f t="shared" ref="D409" si="595">(C409-C408)/C408</f>
        <v>5.5289116002436227E-4</v>
      </c>
      <c r="E409" s="250">
        <f t="shared" ref="E409" si="596">(C409-$C$2)/$C$2</f>
        <v>0.13618937995852434</v>
      </c>
      <c r="F409" s="251">
        <v>6048.93</v>
      </c>
      <c r="G409" s="174">
        <f t="shared" ref="G409" si="597">(F409-F408)/F408</f>
        <v>3.9351260202947005E-3</v>
      </c>
      <c r="H409" s="252">
        <f t="shared" ref="H409" si="598">(F409-F$2)/F$2</f>
        <v>0.18799811457862806</v>
      </c>
      <c r="I409" s="569">
        <v>412891.26</v>
      </c>
      <c r="J409" s="254">
        <v>400000</v>
      </c>
      <c r="K409" s="254">
        <f t="shared" ref="K409" si="599">I409-I408-J409+J408</f>
        <v>-2192.320000000007</v>
      </c>
      <c r="L409" s="174">
        <f t="shared" ref="L409" si="600">K409/I408</f>
        <v>-5.2816350866011297E-3</v>
      </c>
      <c r="M409" s="603">
        <f t="shared" ref="M409" si="601">I409-J409</f>
        <v>12891.260000000009</v>
      </c>
      <c r="N409" s="256">
        <f t="shared" ref="N409" si="602">M409/J409</f>
        <v>3.2228150000000025E-2</v>
      </c>
      <c r="O409" s="255" t="b">
        <f t="shared" ref="O409" si="603">L409&gt;D409</f>
        <v>0</v>
      </c>
      <c r="P409" s="256">
        <f>COUNTIF(O$2:O409, TRUE)/(COUNTIF(O$2:O409,FALSE) + COUNTIF(O$2:O409, TRUE))</f>
        <v>0.48039215686274511</v>
      </c>
      <c r="Q409" s="254">
        <v>288090.59999999998</v>
      </c>
      <c r="R409" s="254">
        <f t="shared" ref="R409" si="604">I409-Q409</f>
        <v>124800.66000000003</v>
      </c>
      <c r="S409" s="254">
        <v>-34529</v>
      </c>
      <c r="T409" s="254">
        <f t="shared" ref="T409" si="605">M409-S409</f>
        <v>47420.260000000009</v>
      </c>
      <c r="U409" s="256">
        <f>STDEV(D$2:D409)*SQRT(252)</f>
        <v>0.15126636249512601</v>
      </c>
      <c r="V409" s="256">
        <f>STDEV(L$2:L409)*SQRT(252)</f>
        <v>0.32701768242254636</v>
      </c>
      <c r="W409" s="255">
        <f t="shared" ref="W409" si="606">N409/V409</f>
        <v>9.8551704486601305E-2</v>
      </c>
    </row>
  </sheetData>
  <conditionalFormatting sqref="D3:D409">
    <cfRule type="colorScale" priority="3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9">
    <cfRule type="colorScale" priority="2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9">
    <cfRule type="colorScale" priority="2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9">
    <cfRule type="colorScale" priority="3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0:L1048576">
    <cfRule type="colorScale" priority="5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276.57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276.57</v>
      </c>
      <c r="R4" s="517">
        <v>-1.2200000000000001E-2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304.22700000000003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301.46129999999999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298.69560000000001</v>
      </c>
      <c r="Q45" s="2"/>
      <c r="T45" s="428" t="s">
        <v>100</v>
      </c>
      <c r="U45" s="494" t="s">
        <v>632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295.92990000000003</v>
      </c>
      <c r="Q46" s="2"/>
      <c r="T46" s="428" t="s">
        <v>101</v>
      </c>
      <c r="U46" s="494" t="s">
        <v>633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293.16419999999999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290.39850000000001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287.63279999999997</v>
      </c>
      <c r="Q49" s="2"/>
      <c r="T49" s="428" t="s">
        <v>104</v>
      </c>
      <c r="U49" s="494" t="s">
        <v>580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284.86709999999999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282.10140000000001</v>
      </c>
      <c r="Q51" s="2"/>
      <c r="T51" s="428" t="s">
        <v>105</v>
      </c>
      <c r="U51" s="494" t="s">
        <v>634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279.33569999999997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276.57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273.80430000000001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271.03859999999997</v>
      </c>
      <c r="Q55" s="2"/>
      <c r="T55" s="428" t="s">
        <v>108</v>
      </c>
      <c r="U55" s="494" t="s">
        <v>635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268.27289999999999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265.50720000000001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262.74149999999997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259.97579999999999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257.21010000000001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254.4444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251.67869999999999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248.91300000000001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305" priority="58">
      <formula>F19&gt;0</formula>
    </cfRule>
    <cfRule type="expression" dxfId="13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3" priority="47">
      <formula>H25&gt;0</formula>
    </cfRule>
    <cfRule type="expression" dxfId="1302" priority="48">
      <formula>H25&lt;0</formula>
    </cfRule>
  </conditionalFormatting>
  <conditionalFormatting sqref="M39">
    <cfRule type="expression" dxfId="1301" priority="45">
      <formula>M39&gt;0</formula>
    </cfRule>
    <cfRule type="expression" dxfId="1300" priority="46">
      <formula>M39&lt;0</formula>
    </cfRule>
  </conditionalFormatting>
  <conditionalFormatting sqref="F61:F67">
    <cfRule type="expression" dxfId="1299" priority="43">
      <formula>F61&gt;0</formula>
    </cfRule>
    <cfRule type="expression" dxfId="1298" priority="44">
      <formula>F61&lt;0</formula>
    </cfRule>
  </conditionalFormatting>
  <conditionalFormatting sqref="H61:H67">
    <cfRule type="expression" dxfId="1297" priority="41">
      <formula>H61&gt;0</formula>
    </cfRule>
    <cfRule type="expression" dxfId="1296" priority="42">
      <formula>H61&lt;0</formula>
    </cfRule>
  </conditionalFormatting>
  <conditionalFormatting sqref="F21:F24">
    <cfRule type="expression" dxfId="1295" priority="39">
      <formula>F21&gt;0</formula>
    </cfRule>
    <cfRule type="expression" dxfId="1294" priority="40">
      <formula>F21&lt;0</formula>
    </cfRule>
  </conditionalFormatting>
  <conditionalFormatting sqref="H21:H24">
    <cfRule type="expression" dxfId="1293" priority="37">
      <formula>H21&gt;0</formula>
    </cfRule>
    <cfRule type="expression" dxfId="1292" priority="38">
      <formula>H21&lt;0</formula>
    </cfRule>
  </conditionalFormatting>
  <conditionalFormatting sqref="I25:I28">
    <cfRule type="expression" dxfId="1291" priority="31">
      <formula>I25&gt;0</formula>
    </cfRule>
    <cfRule type="expression" dxfId="1290" priority="32">
      <formula>I25&lt;0</formula>
    </cfRule>
  </conditionalFormatting>
  <conditionalFormatting sqref="I21:I24">
    <cfRule type="expression" dxfId="1289" priority="29">
      <formula>I21&gt;0</formula>
    </cfRule>
    <cfRule type="expression" dxfId="1288" priority="30">
      <formula>I21&lt;0</formula>
    </cfRule>
  </conditionalFormatting>
  <conditionalFormatting sqref="H29">
    <cfRule type="expression" dxfId="1287" priority="27">
      <formula>H29&gt;0</formula>
    </cfRule>
    <cfRule type="expression" dxfId="1286" priority="28">
      <formula>H29&lt;0</formula>
    </cfRule>
  </conditionalFormatting>
  <conditionalFormatting sqref="H30">
    <cfRule type="expression" dxfId="1285" priority="25">
      <formula>H30&gt;0</formula>
    </cfRule>
    <cfRule type="expression" dxfId="1284" priority="26">
      <formula>H30&lt;0</formula>
    </cfRule>
  </conditionalFormatting>
  <conditionalFormatting sqref="H31">
    <cfRule type="expression" dxfId="1283" priority="23">
      <formula>H31&gt;0</formula>
    </cfRule>
    <cfRule type="expression" dxfId="1282" priority="24">
      <formula>H31&lt;0</formula>
    </cfRule>
  </conditionalFormatting>
  <conditionalFormatting sqref="Q7">
    <cfRule type="expression" dxfId="1281" priority="21">
      <formula>Q7&gt;0</formula>
    </cfRule>
    <cfRule type="expression" dxfId="1280" priority="22">
      <formula>Q7&lt;0</formula>
    </cfRule>
  </conditionalFormatting>
  <conditionalFormatting sqref="Q8">
    <cfRule type="expression" dxfId="1279" priority="19">
      <formula>Q8&gt;0</formula>
    </cfRule>
    <cfRule type="expression" dxfId="1278" priority="20">
      <formula>Q8&lt;0</formula>
    </cfRule>
  </conditionalFormatting>
  <conditionalFormatting sqref="F73:F82">
    <cfRule type="expression" dxfId="1277" priority="17">
      <formula>F73&gt;0</formula>
    </cfRule>
    <cfRule type="expression" dxfId="1276" priority="18">
      <formula>F73&lt;0</formula>
    </cfRule>
  </conditionalFormatting>
  <conditionalFormatting sqref="H73:H76">
    <cfRule type="expression" dxfId="1275" priority="15">
      <formula>H73&gt;0</formula>
    </cfRule>
    <cfRule type="expression" dxfId="1274" priority="16">
      <formula>H73&lt;0</formula>
    </cfRule>
  </conditionalFormatting>
  <conditionalFormatting sqref="F69:F72">
    <cfRule type="expression" dxfId="1273" priority="13">
      <formula>F69&gt;0</formula>
    </cfRule>
    <cfRule type="expression" dxfId="1272" priority="14">
      <formula>F69&lt;0</formula>
    </cfRule>
  </conditionalFormatting>
  <conditionalFormatting sqref="H69:H72">
    <cfRule type="expression" dxfId="1271" priority="11">
      <formula>H69&gt;0</formula>
    </cfRule>
    <cfRule type="expression" dxfId="1270" priority="12">
      <formula>H69&lt;0</formula>
    </cfRule>
  </conditionalFormatting>
  <conditionalFormatting sqref="I73:I76">
    <cfRule type="expression" dxfId="1269" priority="9">
      <formula>I73&gt;0</formula>
    </cfRule>
    <cfRule type="expression" dxfId="1268" priority="10">
      <formula>I73&lt;0</formula>
    </cfRule>
  </conditionalFormatting>
  <conditionalFormatting sqref="I69:I72">
    <cfRule type="expression" dxfId="1267" priority="7">
      <formula>I69&gt;0</formula>
    </cfRule>
    <cfRule type="expression" dxfId="1266" priority="8">
      <formula>I69&lt;0</formula>
    </cfRule>
  </conditionalFormatting>
  <conditionalFormatting sqref="H77">
    <cfRule type="expression" dxfId="1265" priority="5">
      <formula>H77&gt;0</formula>
    </cfRule>
    <cfRule type="expression" dxfId="1264" priority="6">
      <formula>H77&lt;0</formula>
    </cfRule>
  </conditionalFormatting>
  <conditionalFormatting sqref="H78">
    <cfRule type="expression" dxfId="1263" priority="3">
      <formula>H78&gt;0</formula>
    </cfRule>
    <cfRule type="expression" dxfId="1262" priority="4">
      <formula>H78&lt;0</formula>
    </cfRule>
  </conditionalFormatting>
  <conditionalFormatting sqref="H79">
    <cfRule type="expression" dxfId="1261" priority="1">
      <formula>H79&gt;0</formula>
    </cfRule>
    <cfRule type="expression" dxfId="12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37.72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37.72</v>
      </c>
      <c r="R4" s="517">
        <v>7.4999999999999997E-3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41.492000000000004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41.114800000000002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40.7376</v>
      </c>
      <c r="Q45" s="2"/>
      <c r="T45" s="107" t="s">
        <v>100</v>
      </c>
      <c r="U45" s="365" t="s">
        <v>636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40.360399999999998</v>
      </c>
      <c r="Q46" s="2"/>
      <c r="T46" s="107" t="s">
        <v>101</v>
      </c>
      <c r="U46" s="365" t="s">
        <v>637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39.983200000000004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39.606000000000002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39.2288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38.851599999999998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38.474400000000003</v>
      </c>
      <c r="Q51" s="2"/>
      <c r="T51" s="107" t="s">
        <v>105</v>
      </c>
      <c r="U51" s="365" t="s">
        <v>638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38.097200000000001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37.72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37.342799999999997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36.965599999999995</v>
      </c>
      <c r="Q55" s="2"/>
      <c r="T55" s="107" t="s">
        <v>108</v>
      </c>
      <c r="U55" s="365" t="s">
        <v>639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36.5884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36.211199999999998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35.833999999999996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35.456799999999994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35.079599999999999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34.702399999999997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34.325200000000002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33.948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9" priority="25">
      <formula>N19&gt;0</formula>
    </cfRule>
    <cfRule type="expression" dxfId="12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7" priority="19">
      <formula>F21&gt;0</formula>
    </cfRule>
    <cfRule type="expression" dxfId="1256" priority="20">
      <formula>F21&lt;0</formula>
    </cfRule>
  </conditionalFormatting>
  <conditionalFormatting sqref="H21:H31">
    <cfRule type="expression" dxfId="1255" priority="17">
      <formula>H21&gt;0</formula>
    </cfRule>
    <cfRule type="expression" dxfId="1254" priority="18">
      <formula>H21&lt;0</formula>
    </cfRule>
  </conditionalFormatting>
  <conditionalFormatting sqref="I21:I31">
    <cfRule type="expression" dxfId="1253" priority="15">
      <formula>I21&gt;0</formula>
    </cfRule>
    <cfRule type="expression" dxfId="1252" priority="16">
      <formula>I21&lt;0</formula>
    </cfRule>
  </conditionalFormatting>
  <conditionalFormatting sqref="Q8">
    <cfRule type="expression" dxfId="1251" priority="7">
      <formula>Q8&gt;0</formula>
    </cfRule>
    <cfRule type="expression" dxfId="1250" priority="8">
      <formula>Q8&lt;0</formula>
    </cfRule>
  </conditionalFormatting>
  <conditionalFormatting sqref="Q7">
    <cfRule type="expression" dxfId="1249" priority="9">
      <formula>Q7&gt;0</formula>
    </cfRule>
    <cfRule type="expression" dxfId="1248" priority="10">
      <formula>Q7&lt;0</formula>
    </cfRule>
  </conditionalFormatting>
  <conditionalFormatting sqref="F56:F66">
    <cfRule type="expression" dxfId="1247" priority="5">
      <formula>F56&gt;0</formula>
    </cfRule>
    <cfRule type="expression" dxfId="1246" priority="6">
      <formula>F56&lt;0</formula>
    </cfRule>
  </conditionalFormatting>
  <conditionalFormatting sqref="H56:H66">
    <cfRule type="expression" dxfId="1245" priority="3">
      <formula>H56&gt;0</formula>
    </cfRule>
    <cfRule type="expression" dxfId="1244" priority="4">
      <formula>H56&lt;0</formula>
    </cfRule>
  </conditionalFormatting>
  <conditionalFormatting sqref="I56:I66">
    <cfRule type="expression" dxfId="1243" priority="1">
      <formula>I56&gt;0</formula>
    </cfRule>
    <cfRule type="expression" dxfId="12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66.27</v>
      </c>
      <c r="R4" s="517">
        <v>-1.5599999999999999E-2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13254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-389.94000000000233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-1065.8900000000031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-7.4434230989204722E-2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72.897000000000006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72.234300000000005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71.571600000000004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70.908900000000003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70.246200000000002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69.583500000000001</v>
      </c>
      <c r="Q48" s="2"/>
      <c r="T48" s="107" t="s">
        <v>105</v>
      </c>
      <c r="U48" s="365" t="s">
        <v>640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68.9208</v>
      </c>
      <c r="Q49" s="2"/>
      <c r="T49" s="107" t="s">
        <v>106</v>
      </c>
      <c r="U49" s="365" t="s">
        <v>641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68.258099999999999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67.595399999999998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66.932699999999997</v>
      </c>
      <c r="Q52" s="2"/>
      <c r="T52" s="107" t="s">
        <v>108</v>
      </c>
      <c r="U52" s="365" t="s">
        <v>642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66.27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65.607299999999995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64.944599999999994</v>
      </c>
      <c r="Q55" s="2"/>
      <c r="T55" s="107" t="s">
        <v>109</v>
      </c>
      <c r="U55" s="365" t="s">
        <v>599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64.281899999999993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63.619199999999992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62.956499999999991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62.29379999999999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61.631099999999996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60.968399999999995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60.305700000000002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59.643000000000001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41" priority="35">
      <formula>N19&gt;0</formula>
    </cfRule>
    <cfRule type="expression" dxfId="12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9" priority="29">
      <formula>F61&gt;0</formula>
    </cfRule>
    <cfRule type="expression" dxfId="1238" priority="30">
      <formula>F61&lt;0</formula>
    </cfRule>
  </conditionalFormatting>
  <conditionalFormatting sqref="H61:H79 H83:H100">
    <cfRule type="expression" dxfId="1237" priority="27">
      <formula>H61&gt;0</formula>
    </cfRule>
    <cfRule type="expression" dxfId="1236" priority="28">
      <formula>H61&lt;0</formula>
    </cfRule>
  </conditionalFormatting>
  <conditionalFormatting sqref="I57:I79 I82:I100">
    <cfRule type="expression" dxfId="1235" priority="25">
      <formula>I57&gt;0</formula>
    </cfRule>
    <cfRule type="expression" dxfId="1234" priority="26">
      <formula>I57&lt;0</formula>
    </cfRule>
  </conditionalFormatting>
  <conditionalFormatting sqref="Q7">
    <cfRule type="expression" dxfId="1233" priority="23">
      <formula>Q7&gt;0</formula>
    </cfRule>
    <cfRule type="expression" dxfId="1232" priority="24">
      <formula>Q7&lt;0</formula>
    </cfRule>
  </conditionalFormatting>
  <conditionalFormatting sqref="Q8">
    <cfRule type="expression" dxfId="1231" priority="21">
      <formula>Q8&gt;0</formula>
    </cfRule>
    <cfRule type="expression" dxfId="1230" priority="22">
      <formula>Q8&lt;0</formula>
    </cfRule>
  </conditionalFormatting>
  <conditionalFormatting sqref="F57:F60">
    <cfRule type="expression" dxfId="1229" priority="19">
      <formula>F57&gt;0</formula>
    </cfRule>
    <cfRule type="expression" dxfId="1228" priority="20">
      <formula>F57&lt;0</formula>
    </cfRule>
  </conditionalFormatting>
  <conditionalFormatting sqref="H57:H60">
    <cfRule type="expression" dxfId="1227" priority="17">
      <formula>H57&gt;0</formula>
    </cfRule>
    <cfRule type="expression" dxfId="1226" priority="18">
      <formula>H57&lt;0</formula>
    </cfRule>
  </conditionalFormatting>
  <conditionalFormatting sqref="F82:F96">
    <cfRule type="expression" dxfId="1225" priority="11">
      <formula>F82&gt;0</formula>
    </cfRule>
    <cfRule type="expression" dxfId="1224" priority="12">
      <formula>F82&lt;0</formula>
    </cfRule>
  </conditionalFormatting>
  <conditionalFormatting sqref="H82:H96">
    <cfRule type="expression" dxfId="1223" priority="9">
      <formula>H82&gt;0</formula>
    </cfRule>
    <cfRule type="expression" dxfId="1222" priority="10">
      <formula>H82&lt;0</formula>
    </cfRule>
  </conditionalFormatting>
  <conditionalFormatting sqref="F25:F41">
    <cfRule type="expression" dxfId="1221" priority="7">
      <formula>F25&gt;0</formula>
    </cfRule>
    <cfRule type="expression" dxfId="1220" priority="8">
      <formula>F25&lt;0</formula>
    </cfRule>
  </conditionalFormatting>
  <conditionalFormatting sqref="H25:H41">
    <cfRule type="expression" dxfId="1219" priority="5">
      <formula>H25&gt;0</formula>
    </cfRule>
    <cfRule type="expression" dxfId="1218" priority="6">
      <formula>H25&lt;0</formula>
    </cfRule>
  </conditionalFormatting>
  <conditionalFormatting sqref="J34:J47">
    <cfRule type="expression" dxfId="1217" priority="3">
      <formula>J34&gt;0</formula>
    </cfRule>
    <cfRule type="expression" dxfId="1216" priority="4">
      <formula>J34&lt;0</formula>
    </cfRule>
  </conditionalFormatting>
  <conditionalFormatting sqref="J39">
    <cfRule type="expression" dxfId="1215" priority="1">
      <formula>J39&gt;0</formula>
    </cfRule>
    <cfRule type="expression" dxfId="1214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143.79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143.79</v>
      </c>
      <c r="R4" s="517">
        <v>8.0000000000000004E-4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158.16900000000001</v>
      </c>
      <c r="Q43" s="2"/>
      <c r="T43" s="107" t="s">
        <v>101</v>
      </c>
      <c r="U43" s="365" t="s">
        <v>644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156.7311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155.29320000000001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153.8553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152.41739999999999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150.9795</v>
      </c>
      <c r="Q48" s="2"/>
      <c r="T48" s="107" t="s">
        <v>105</v>
      </c>
      <c r="U48" s="365" t="s">
        <v>645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149.54159999999999</v>
      </c>
      <c r="Q49" s="2"/>
      <c r="T49" s="107" t="s">
        <v>106</v>
      </c>
      <c r="U49" s="365" t="s">
        <v>646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148.1037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146.66579999999999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145.22790000000001</v>
      </c>
      <c r="Q52" s="2"/>
      <c r="T52" s="107" t="s">
        <v>108</v>
      </c>
      <c r="U52" s="365" t="s">
        <v>647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143.79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142.35209999999998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140.91419999999999</v>
      </c>
      <c r="Q55" s="2"/>
      <c r="T55" s="107" t="s">
        <v>109</v>
      </c>
      <c r="U55" s="365" t="s">
        <v>591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139.47629999999998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138.0384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136.60049999999998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135.1626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133.72470000000001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132.2868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130.84889999999999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129.411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13" priority="35">
      <formula>N19&gt;0</formula>
    </cfRule>
    <cfRule type="expression" dxfId="12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11" priority="21">
      <formula>F25&gt;0</formula>
    </cfRule>
    <cfRule type="expression" dxfId="1210" priority="22">
      <formula>F25&lt;0</formula>
    </cfRule>
  </conditionalFormatting>
  <conditionalFormatting sqref="H25:H47">
    <cfRule type="expression" dxfId="1209" priority="19">
      <formula>H25&gt;0</formula>
    </cfRule>
    <cfRule type="expression" dxfId="1208" priority="20">
      <formula>H25&lt;0</formula>
    </cfRule>
  </conditionalFormatting>
  <conditionalFormatting sqref="I25:I27">
    <cfRule type="expression" dxfId="1207" priority="15">
      <formula>I25&gt;0</formula>
    </cfRule>
    <cfRule type="expression" dxfId="1206" priority="16">
      <formula>I25&lt;0</formula>
    </cfRule>
  </conditionalFormatting>
  <conditionalFormatting sqref="Q7">
    <cfRule type="expression" dxfId="1205" priority="5">
      <formula>Q7&gt;0</formula>
    </cfRule>
    <cfRule type="expression" dxfId="1204" priority="6">
      <formula>Q7&lt;0</formula>
    </cfRule>
  </conditionalFormatting>
  <conditionalFormatting sqref="Q8">
    <cfRule type="expression" dxfId="1203" priority="3">
      <formula>Q8&gt;0</formula>
    </cfRule>
    <cfRule type="expression" dxfId="12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80.33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80.33</v>
      </c>
      <c r="R4" s="499">
        <v>-2.3999999999999998E-3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88.363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87.559700000000007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86.756399999999999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85.953100000000006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85.149799999999999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84.346500000000006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83.543199999999999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82.739900000000006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81.936599999999999</v>
      </c>
      <c r="Q49" s="2"/>
      <c r="T49" s="92" t="s">
        <v>104</v>
      </c>
      <c r="U49" s="129" t="s">
        <v>569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81.133300000000006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80.33</v>
      </c>
      <c r="Q51" s="2"/>
      <c r="T51" s="92" t="s">
        <v>105</v>
      </c>
      <c r="U51" s="129" t="s">
        <v>648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79.526699999999991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78.723399999999998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77.920099999999991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77.116799999999998</v>
      </c>
      <c r="T55" s="92" t="s">
        <v>108</v>
      </c>
      <c r="U55" s="129" t="s">
        <v>649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76.313499999999991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75.510199999999998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74.706900000000005</v>
      </c>
      <c r="T58" s="92" t="s">
        <v>109</v>
      </c>
      <c r="U58" s="129" t="s">
        <v>600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73.903599999999997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73.100300000000004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72.296999999999997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01" priority="9">
      <formula>F36&gt;0</formula>
    </cfRule>
    <cfRule type="expression" dxfId="1200" priority="10">
      <formula>F36&lt;0</formula>
    </cfRule>
  </conditionalFormatting>
  <conditionalFormatting sqref="F25:F35">
    <cfRule type="expression" dxfId="1199" priority="7">
      <formula>F25&gt;0</formula>
    </cfRule>
    <cfRule type="expression" dxfId="1198" priority="8">
      <formula>F25&lt;0</formula>
    </cfRule>
  </conditionalFormatting>
  <conditionalFormatting sqref="H25:H35">
    <cfRule type="expression" dxfId="1197" priority="5">
      <formula>H25&gt;0</formula>
    </cfRule>
    <cfRule type="expression" dxfId="1196" priority="6">
      <formula>H25&lt;0</formula>
    </cfRule>
  </conditionalFormatting>
  <conditionalFormatting sqref="Q7">
    <cfRule type="expression" dxfId="1195" priority="3">
      <formula>Q7&gt;0</formula>
    </cfRule>
    <cfRule type="expression" dxfId="1194" priority="4">
      <formula>Q7&lt;0</formula>
    </cfRule>
  </conditionalFormatting>
  <conditionalFormatting sqref="Q8">
    <cfRule type="expression" dxfId="1193" priority="1">
      <formula>Q8&gt;0</formula>
    </cfRule>
    <cfRule type="expression" dxfId="11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4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4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73.22</v>
      </c>
      <c r="R4" s="522">
        <v>8.5000000000000006E-3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3661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308.21999999999935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149.92000000000007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4.2699112523781876E-2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50</v>
      </c>
      <c r="D19" s="355"/>
      <c r="E19" s="355"/>
      <c r="F19" s="356">
        <f>SumByColor($A$19,F2:F17)</f>
        <v>3629</v>
      </c>
      <c r="G19" s="355"/>
      <c r="H19" s="355">
        <f>SumByColor($A$19,H2:H17)</f>
        <v>50</v>
      </c>
      <c r="I19" s="355"/>
      <c r="J19" s="355"/>
      <c r="K19" s="356">
        <f>SumByColor($A$19,K3:K17)</f>
        <v>0</v>
      </c>
      <c r="L19" s="355"/>
      <c r="M19" s="356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30">
        <f t="shared" ref="H28:H30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A29">
        <v>100</v>
      </c>
      <c r="B29" s="192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30">
        <f t="shared" si="13"/>
        <v>1.8202184262110816E-3</v>
      </c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A30">
        <v>50</v>
      </c>
      <c r="B30" s="192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30">
        <f t="shared" si="13"/>
        <v>3.3869920366382984E-2</v>
      </c>
      <c r="I30" s="40"/>
      <c r="J30" s="40">
        <v>277.22000000000003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80.542000000000002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79.80980000000001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79.077600000000004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78.345399999999998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77.613200000000006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76.881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76.148800000000008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75.416600000000003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74.684399999999997</v>
      </c>
      <c r="Q49" s="2"/>
      <c r="T49" s="92" t="s">
        <v>122</v>
      </c>
      <c r="U49" s="129" t="s">
        <v>559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73.952200000000005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73.22</v>
      </c>
      <c r="Q51" s="2"/>
      <c r="T51" s="92" t="s">
        <v>105</v>
      </c>
      <c r="U51" s="129" t="s">
        <v>650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72.487799999999993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71.755600000000001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71.023399999999995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70.291199999999989</v>
      </c>
      <c r="T55" s="92" t="s">
        <v>108</v>
      </c>
      <c r="U55" s="129" t="s">
        <v>651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69.558999999999997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68.826799999999992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68.0946</v>
      </c>
      <c r="T58" s="92" t="s">
        <v>109</v>
      </c>
      <c r="U58" s="129" t="s">
        <v>601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67.362400000000008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66.630200000000002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65.897999999999996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1" priority="17">
      <formula>F47&gt;0</formula>
    </cfRule>
    <cfRule type="expression" dxfId="1190" priority="18">
      <formula>F47&lt;0</formula>
    </cfRule>
  </conditionalFormatting>
  <conditionalFormatting sqref="Q7">
    <cfRule type="expression" dxfId="1189" priority="15">
      <formula>Q7&gt;0</formula>
    </cfRule>
    <cfRule type="expression" dxfId="1188" priority="16">
      <formula>Q7&lt;0</formula>
    </cfRule>
  </conditionalFormatting>
  <conditionalFormatting sqref="Q8">
    <cfRule type="expression" dxfId="1187" priority="13">
      <formula>Q8&gt;0</formula>
    </cfRule>
    <cfRule type="expression" dxfId="1186" priority="14">
      <formula>Q8&lt;0</formula>
    </cfRule>
  </conditionalFormatting>
  <conditionalFormatting sqref="F25:F46">
    <cfRule type="expression" dxfId="1185" priority="11">
      <formula>F25&gt;0</formula>
    </cfRule>
    <cfRule type="expression" dxfId="1184" priority="12">
      <formula>F25&lt;0</formula>
    </cfRule>
  </conditionalFormatting>
  <conditionalFormatting sqref="H25:H46">
    <cfRule type="expression" dxfId="1183" priority="9">
      <formula>H25&gt;0</formula>
    </cfRule>
    <cfRule type="expression" dxfId="1182" priority="10">
      <formula>H25&lt;0</formula>
    </cfRule>
  </conditionalFormatting>
  <conditionalFormatting sqref="F89:F110">
    <cfRule type="expression" dxfId="1181" priority="7">
      <formula>F89&gt;0</formula>
    </cfRule>
    <cfRule type="expression" dxfId="1180" priority="8">
      <formula>F89&lt;0</formula>
    </cfRule>
  </conditionalFormatting>
  <conditionalFormatting sqref="H89:H110">
    <cfRule type="expression" dxfId="1179" priority="5">
      <formula>H89&gt;0</formula>
    </cfRule>
    <cfRule type="expression" dxfId="1178" priority="6">
      <formula>H89&lt;0</formula>
    </cfRule>
  </conditionalFormatting>
  <conditionalFormatting sqref="Q10">
    <cfRule type="expression" dxfId="1177" priority="3">
      <formula>Q10&gt;0</formula>
    </cfRule>
    <cfRule type="expression" dxfId="1176" priority="4">
      <formula>Q10&lt;0</formula>
    </cfRule>
  </conditionalFormatting>
  <conditionalFormatting sqref="J25:J38">
    <cfRule type="expression" dxfId="1175" priority="1">
      <formula>J25&gt;0</formula>
    </cfRule>
    <cfRule type="expression" dxfId="1174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33.369999999999997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33.369999999999997</v>
      </c>
      <c r="R4" s="499">
        <v>-5.9999999999999995E-4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36.707000000000001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36.3733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36.0396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35.7059</v>
      </c>
      <c r="R43" s="82"/>
      <c r="T43" s="86" t="s">
        <v>101</v>
      </c>
      <c r="U43" s="129" t="s">
        <v>585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35.372199999999999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35.038499999999999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34.704799999999999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34.371099999999998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34.037399999999998</v>
      </c>
      <c r="R48" s="82"/>
      <c r="T48" s="86" t="s">
        <v>105</v>
      </c>
      <c r="U48" s="129" t="s">
        <v>652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33.703699999999998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33.369999999999997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33.036299999999997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32.702599999999997</v>
      </c>
      <c r="R52" s="82"/>
      <c r="T52" s="86" t="s">
        <v>108</v>
      </c>
      <c r="U52" s="129" t="s">
        <v>653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32.368899999999996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32.035199999999996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31.701499999999996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31.367799999999995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31.034099999999999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30.700399999999998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30.366699999999998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30.032999999999998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3" priority="31">
      <formula>F29&gt;0</formula>
    </cfRule>
    <cfRule type="expression" dxfId="1172" priority="32">
      <formula>F29&lt;0</formula>
    </cfRule>
  </conditionalFormatting>
  <conditionalFormatting sqref="F29 F31:F35">
    <cfRule type="expression" dxfId="1171" priority="33">
      <formula>F29&gt;0</formula>
    </cfRule>
    <cfRule type="expression" dxfId="1170" priority="34">
      <formula>F29&lt;0</formula>
    </cfRule>
  </conditionalFormatting>
  <conditionalFormatting sqref="H29 H31:H35">
    <cfRule type="expression" dxfId="1169" priority="29">
      <formula>H29&gt;0</formula>
    </cfRule>
    <cfRule type="expression" dxfId="1168" priority="30">
      <formula>H29&lt;0</formula>
    </cfRule>
  </conditionalFormatting>
  <conditionalFormatting sqref="F21:F28">
    <cfRule type="expression" dxfId="1167" priority="27">
      <formula>F21&gt;0</formula>
    </cfRule>
    <cfRule type="expression" dxfId="1166" priority="28">
      <formula>F21&lt;0</formula>
    </cfRule>
  </conditionalFormatting>
  <conditionalFormatting sqref="H21:H28">
    <cfRule type="expression" dxfId="1165" priority="25">
      <formula>H21&gt;0</formula>
    </cfRule>
    <cfRule type="expression" dxfId="1164" priority="26">
      <formula>H21&lt;0</formula>
    </cfRule>
  </conditionalFormatting>
  <conditionalFormatting sqref="Q8">
    <cfRule type="expression" dxfId="1163" priority="21">
      <formula>Q8&gt;0</formula>
    </cfRule>
    <cfRule type="expression" dxfId="1162" priority="22">
      <formula>Q8&lt;0</formula>
    </cfRule>
  </conditionalFormatting>
  <conditionalFormatting sqref="Q7">
    <cfRule type="expression" dxfId="1161" priority="23">
      <formula>Q7&gt;0</formula>
    </cfRule>
    <cfRule type="expression" dxfId="1160" priority="24">
      <formula>Q7&lt;0</formula>
    </cfRule>
  </conditionalFormatting>
  <conditionalFormatting sqref="F30">
    <cfRule type="expression" dxfId="1159" priority="19">
      <formula>F30&gt;0</formula>
    </cfRule>
    <cfRule type="expression" dxfId="1158" priority="20">
      <formula>F30&lt;0</formula>
    </cfRule>
  </conditionalFormatting>
  <conditionalFormatting sqref="H30">
    <cfRule type="expression" dxfId="1157" priority="17">
      <formula>H30&gt;0</formula>
    </cfRule>
    <cfRule type="expression" dxfId="1156" priority="18">
      <formula>H30&lt;0</formula>
    </cfRule>
  </conditionalFormatting>
  <conditionalFormatting sqref="F68 F70:F74">
    <cfRule type="expression" dxfId="1155" priority="13">
      <formula>F68&gt;0</formula>
    </cfRule>
    <cfRule type="expression" dxfId="1154" priority="14">
      <formula>F68&lt;0</formula>
    </cfRule>
  </conditionalFormatting>
  <conditionalFormatting sqref="F68 F70:F74">
    <cfRule type="expression" dxfId="1153" priority="15">
      <formula>F68&gt;0</formula>
    </cfRule>
    <cfRule type="expression" dxfId="1152" priority="16">
      <formula>F68&lt;0</formula>
    </cfRule>
  </conditionalFormatting>
  <conditionalFormatting sqref="H68 H70:H74">
    <cfRule type="expression" dxfId="1151" priority="11">
      <formula>H68&gt;0</formula>
    </cfRule>
    <cfRule type="expression" dxfId="1150" priority="12">
      <formula>H68&lt;0</formula>
    </cfRule>
  </conditionalFormatting>
  <conditionalFormatting sqref="F60:F67">
    <cfRule type="expression" dxfId="1149" priority="9">
      <formula>F60&gt;0</formula>
    </cfRule>
    <cfRule type="expression" dxfId="1148" priority="10">
      <formula>F60&lt;0</formula>
    </cfRule>
  </conditionalFormatting>
  <conditionalFormatting sqref="H60:H67">
    <cfRule type="expression" dxfId="1147" priority="7">
      <formula>H60&gt;0</formula>
    </cfRule>
    <cfRule type="expression" dxfId="1146" priority="8">
      <formula>H60&lt;0</formula>
    </cfRule>
  </conditionalFormatting>
  <conditionalFormatting sqref="F69">
    <cfRule type="expression" dxfId="1145" priority="5">
      <formula>F69&gt;0</formula>
    </cfRule>
    <cfRule type="expression" dxfId="1144" priority="6">
      <formula>F69&lt;0</formula>
    </cfRule>
  </conditionalFormatting>
  <conditionalFormatting sqref="H69">
    <cfRule type="expression" dxfId="1143" priority="3">
      <formula>H69&gt;0</formula>
    </cfRule>
    <cfRule type="expression" dxfId="1142" priority="4">
      <formula>H69&lt;0</formula>
    </cfRule>
  </conditionalFormatting>
  <conditionalFormatting sqref="Q10">
    <cfRule type="expression" dxfId="1141" priority="1">
      <formula>Q10&gt;0</formula>
    </cfRule>
    <cfRule type="expression" dxfId="114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30.56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30.56</v>
      </c>
      <c r="R4" s="499">
        <v>-5.8999999999999999E-3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33.616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33.310400000000001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33.004800000000003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32.699199999999998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32.393599999999999</v>
      </c>
      <c r="Q45" s="2"/>
      <c r="T45" s="92" t="s">
        <v>100</v>
      </c>
      <c r="U45" s="129" t="s">
        <v>654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32.088000000000001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31.782399999999999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31.476800000000001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31.171199999999999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30.865600000000001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30.56</v>
      </c>
      <c r="Q51" s="2"/>
      <c r="T51" s="92" t="s">
        <v>105</v>
      </c>
      <c r="U51" s="129" t="s">
        <v>655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30.254399999999997</v>
      </c>
      <c r="Q52" s="2"/>
      <c r="T52" s="92" t="s">
        <v>106</v>
      </c>
      <c r="U52" s="129" t="s">
        <v>592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29.948799999999999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29.643199999999997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29.337599999999998</v>
      </c>
      <c r="T55" s="92" t="s">
        <v>108</v>
      </c>
      <c r="U55" s="129" t="s">
        <v>656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29.031999999999996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28.726399999999998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28.4208</v>
      </c>
      <c r="T58" s="92" t="s">
        <v>109</v>
      </c>
      <c r="U58" s="129" t="s">
        <v>593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28.115200000000002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27.8096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27.503999999999998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9" priority="11">
      <formula>F33&gt;0</formula>
    </cfRule>
    <cfRule type="expression" dxfId="1138" priority="12">
      <formula>F33&lt;0</formula>
    </cfRule>
  </conditionalFormatting>
  <conditionalFormatting sqref="Q7">
    <cfRule type="expression" dxfId="1137" priority="9">
      <formula>Q7&gt;0</formula>
    </cfRule>
    <cfRule type="expression" dxfId="1136" priority="10">
      <formula>Q7&lt;0</formula>
    </cfRule>
  </conditionalFormatting>
  <conditionalFormatting sqref="Q8">
    <cfRule type="expression" dxfId="1135" priority="7">
      <formula>Q8&gt;0</formula>
    </cfRule>
    <cfRule type="expression" dxfId="1134" priority="8">
      <formula>Q8&lt;0</formula>
    </cfRule>
  </conditionalFormatting>
  <conditionalFormatting sqref="F25:F32">
    <cfRule type="expression" dxfId="1133" priority="5">
      <formula>F25&gt;0</formula>
    </cfRule>
    <cfRule type="expression" dxfId="1132" priority="6">
      <formula>F25&lt;0</formula>
    </cfRule>
  </conditionalFormatting>
  <conditionalFormatting sqref="H25:H32">
    <cfRule type="expression" dxfId="1131" priority="3">
      <formula>H25&gt;0</formula>
    </cfRule>
    <cfRule type="expression" dxfId="1130" priority="4">
      <formula>H25&lt;0</formula>
    </cfRule>
  </conditionalFormatting>
  <conditionalFormatting sqref="Q10">
    <cfRule type="expression" dxfId="1129" priority="1">
      <formula>Q10&gt;0</formula>
    </cfRule>
    <cfRule type="expression" dxfId="112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9" si="1">I2*H2-J2</f>
        <v>2197.4499999999998</v>
      </c>
      <c r="L2" s="73"/>
      <c r="M2" s="3"/>
      <c r="O2" s="11" t="s">
        <v>57</v>
      </c>
      <c r="Q2">
        <f>C18-H18</f>
        <v>200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17.762300000000014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21.89</v>
      </c>
      <c r="R4" s="499">
        <v>1.2999999999999999E-2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4378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3552.4600000000028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1170.5199999999977</v>
      </c>
      <c r="R7">
        <v>100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825.53999999999724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54">
        <v>42852</v>
      </c>
      <c r="H9" s="81">
        <v>100</v>
      </c>
      <c r="I9" s="44">
        <v>21.87</v>
      </c>
      <c r="J9" s="44">
        <v>0.55000000000000004</v>
      </c>
      <c r="K9" s="44">
        <f t="shared" si="1"/>
        <v>2186.4499999999998</v>
      </c>
      <c r="L9" s="4"/>
      <c r="M9" s="4"/>
      <c r="O9" s="11" t="s">
        <v>213</v>
      </c>
      <c r="Q9" s="137">
        <f>IF(Q2=0, 0, Q8/Q6)</f>
        <v>0.23238544557855587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73">
        <v>42773</v>
      </c>
      <c r="C10" s="4">
        <v>100</v>
      </c>
      <c r="D10" s="3">
        <v>19.48</v>
      </c>
      <c r="E10" s="3">
        <v>0</v>
      </c>
      <c r="F10" s="3">
        <f t="shared" si="0"/>
        <v>1948</v>
      </c>
      <c r="H10" s="71"/>
      <c r="O10" s="11" t="s">
        <v>212</v>
      </c>
      <c r="P10" s="34"/>
      <c r="Q10" s="2">
        <f>M58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54">
        <v>42816</v>
      </c>
      <c r="C11" s="7">
        <v>200</v>
      </c>
      <c r="D11" s="44">
        <v>18.8</v>
      </c>
      <c r="E11" s="44">
        <v>0</v>
      </c>
      <c r="F11" s="44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1000</v>
      </c>
      <c r="I18" s="18"/>
      <c r="J18" s="18"/>
      <c r="K18" s="18">
        <f>SUM(K2:K9)</f>
        <v>20846.539999999997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24.079000000000004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23.860100000000003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23.641200000000001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23.422300000000003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23.203400000000002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22.984500000000001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22.765600000000003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:F49" si="20">C48*(E48-D48)</f>
        <v>618.00000000000068</v>
      </c>
      <c r="G48" s="40">
        <f t="shared" ref="G48:G49" si="21">D48*C48</f>
        <v>5739</v>
      </c>
      <c r="H48" s="230">
        <f t="shared" ref="H48:H49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22.546700000000001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A49">
        <v>100</v>
      </c>
      <c r="B49" s="192">
        <v>42852</v>
      </c>
      <c r="C49" s="10">
        <v>200</v>
      </c>
      <c r="D49" s="199">
        <v>17.7623</v>
      </c>
      <c r="E49" s="40">
        <v>21.89</v>
      </c>
      <c r="F49" s="40">
        <f t="shared" si="20"/>
        <v>825.54000000000019</v>
      </c>
      <c r="G49" s="40">
        <f t="shared" si="21"/>
        <v>3552.46</v>
      </c>
      <c r="H49" s="230">
        <f t="shared" si="22"/>
        <v>0.23238544557855689</v>
      </c>
      <c r="I49" s="40"/>
      <c r="J49" s="40">
        <v>1171</v>
      </c>
      <c r="O49" s="82">
        <v>1.02</v>
      </c>
      <c r="P49" s="82">
        <f t="shared" si="13"/>
        <v>22.3278</v>
      </c>
      <c r="Q49" s="2"/>
      <c r="T49" s="92" t="s">
        <v>122</v>
      </c>
      <c r="U49" s="129" t="s">
        <v>560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22.108900000000002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21.89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13"/>
        <v>21.671099999999999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13"/>
        <v>21.452200000000001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B54" s="192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13"/>
        <v>21.2333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B55" s="192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13"/>
        <v>21.014399999999998</v>
      </c>
      <c r="T55" s="92" t="s">
        <v>108</v>
      </c>
      <c r="U55" s="129" t="s">
        <v>550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B56" s="192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13"/>
        <v>20.795500000000001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B57" s="192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13"/>
        <v>20.576599999999999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L58" t="s">
        <v>65</v>
      </c>
      <c r="M58" s="2">
        <f>M76+K76-F76</f>
        <v>344.98000000000047</v>
      </c>
      <c r="O58" s="82">
        <v>0.93</v>
      </c>
      <c r="P58" s="82">
        <f t="shared" si="13"/>
        <v>20.357700000000001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39" t="s">
        <v>1</v>
      </c>
      <c r="B59" s="539" t="s">
        <v>2</v>
      </c>
      <c r="C59" s="539" t="s">
        <v>4</v>
      </c>
      <c r="D59" s="540" t="s">
        <v>5</v>
      </c>
      <c r="E59" s="540" t="s">
        <v>94</v>
      </c>
      <c r="F59" s="540" t="s">
        <v>60</v>
      </c>
      <c r="G59" s="539" t="s">
        <v>3</v>
      </c>
      <c r="H59" s="539" t="s">
        <v>6</v>
      </c>
      <c r="I59" s="540" t="s">
        <v>7</v>
      </c>
      <c r="J59" s="540" t="s">
        <v>95</v>
      </c>
      <c r="K59" s="540" t="s">
        <v>61</v>
      </c>
      <c r="L59" s="539" t="s">
        <v>37</v>
      </c>
      <c r="M59" s="539" t="s">
        <v>38</v>
      </c>
      <c r="O59" s="82">
        <v>0.92</v>
      </c>
      <c r="P59" s="82">
        <f t="shared" si="13"/>
        <v>20.1388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41" t="s">
        <v>293</v>
      </c>
      <c r="B60" s="523">
        <v>42639</v>
      </c>
      <c r="C60" s="524">
        <v>80</v>
      </c>
      <c r="D60" s="526">
        <v>26.38</v>
      </c>
      <c r="E60" s="526">
        <v>0</v>
      </c>
      <c r="F60" s="526">
        <f>C60*D60+E60</f>
        <v>2110.4</v>
      </c>
      <c r="G60" s="523">
        <v>42677</v>
      </c>
      <c r="H60" s="542">
        <v>100</v>
      </c>
      <c r="I60" s="526">
        <v>26.49</v>
      </c>
      <c r="J60" s="526">
        <v>0.56000000000000005</v>
      </c>
      <c r="K60" s="526">
        <f>I60*H60-J60</f>
        <v>2648.44</v>
      </c>
      <c r="L60" s="523"/>
      <c r="M60" s="526"/>
      <c r="O60" s="82">
        <v>0.91</v>
      </c>
      <c r="P60" s="82">
        <f t="shared" si="13"/>
        <v>19.919900000000002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43" t="s">
        <v>71</v>
      </c>
      <c r="B61" s="523">
        <v>42639</v>
      </c>
      <c r="C61" s="524">
        <v>20</v>
      </c>
      <c r="D61" s="526">
        <v>25.48</v>
      </c>
      <c r="E61" s="526">
        <v>0</v>
      </c>
      <c r="F61" s="526">
        <f>C61*D61+E61</f>
        <v>509.6</v>
      </c>
      <c r="G61" s="523">
        <v>42678</v>
      </c>
      <c r="H61" s="542">
        <v>20</v>
      </c>
      <c r="I61" s="526">
        <v>27.31</v>
      </c>
      <c r="J61" s="526">
        <v>0.01</v>
      </c>
      <c r="K61" s="526">
        <f>I61*H61-J61</f>
        <v>546.18999999999994</v>
      </c>
      <c r="L61" s="524"/>
      <c r="M61" s="524"/>
      <c r="O61" s="82">
        <v>0.9</v>
      </c>
      <c r="P61" s="82">
        <f t="shared" si="13"/>
        <v>19.701000000000001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3">
        <v>42639</v>
      </c>
      <c r="C62" s="524">
        <v>20</v>
      </c>
      <c r="D62" s="526">
        <v>25.48</v>
      </c>
      <c r="E62" s="526">
        <v>0</v>
      </c>
      <c r="F62" s="526">
        <f>C62*D62+E62</f>
        <v>509.6</v>
      </c>
      <c r="G62" s="523">
        <v>42681</v>
      </c>
      <c r="H62" s="542">
        <v>80</v>
      </c>
      <c r="I62" s="526">
        <v>28.17</v>
      </c>
      <c r="J62" s="526">
        <v>0.05</v>
      </c>
      <c r="K62" s="526">
        <f>I62*H62-J62</f>
        <v>2253.5500000000002</v>
      </c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3">
        <v>42649</v>
      </c>
      <c r="C63" s="524">
        <v>80</v>
      </c>
      <c r="D63" s="526">
        <v>24.67</v>
      </c>
      <c r="E63" s="526">
        <v>0</v>
      </c>
      <c r="F63" s="526">
        <f>C63*D63+E63</f>
        <v>1973.6000000000001</v>
      </c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3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42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24"/>
      <c r="B71" s="524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4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  <c r="S73" t="s">
        <v>535</v>
      </c>
      <c r="T73" s="23" t="s">
        <v>525</v>
      </c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  <c r="S74" t="s">
        <v>534</v>
      </c>
      <c r="T74" s="23" t="s">
        <v>526</v>
      </c>
    </row>
    <row r="75" spans="1:31" x14ac:dyDescent="0.25">
      <c r="A75" s="524"/>
      <c r="B75" s="524"/>
      <c r="C75" s="524"/>
      <c r="D75" s="526"/>
      <c r="E75" s="526"/>
      <c r="F75" s="526"/>
      <c r="G75" s="524"/>
      <c r="H75" s="524"/>
      <c r="I75" s="526"/>
      <c r="J75" s="526"/>
      <c r="K75" s="526"/>
      <c r="L75" s="524"/>
      <c r="M75" s="524"/>
      <c r="S75" t="s">
        <v>533</v>
      </c>
      <c r="T75" s="23" t="s">
        <v>536</v>
      </c>
    </row>
    <row r="76" spans="1:31" x14ac:dyDescent="0.25">
      <c r="A76" s="544" t="s">
        <v>81</v>
      </c>
      <c r="B76" s="545"/>
      <c r="C76" s="545">
        <f>SUM(C60:C64)</f>
        <v>200</v>
      </c>
      <c r="D76" s="546"/>
      <c r="E76" s="546"/>
      <c r="F76" s="546">
        <f>SUM(F60:F64)</f>
        <v>5103.2</v>
      </c>
      <c r="G76" s="545"/>
      <c r="H76" s="545">
        <f>SUM(H60:H63)</f>
        <v>200</v>
      </c>
      <c r="I76" s="546"/>
      <c r="J76" s="546"/>
      <c r="K76" s="546">
        <f>SUM(K60:K63)</f>
        <v>5448.18</v>
      </c>
      <c r="L76" s="545"/>
      <c r="M76" s="546">
        <f>SUM(M60:M68)</f>
        <v>0</v>
      </c>
    </row>
    <row r="77" spans="1:31" ht="15.75" thickBot="1" x14ac:dyDescent="0.3">
      <c r="A77" s="547" t="s">
        <v>197</v>
      </c>
      <c r="B77" s="548"/>
      <c r="C77" s="549">
        <f>SumByColor($A$19,C60:C75)</f>
        <v>0</v>
      </c>
      <c r="D77" s="549"/>
      <c r="E77" s="549"/>
      <c r="F77" s="550">
        <f>SumByColor($A$19,F60:F75)</f>
        <v>0</v>
      </c>
      <c r="G77" s="549"/>
      <c r="H77" s="549">
        <f>SumByColor($A$19,H60:H75)</f>
        <v>0</v>
      </c>
      <c r="I77" s="549"/>
      <c r="J77" s="549"/>
      <c r="K77" s="550">
        <f>SumByColor($A$19,K60:K75)</f>
        <v>0</v>
      </c>
      <c r="L77" s="549"/>
      <c r="M77" s="550">
        <f>SumByColor($A$19,M60:M75)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27" priority="31">
      <formula>F31&gt;0</formula>
    </cfRule>
    <cfRule type="expression" dxfId="1126" priority="32">
      <formula>F31&lt;0</formula>
    </cfRule>
  </conditionalFormatting>
  <conditionalFormatting sqref="Q7">
    <cfRule type="expression" dxfId="1125" priority="29">
      <formula>Q7&gt;0</formula>
    </cfRule>
    <cfRule type="expression" dxfId="1124" priority="30">
      <formula>Q7&lt;0</formula>
    </cfRule>
  </conditionalFormatting>
  <conditionalFormatting sqref="Q8">
    <cfRule type="expression" dxfId="1123" priority="27">
      <formula>Q8&gt;0</formula>
    </cfRule>
    <cfRule type="expression" dxfId="1122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21" priority="19">
      <formula>M58&gt;0</formula>
    </cfRule>
    <cfRule type="expression" dxfId="1120" priority="20">
      <formula>M58&lt;0</formula>
    </cfRule>
  </conditionalFormatting>
  <conditionalFormatting sqref="Q10">
    <cfRule type="expression" dxfId="1119" priority="17">
      <formula>Q10&gt;0</formula>
    </cfRule>
    <cfRule type="expression" dxfId="1118" priority="18">
      <formula>Q10&lt;0</formula>
    </cfRule>
  </conditionalFormatting>
  <conditionalFormatting sqref="F25:F30">
    <cfRule type="expression" dxfId="1117" priority="15">
      <formula>F25&gt;0</formula>
    </cfRule>
    <cfRule type="expression" dxfId="1116" priority="16">
      <formula>F25&lt;0</formula>
    </cfRule>
  </conditionalFormatting>
  <conditionalFormatting sqref="H25:H30">
    <cfRule type="expression" dxfId="1115" priority="13">
      <formula>H25&gt;0</formula>
    </cfRule>
    <cfRule type="expression" dxfId="1114" priority="14">
      <formula>H25&lt;0</formula>
    </cfRule>
  </conditionalFormatting>
  <conditionalFormatting sqref="F83:F94">
    <cfRule type="expression" dxfId="1113" priority="11">
      <formula>F83&gt;0</formula>
    </cfRule>
    <cfRule type="expression" dxfId="1112" priority="12">
      <formula>F83&lt;0</formula>
    </cfRule>
  </conditionalFormatting>
  <conditionalFormatting sqref="H83:H94">
    <cfRule type="expression" dxfId="1111" priority="9">
      <formula>H83&gt;0</formula>
    </cfRule>
    <cfRule type="expression" dxfId="1110" priority="10">
      <formula>H83&lt;0</formula>
    </cfRule>
  </conditionalFormatting>
  <conditionalFormatting sqref="J41">
    <cfRule type="expression" dxfId="1109" priority="7">
      <formula>J41&gt;0</formula>
    </cfRule>
    <cfRule type="expression" dxfId="1108" priority="8">
      <formula>J41&lt;0</formula>
    </cfRule>
  </conditionalFormatting>
  <conditionalFormatting sqref="J39:J47 J49">
    <cfRule type="expression" dxfId="1107" priority="5">
      <formula>J39&gt;0</formula>
    </cfRule>
    <cfRule type="expression" dxfId="1106" priority="6">
      <formula>J39&lt;0</formula>
    </cfRule>
  </conditionalFormatting>
  <conditionalFormatting sqref="F48 H48">
    <cfRule type="expression" dxfId="1105" priority="3">
      <formula>F48&gt;0</formula>
    </cfRule>
    <cfRule type="expression" dxfId="1104" priority="4">
      <formula>F48&lt;0</formula>
    </cfRule>
  </conditionalFormatting>
  <conditionalFormatting sqref="J48">
    <cfRule type="expression" dxfId="1103" priority="1">
      <formula>J48&gt;0</formula>
    </cfRule>
    <cfRule type="expression" dxfId="1102" priority="2">
      <formula>J48&lt;0</formula>
    </cfRule>
  </conditionalFormatting>
  <hyperlinks>
    <hyperlink ref="A3" location="ACTIVE!A1" display="Back"/>
    <hyperlink ref="A61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55.75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55.75</v>
      </c>
      <c r="R4" s="499">
        <v>-2.0899999999999998E-2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61.325000000000003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60.767500000000005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60.21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59.652500000000003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59.095000000000006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58.537500000000001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57.980000000000004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57.422499999999999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56.865000000000002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56.307499999999997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55.75</v>
      </c>
      <c r="Q51" s="2"/>
      <c r="T51" s="92" t="s">
        <v>105</v>
      </c>
      <c r="U51" s="129" t="s">
        <v>657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55.192500000000003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54.634999999999998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54.077500000000001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53.519999999999996</v>
      </c>
      <c r="T55" s="92" t="s">
        <v>108</v>
      </c>
      <c r="U55" s="129" t="s">
        <v>658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52.962499999999999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52.404999999999994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51.847500000000004</v>
      </c>
      <c r="T58" s="92" t="s">
        <v>109</v>
      </c>
      <c r="U58" s="129" t="s">
        <v>594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51.29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50.732500000000002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50.175000000000004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01" priority="15">
      <formula>F39&gt;0</formula>
    </cfRule>
    <cfRule type="expression" dxfId="1100" priority="16">
      <formula>F39&lt;0</formula>
    </cfRule>
  </conditionalFormatting>
  <conditionalFormatting sqref="Q7">
    <cfRule type="expression" dxfId="1099" priority="13">
      <formula>Q7&gt;0</formula>
    </cfRule>
    <cfRule type="expression" dxfId="1098" priority="14">
      <formula>Q7&lt;0</formula>
    </cfRule>
  </conditionalFormatting>
  <conditionalFormatting sqref="Q8">
    <cfRule type="expression" dxfId="1097" priority="11">
      <formula>Q8&gt;0</formula>
    </cfRule>
    <cfRule type="expression" dxfId="1096" priority="12">
      <formula>Q8&lt;0</formula>
    </cfRule>
  </conditionalFormatting>
  <conditionalFormatting sqref="F25:F38">
    <cfRule type="expression" dxfId="1095" priority="9">
      <formula>F25&gt;0</formula>
    </cfRule>
    <cfRule type="expression" dxfId="1094" priority="10">
      <formula>F25&lt;0</formula>
    </cfRule>
  </conditionalFormatting>
  <conditionalFormatting sqref="H25:H38">
    <cfRule type="expression" dxfId="1093" priority="7">
      <formula>H25&gt;0</formula>
    </cfRule>
    <cfRule type="expression" dxfId="10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91" priority="3">
      <formula>M55&gt;0</formula>
    </cfRule>
    <cfRule type="expression" dxfId="1090" priority="4">
      <formula>M55&lt;0</formula>
    </cfRule>
  </conditionalFormatting>
  <conditionalFormatting sqref="Q10">
    <cfRule type="expression" dxfId="1089" priority="1">
      <formula>Q10&gt;0</formula>
    </cfRule>
    <cfRule type="expression" dxfId="10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37.99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37.99</v>
      </c>
      <c r="R4" s="499">
        <v>-6.4999999999999997E-3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41.789000000000009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41.409100000000002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41.029200000000003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40.649300000000004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40.269400000000005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39.889500000000005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39.509600000000006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39.1297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38.7498</v>
      </c>
      <c r="Q49" s="2"/>
      <c r="T49" s="92" t="s">
        <v>104</v>
      </c>
      <c r="U49" s="129" t="s">
        <v>659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38.369900000000001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37.99</v>
      </c>
      <c r="Q51" s="2"/>
      <c r="T51" s="92" t="s">
        <v>105</v>
      </c>
      <c r="U51" s="129" t="s">
        <v>660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37.610100000000003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37.230200000000004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36.850300000000004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36.470399999999998</v>
      </c>
      <c r="T55" s="92" t="s">
        <v>108</v>
      </c>
      <c r="U55" s="129" t="s">
        <v>661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36.090499999999999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35.710599999999999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35.3307</v>
      </c>
      <c r="T58" s="92" t="s">
        <v>109</v>
      </c>
      <c r="U58" s="129" t="s">
        <v>561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34.950800000000001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34.570900000000002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34.191000000000003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7" priority="27">
      <formula>F27&gt;0</formula>
    </cfRule>
    <cfRule type="expression" dxfId="10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5" priority="15">
      <formula>Q8&gt;0</formula>
    </cfRule>
    <cfRule type="expression" dxfId="1084" priority="16">
      <formula>Q8&lt;0</formula>
    </cfRule>
  </conditionalFormatting>
  <conditionalFormatting sqref="Q7">
    <cfRule type="expression" dxfId="1083" priority="17">
      <formula>Q7&gt;0</formula>
    </cfRule>
    <cfRule type="expression" dxfId="1082" priority="18">
      <formula>Q7&lt;0</formula>
    </cfRule>
  </conditionalFormatting>
  <conditionalFormatting sqref="F37:F38">
    <cfRule type="expression" dxfId="1081" priority="13">
      <formula>F37&gt;0</formula>
    </cfRule>
    <cfRule type="expression" dxfId="1080" priority="14">
      <formula>F37&lt;0</formula>
    </cfRule>
  </conditionalFormatting>
  <conditionalFormatting sqref="H37:H38">
    <cfRule type="expression" dxfId="1079" priority="11">
      <formula>H37&gt;0</formula>
    </cfRule>
    <cfRule type="expression" dxfId="1078" priority="12">
      <formula>H37&lt;0</formula>
    </cfRule>
  </conditionalFormatting>
  <conditionalFormatting sqref="F23:F26 H23:H26">
    <cfRule type="expression" dxfId="1077" priority="9">
      <formula>F23&gt;0</formula>
    </cfRule>
    <cfRule type="expression" dxfId="1076" priority="10">
      <formula>F23&lt;0</formula>
    </cfRule>
  </conditionalFormatting>
  <conditionalFormatting sqref="Q10">
    <cfRule type="expression" dxfId="1075" priority="3">
      <formula>Q10&gt;0</formula>
    </cfRule>
    <cfRule type="expression" dxfId="1074" priority="4">
      <formula>Q10&lt;0</formula>
    </cfRule>
  </conditionalFormatting>
  <conditionalFormatting sqref="F22 H22">
    <cfRule type="expression" dxfId="1073" priority="1">
      <formula>F22&gt;0</formula>
    </cfRule>
    <cfRule type="expression" dxfId="1072" priority="2">
      <formula>F22&lt;0</formula>
    </cfRule>
  </conditionalFormatting>
  <conditionalFormatting sqref="M41">
    <cfRule type="expression" dxfId="1071" priority="5">
      <formula>M41&gt;0</formula>
    </cfRule>
    <cfRule type="expression" dxfId="10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55.67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55.67</v>
      </c>
      <c r="R4" s="499">
        <v>3.5299999999999998E-2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61.237000000000009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60.68030000000001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60.123600000000003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59.566900000000004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59.010200000000005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58.453500000000005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57.896800000000006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57.340100000000007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56.7834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56.226700000000001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55.67</v>
      </c>
      <c r="Q51" s="2"/>
      <c r="T51" s="92" t="s">
        <v>105</v>
      </c>
      <c r="U51" s="129" t="s">
        <v>662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55.113300000000002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54.556600000000003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53.999899999999997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53.443199999999997</v>
      </c>
      <c r="T55" s="92" t="s">
        <v>108</v>
      </c>
      <c r="U55" s="129" t="s">
        <v>663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52.886499999999998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52.329799999999999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51.773100000000007</v>
      </c>
      <c r="T58" s="92" t="s">
        <v>109</v>
      </c>
      <c r="U58" s="129" t="s">
        <v>602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51.216400000000007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50.659700000000001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50.103000000000002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9" priority="29">
      <formula>F25&gt;0</formula>
    </cfRule>
    <cfRule type="expression" dxfId="1068" priority="30">
      <formula>F25&lt;0</formula>
    </cfRule>
  </conditionalFormatting>
  <conditionalFormatting sqref="Q7">
    <cfRule type="expression" dxfId="1067" priority="27">
      <formula>Q7&gt;0</formula>
    </cfRule>
    <cfRule type="expression" dxfId="1066" priority="28">
      <formula>Q7&lt;0</formula>
    </cfRule>
  </conditionalFormatting>
  <conditionalFormatting sqref="Q8">
    <cfRule type="expression" dxfId="1065" priority="25">
      <formula>Q8&gt;0</formula>
    </cfRule>
    <cfRule type="expression" dxfId="1064" priority="26">
      <formula>Q8&lt;0</formula>
    </cfRule>
  </conditionalFormatting>
  <conditionalFormatting sqref="Q10">
    <cfRule type="expression" dxfId="1063" priority="13">
      <formula>Q10&gt;0</formula>
    </cfRule>
    <cfRule type="expression" dxfId="1062" priority="14">
      <formula>Q10&lt;0</formula>
    </cfRule>
  </conditionalFormatting>
  <conditionalFormatting sqref="M46">
    <cfRule type="expression" dxfId="1061" priority="11">
      <formula>M46&gt;0</formula>
    </cfRule>
    <cfRule type="expression" dxfId="1060" priority="12">
      <formula>M46&lt;0</formula>
    </cfRule>
  </conditionalFormatting>
  <conditionalFormatting sqref="F80:F88 H80:H88">
    <cfRule type="expression" dxfId="1059" priority="9">
      <formula>F80&gt;0</formula>
    </cfRule>
    <cfRule type="expression" dxfId="1058" priority="10">
      <formula>F80&lt;0</formula>
    </cfRule>
  </conditionalFormatting>
  <conditionalFormatting sqref="F75:F79">
    <cfRule type="expression" dxfId="1057" priority="7">
      <formula>F75&gt;0</formula>
    </cfRule>
    <cfRule type="expression" dxfId="1056" priority="8">
      <formula>F75&lt;0</formula>
    </cfRule>
  </conditionalFormatting>
  <conditionalFormatting sqref="H75:H79">
    <cfRule type="expression" dxfId="1055" priority="5">
      <formula>H75&gt;0</formula>
    </cfRule>
    <cfRule type="expression" dxfId="1054" priority="6">
      <formula>H75&lt;0</formula>
    </cfRule>
  </conditionalFormatting>
  <conditionalFormatting sqref="F71:F74">
    <cfRule type="expression" dxfId="1053" priority="3">
      <formula>F71&gt;0</formula>
    </cfRule>
    <cfRule type="expression" dxfId="1052" priority="4">
      <formula>F71&lt;0</formula>
    </cfRule>
  </conditionalFormatting>
  <conditionalFormatting sqref="H71:H74">
    <cfRule type="expression" dxfId="1051" priority="1">
      <formula>H71&gt;0</formula>
    </cfRule>
    <cfRule type="expression" dxfId="10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59.75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59.75</v>
      </c>
      <c r="R4" s="499">
        <v>-0.04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65.725000000000009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65.127499999999998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64.53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63.932500000000005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63.335000000000001</v>
      </c>
      <c r="Q45" s="2"/>
      <c r="T45" s="92" t="s">
        <v>100</v>
      </c>
      <c r="U45" s="129" t="s">
        <v>664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62.737500000000004</v>
      </c>
      <c r="Q46" s="2"/>
      <c r="T46" s="92" t="s">
        <v>101</v>
      </c>
      <c r="U46" s="129" t="s">
        <v>665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62.14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61.542500000000004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60.945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60.347500000000004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59.75</v>
      </c>
      <c r="Q51" s="2"/>
      <c r="T51" s="92" t="s">
        <v>105</v>
      </c>
      <c r="U51" s="129" t="s">
        <v>666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59.152499999999996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58.555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57.957499999999996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57.36</v>
      </c>
      <c r="T55" s="92" t="s">
        <v>108</v>
      </c>
      <c r="U55" s="129" t="s">
        <v>667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56.762499999999996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56.164999999999999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55.567500000000003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54.97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54.372500000000002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53.774999999999999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9" priority="11">
      <formula>F34&gt;0</formula>
    </cfRule>
    <cfRule type="expression" dxfId="1048" priority="12">
      <formula>F34&lt;0</formula>
    </cfRule>
  </conditionalFormatting>
  <conditionalFormatting sqref="Q7">
    <cfRule type="expression" dxfId="1047" priority="9">
      <formula>Q7&gt;0</formula>
    </cfRule>
    <cfRule type="expression" dxfId="1046" priority="10">
      <formula>Q7&lt;0</formula>
    </cfRule>
  </conditionalFormatting>
  <conditionalFormatting sqref="Q8">
    <cfRule type="expression" dxfId="1045" priority="7">
      <formula>Q8&gt;0</formula>
    </cfRule>
    <cfRule type="expression" dxfId="1044" priority="8">
      <formula>Q8&lt;0</formula>
    </cfRule>
  </conditionalFormatting>
  <conditionalFormatting sqref="F25:F33">
    <cfRule type="expression" dxfId="1043" priority="5">
      <formula>F25&gt;0</formula>
    </cfRule>
    <cfRule type="expression" dxfId="1042" priority="6">
      <formula>F25&lt;0</formula>
    </cfRule>
  </conditionalFormatting>
  <conditionalFormatting sqref="H25:H33">
    <cfRule type="expression" dxfId="1041" priority="3">
      <formula>H25&gt;0</formula>
    </cfRule>
    <cfRule type="expression" dxfId="1040" priority="4">
      <formula>H25&lt;0</formula>
    </cfRule>
  </conditionalFormatting>
  <conditionalFormatting sqref="M46">
    <cfRule type="expression" dxfId="1039" priority="1">
      <formula>M46&gt;0</formula>
    </cfRule>
    <cfRule type="expression" dxfId="10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781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27.22</v>
      </c>
      <c r="R4" s="499">
        <v>-1.0200000000000001E-2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2722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254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254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0.10291734197730956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/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29.942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29.669800000000002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29.397600000000001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29.125399999999999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28.853200000000001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28.581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28.308800000000002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28.0366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27.764399999999998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27.4922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27.22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26.947799999999997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26.675599999999999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26.403399999999998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26.131199999999996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25.858999999999998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25.586799999999997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25.314599999999999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25.042400000000001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24.770199999999999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24.498000000000001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7" priority="9">
      <formula>F57&gt;0</formula>
    </cfRule>
    <cfRule type="expression" dxfId="1036" priority="10">
      <formula>F57&lt;0</formula>
    </cfRule>
  </conditionalFormatting>
  <conditionalFormatting sqref="Q7">
    <cfRule type="expression" dxfId="1035" priority="7">
      <formula>Q7&gt;0</formula>
    </cfRule>
    <cfRule type="expression" dxfId="1034" priority="8">
      <formula>Q7&lt;0</formula>
    </cfRule>
  </conditionalFormatting>
  <conditionalFormatting sqref="Q8">
    <cfRule type="expression" dxfId="1033" priority="5">
      <formula>Q8&gt;0</formula>
    </cfRule>
    <cfRule type="expression" dxfId="1032" priority="6">
      <formula>Q8&lt;0</formula>
    </cfRule>
  </conditionalFormatting>
  <conditionalFormatting sqref="F25:F56">
    <cfRule type="expression" dxfId="1031" priority="3">
      <formula>F25&gt;0</formula>
    </cfRule>
    <cfRule type="expression" dxfId="1030" priority="4">
      <formula>F25&lt;0</formula>
    </cfRule>
  </conditionalFormatting>
  <conditionalFormatting sqref="H25:H56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82.79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82.79</v>
      </c>
      <c r="R4" s="499">
        <v>9.5999999999999992E-3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167.20999999999549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M58</f>
        <v>167.20999999999549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0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0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0"/>
        <v>-2.0982473463342366E-3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0"/>
        <v>-4.0565457897971946E-3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0"/>
        <v>8.0545229244113337E-3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0"/>
        <v>1.4892032762472418E-3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0"/>
        <v>-1.0195307701756473E-2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0"/>
        <v>-8.5910652920972996E-4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0"/>
        <v>7.6675735839724091E-3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0"/>
        <v>8.7325349301397015E-3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0"/>
        <v>5.015045135406071E-3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0"/>
        <v>8.7840381478243579E-4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0"/>
        <v>3.0207677784770404E-3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0"/>
        <v>5.037148973681127E-4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0"/>
        <v>9.4063810855471441E-3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0"/>
        <v>-3.8119440914863301E-4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0"/>
        <v>2.1647777919266975E-3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0"/>
        <v>1.5780623463976129E-2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0"/>
        <v>3.6349474230819023E-3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91.069000000000017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0"/>
        <v>8.7742273441593355E-3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1">O42*$Q$4</f>
        <v>90.241100000000017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0"/>
        <v>3.8122781648481929E-3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1"/>
        <v>89.413200000000018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0"/>
        <v>8.0837529817121556E-3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1"/>
        <v>88.585300000000018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0"/>
        <v>8.8235294117646745E-3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1"/>
        <v>87.757400000000004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0"/>
        <v>-4.0656662819033018E-2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1"/>
        <v>86.929500000000004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0"/>
        <v>-1.0658545869813518E-2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1"/>
        <v>86.101600000000005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0"/>
        <v>1.6522623284187521E-3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1"/>
        <v>85.273700000000005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0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1"/>
        <v>84.445800000000006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0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1"/>
        <v>83.617900000000006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0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1"/>
        <v>82.79</v>
      </c>
      <c r="Q51" s="2"/>
      <c r="T51" s="92" t="s">
        <v>105</v>
      </c>
      <c r="U51" s="129" t="s">
        <v>668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0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1"/>
        <v>81.962100000000007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0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1"/>
        <v>81.134200000000007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0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1"/>
        <v>80.306300000000007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1"/>
        <v>79.478400000000008</v>
      </c>
      <c r="T55" s="92" t="s">
        <v>108</v>
      </c>
      <c r="U55" s="129" t="s">
        <v>669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0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1"/>
        <v>78.650500000000008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"/>
        <v>77.822600000000008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t="s">
        <v>65</v>
      </c>
      <c r="M58" s="40">
        <f>K76+M76-F76</f>
        <v>167.20999999999549</v>
      </c>
      <c r="O58" s="82">
        <v>0.93</v>
      </c>
      <c r="P58" s="82">
        <f t="shared" si="1"/>
        <v>76.994700000000009</v>
      </c>
      <c r="T58" s="92" t="s">
        <v>109</v>
      </c>
      <c r="U58" s="129" t="s">
        <v>581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0"/>
        <v>2.3683887593569874E-2</v>
      </c>
    </row>
    <row r="59" spans="1:31" x14ac:dyDescent="0.25">
      <c r="A59" s="384" t="s">
        <v>1</v>
      </c>
      <c r="B59" s="384" t="s">
        <v>2</v>
      </c>
      <c r="C59" s="384" t="s">
        <v>4</v>
      </c>
      <c r="D59" s="386" t="s">
        <v>5</v>
      </c>
      <c r="E59" s="386" t="s">
        <v>94</v>
      </c>
      <c r="F59" s="386" t="s">
        <v>60</v>
      </c>
      <c r="G59" s="384" t="s">
        <v>3</v>
      </c>
      <c r="H59" s="384" t="s">
        <v>6</v>
      </c>
      <c r="I59" s="386" t="s">
        <v>7</v>
      </c>
      <c r="J59" s="386" t="s">
        <v>95</v>
      </c>
      <c r="K59" s="386" t="s">
        <v>61</v>
      </c>
      <c r="L59" s="384" t="s">
        <v>37</v>
      </c>
      <c r="M59" s="384" t="s">
        <v>38</v>
      </c>
      <c r="O59" s="82">
        <v>0.92</v>
      </c>
      <c r="P59" s="82">
        <f t="shared" si="1"/>
        <v>76.166800000000009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0"/>
        <v>-7.4299634591961095E-3</v>
      </c>
    </row>
    <row r="60" spans="1:31" x14ac:dyDescent="0.25">
      <c r="A60" s="387" t="s">
        <v>285</v>
      </c>
      <c r="B60" s="377">
        <v>42626</v>
      </c>
      <c r="C60" s="378">
        <v>20</v>
      </c>
      <c r="D60" s="379">
        <v>90.85</v>
      </c>
      <c r="E60" s="379">
        <v>0</v>
      </c>
      <c r="F60" s="379">
        <f t="shared" ref="F60:F65" si="2">D60*C60 + E60</f>
        <v>1817</v>
      </c>
      <c r="G60" s="377">
        <v>42762</v>
      </c>
      <c r="H60" s="378">
        <v>40</v>
      </c>
      <c r="I60" s="379">
        <v>77.78</v>
      </c>
      <c r="J60" s="379">
        <v>7.0000000000000007E-2</v>
      </c>
      <c r="K60" s="379">
        <f>I60*H60 - J60</f>
        <v>3111.1299999999997</v>
      </c>
      <c r="L60" s="377">
        <v>42678</v>
      </c>
      <c r="M60" s="379">
        <v>17</v>
      </c>
      <c r="O60" s="82">
        <v>0.91</v>
      </c>
      <c r="P60" s="82">
        <f t="shared" si="1"/>
        <v>75.33890000000001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0"/>
        <v>-2.0663668408897884E-3</v>
      </c>
    </row>
    <row r="61" spans="1:31" x14ac:dyDescent="0.25">
      <c r="A61" s="388" t="s">
        <v>71</v>
      </c>
      <c r="B61" s="377">
        <v>42646</v>
      </c>
      <c r="C61" s="378">
        <v>20</v>
      </c>
      <c r="D61" s="379">
        <v>87.56</v>
      </c>
      <c r="E61" s="379">
        <v>0</v>
      </c>
      <c r="F61" s="379">
        <f t="shared" si="2"/>
        <v>1751.2</v>
      </c>
      <c r="G61" s="377">
        <v>42788</v>
      </c>
      <c r="H61" s="382">
        <v>40</v>
      </c>
      <c r="I61" s="379">
        <v>80.38</v>
      </c>
      <c r="J61" s="379">
        <v>7.0000000000000007E-2</v>
      </c>
      <c r="K61" s="379">
        <f>I61*H61 - J61</f>
        <v>3215.1299999999997</v>
      </c>
      <c r="L61" s="377">
        <v>42769</v>
      </c>
      <c r="M61" s="379">
        <v>40</v>
      </c>
      <c r="O61" s="82">
        <v>0.9</v>
      </c>
      <c r="P61" s="82">
        <f t="shared" si="1"/>
        <v>74.51100000000001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0"/>
        <v>1.2169891687963119E-3</v>
      </c>
    </row>
    <row r="62" spans="1:31" x14ac:dyDescent="0.25">
      <c r="A62" s="378"/>
      <c r="B62" s="377">
        <v>42677</v>
      </c>
      <c r="C62" s="378">
        <v>40</v>
      </c>
      <c r="D62" s="379">
        <v>81.98</v>
      </c>
      <c r="E62" s="379">
        <v>0</v>
      </c>
      <c r="F62" s="379">
        <f t="shared" si="2"/>
        <v>3279.2000000000003</v>
      </c>
      <c r="G62" s="377">
        <v>42796</v>
      </c>
      <c r="H62" s="382">
        <v>80</v>
      </c>
      <c r="I62" s="379">
        <v>81.2</v>
      </c>
      <c r="J62" s="379">
        <v>0.14000000000000001</v>
      </c>
      <c r="K62" s="379">
        <f>I62*H62 - J62</f>
        <v>6495.86</v>
      </c>
      <c r="L62" s="378" t="s">
        <v>546</v>
      </c>
      <c r="M62" s="378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0"/>
        <v>1.1821204285186626E-2</v>
      </c>
    </row>
    <row r="63" spans="1:31" x14ac:dyDescent="0.25">
      <c r="A63" s="378"/>
      <c r="B63" s="377">
        <v>42760</v>
      </c>
      <c r="C63" s="378">
        <v>20</v>
      </c>
      <c r="D63" s="379">
        <v>80.28</v>
      </c>
      <c r="E63" s="379">
        <v>0</v>
      </c>
      <c r="F63" s="379">
        <f t="shared" si="2"/>
        <v>1605.6</v>
      </c>
      <c r="G63" s="377">
        <v>42850</v>
      </c>
      <c r="H63" s="382">
        <v>60</v>
      </c>
      <c r="I63" s="379">
        <v>81.98</v>
      </c>
      <c r="J63" s="379">
        <v>0.11</v>
      </c>
      <c r="K63" s="379">
        <f>I63*H63 - J63</f>
        <v>4918.6900000000005</v>
      </c>
      <c r="L63" s="378"/>
      <c r="M63" s="378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0"/>
        <v>-6.1192020560518756E-3</v>
      </c>
    </row>
    <row r="64" spans="1:31" x14ac:dyDescent="0.25">
      <c r="A64" s="378"/>
      <c r="B64" s="377">
        <v>42762</v>
      </c>
      <c r="C64" s="378">
        <v>80</v>
      </c>
      <c r="D64" s="379">
        <v>77.180000000000007</v>
      </c>
      <c r="E64" s="379">
        <v>0</v>
      </c>
      <c r="F64" s="379">
        <f t="shared" si="2"/>
        <v>6174.4000000000005</v>
      </c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0"/>
        <v>9.6379587297663605E-3</v>
      </c>
    </row>
    <row r="65" spans="1:31" x14ac:dyDescent="0.25">
      <c r="A65" s="378"/>
      <c r="B65" s="377">
        <v>42768</v>
      </c>
      <c r="C65" s="378">
        <v>40</v>
      </c>
      <c r="D65" s="379">
        <v>75.08</v>
      </c>
      <c r="E65" s="379">
        <v>0</v>
      </c>
      <c r="F65" s="379">
        <f t="shared" si="2"/>
        <v>3003.2</v>
      </c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0"/>
        <v>2.0941087422732485E-2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0"/>
        <v>-7.5122073369225939E-3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82"/>
      <c r="I72" s="379"/>
      <c r="J72" s="379"/>
      <c r="K72" s="379"/>
      <c r="L72" s="378"/>
      <c r="M72" s="378"/>
    </row>
    <row r="73" spans="1:31" x14ac:dyDescent="0.25">
      <c r="A73" s="378"/>
      <c r="B73" s="378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78"/>
      <c r="I75" s="379"/>
      <c r="J75" s="379"/>
      <c r="K75" s="379"/>
      <c r="L75" s="378"/>
      <c r="M75" s="378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57</v>
      </c>
    </row>
    <row r="77" spans="1:31" ht="15.75" thickBot="1" x14ac:dyDescent="0.3">
      <c r="A77" s="467" t="s">
        <v>197</v>
      </c>
      <c r="B77" s="468"/>
      <c r="C77" s="469">
        <f>SumByColor($A$19,C60:C75)</f>
        <v>0</v>
      </c>
      <c r="D77" s="469"/>
      <c r="E77" s="469"/>
      <c r="F77" s="470">
        <f>SumByColor($A$19,F60:F75)</f>
        <v>0</v>
      </c>
      <c r="G77" s="469"/>
      <c r="H77" s="469">
        <f>SumByColor($A$19,H60:H75)</f>
        <v>0</v>
      </c>
      <c r="I77" s="469"/>
      <c r="J77" s="469"/>
      <c r="K77" s="470">
        <f>SumByColor($A$19,K60:K75)</f>
        <v>0</v>
      </c>
      <c r="L77" s="469"/>
      <c r="M77" s="470">
        <f>SumByColor($A$19,M60:M75)</f>
        <v>0</v>
      </c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82" spans="1:12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</row>
    <row r="83" spans="1:12" x14ac:dyDescent="0.25">
      <c r="A83" s="378"/>
      <c r="B83" s="511" t="s">
        <v>114</v>
      </c>
      <c r="C83" s="511" t="s">
        <v>147</v>
      </c>
      <c r="D83" s="512" t="s">
        <v>146</v>
      </c>
      <c r="E83" s="513" t="s">
        <v>148</v>
      </c>
      <c r="F83" s="513" t="s">
        <v>65</v>
      </c>
      <c r="G83" s="515" t="s">
        <v>152</v>
      </c>
      <c r="H83" s="515" t="s">
        <v>88</v>
      </c>
      <c r="I83" s="515" t="s">
        <v>155</v>
      </c>
      <c r="J83" s="379"/>
      <c r="K83" s="379"/>
      <c r="L83" s="378"/>
    </row>
    <row r="84" spans="1:12" x14ac:dyDescent="0.25">
      <c r="A84" s="378"/>
      <c r="B84" s="377">
        <v>42626</v>
      </c>
      <c r="C84" s="378">
        <v>20</v>
      </c>
      <c r="D84" s="379">
        <v>90.85</v>
      </c>
      <c r="E84" s="379">
        <v>90.93</v>
      </c>
      <c r="F84" s="379">
        <f t="shared" ref="F84:F107" si="3">C84*(E84-D84)</f>
        <v>1.6000000000002501</v>
      </c>
      <c r="G84" s="379">
        <f t="shared" ref="G84:G107" si="4">D84*C84</f>
        <v>1817</v>
      </c>
      <c r="H84" s="380">
        <f t="shared" ref="H84:H107" si="5">(E84-D84)/D84</f>
        <v>8.8057237204196487E-4</v>
      </c>
      <c r="I84" s="379"/>
      <c r="J84" s="379"/>
      <c r="K84" s="379"/>
      <c r="L84" s="378"/>
    </row>
    <row r="85" spans="1:12" x14ac:dyDescent="0.25">
      <c r="A85" s="378"/>
      <c r="B85" s="377">
        <v>42627</v>
      </c>
      <c r="C85" s="378">
        <v>20</v>
      </c>
      <c r="D85" s="379">
        <v>90.85</v>
      </c>
      <c r="E85" s="379">
        <v>89.44</v>
      </c>
      <c r="F85" s="379">
        <f t="shared" si="3"/>
        <v>-28.199999999999932</v>
      </c>
      <c r="G85" s="379">
        <f t="shared" si="4"/>
        <v>1817</v>
      </c>
      <c r="H85" s="380">
        <f t="shared" si="5"/>
        <v>-1.5520088057237168E-2</v>
      </c>
      <c r="I85" s="379"/>
      <c r="J85" s="379"/>
      <c r="K85" s="379"/>
      <c r="L85" s="378"/>
    </row>
    <row r="86" spans="1:12" x14ac:dyDescent="0.25">
      <c r="A86" s="378"/>
      <c r="B86" s="377">
        <v>42640</v>
      </c>
      <c r="C86" s="378">
        <v>20</v>
      </c>
      <c r="D86" s="379">
        <v>90.85</v>
      </c>
      <c r="E86" s="379">
        <v>90.56</v>
      </c>
      <c r="F86" s="379">
        <f t="shared" si="3"/>
        <v>-5.7999999999998408</v>
      </c>
      <c r="G86" s="379">
        <f t="shared" si="4"/>
        <v>1817</v>
      </c>
      <c r="H86" s="380">
        <f t="shared" si="5"/>
        <v>-3.1920748486515362E-3</v>
      </c>
      <c r="I86" s="379"/>
      <c r="J86" s="379"/>
      <c r="K86" s="379"/>
      <c r="L86" s="378"/>
    </row>
    <row r="87" spans="1:12" x14ac:dyDescent="0.25">
      <c r="A87" s="378"/>
      <c r="B87" s="377">
        <v>42646</v>
      </c>
      <c r="C87" s="378">
        <v>40</v>
      </c>
      <c r="D87" s="379">
        <v>89.204999999999998</v>
      </c>
      <c r="E87" s="379">
        <v>87.09</v>
      </c>
      <c r="F87" s="379">
        <f t="shared" si="3"/>
        <v>-84.599999999999795</v>
      </c>
      <c r="G87" s="379">
        <f t="shared" si="4"/>
        <v>3568.2</v>
      </c>
      <c r="H87" s="380">
        <f t="shared" si="5"/>
        <v>-2.3709433327728211E-2</v>
      </c>
      <c r="I87" s="379"/>
      <c r="J87" s="379"/>
      <c r="K87" s="379"/>
      <c r="L87" s="378"/>
    </row>
    <row r="88" spans="1:12" x14ac:dyDescent="0.25">
      <c r="A88" s="378"/>
      <c r="B88" s="377">
        <v>42651</v>
      </c>
      <c r="C88" s="378">
        <v>40</v>
      </c>
      <c r="D88" s="379">
        <v>89.204999999999998</v>
      </c>
      <c r="E88" s="379">
        <v>86.4</v>
      </c>
      <c r="F88" s="379">
        <f t="shared" si="3"/>
        <v>-112.1999999999997</v>
      </c>
      <c r="G88" s="379">
        <f t="shared" si="4"/>
        <v>3568.2</v>
      </c>
      <c r="H88" s="380">
        <f t="shared" si="5"/>
        <v>-3.1444425760887761E-2</v>
      </c>
      <c r="I88" s="379"/>
      <c r="J88" s="379"/>
      <c r="K88" s="379"/>
      <c r="L88" s="378"/>
    </row>
    <row r="89" spans="1:12" x14ac:dyDescent="0.25">
      <c r="A89" s="378"/>
      <c r="B89" s="377">
        <v>42674</v>
      </c>
      <c r="C89" s="378">
        <v>40</v>
      </c>
      <c r="D89" s="379">
        <v>89.204999999999998</v>
      </c>
      <c r="E89" s="379">
        <v>84.1</v>
      </c>
      <c r="F89" s="379">
        <f t="shared" si="3"/>
        <v>-204.20000000000016</v>
      </c>
      <c r="G89" s="379">
        <f t="shared" si="4"/>
        <v>3568.2</v>
      </c>
      <c r="H89" s="380">
        <f t="shared" si="5"/>
        <v>-5.7227733871419807E-2</v>
      </c>
      <c r="I89" s="379"/>
      <c r="J89" s="379"/>
      <c r="K89" s="379"/>
      <c r="L89" s="378"/>
    </row>
    <row r="90" spans="1:12" x14ac:dyDescent="0.25">
      <c r="A90" s="378"/>
      <c r="B90" s="377">
        <v>42677</v>
      </c>
      <c r="C90" s="378">
        <v>80</v>
      </c>
      <c r="D90" s="379">
        <v>85.38</v>
      </c>
      <c r="E90" s="379">
        <v>81.569999999999993</v>
      </c>
      <c r="F90" s="379">
        <f t="shared" si="3"/>
        <v>-304.80000000000018</v>
      </c>
      <c r="G90" s="379">
        <f t="shared" si="4"/>
        <v>6830.4</v>
      </c>
      <c r="H90" s="380">
        <f t="shared" si="5"/>
        <v>-4.4624033731553089E-2</v>
      </c>
      <c r="I90" s="379" t="s">
        <v>188</v>
      </c>
      <c r="J90" s="379"/>
      <c r="K90" s="379"/>
      <c r="L90" s="378"/>
    </row>
    <row r="91" spans="1:12" x14ac:dyDescent="0.25">
      <c r="A91" s="378"/>
      <c r="B91" s="377">
        <v>42702</v>
      </c>
      <c r="C91" s="378">
        <v>80</v>
      </c>
      <c r="D91" s="379">
        <v>85.38</v>
      </c>
      <c r="E91" s="379">
        <v>74.06</v>
      </c>
      <c r="F91" s="379">
        <f t="shared" si="3"/>
        <v>-905.59999999999945</v>
      </c>
      <c r="G91" s="379">
        <f t="shared" si="4"/>
        <v>6830.4</v>
      </c>
      <c r="H91" s="380">
        <f t="shared" si="5"/>
        <v>-0.13258374326540165</v>
      </c>
      <c r="I91" s="379"/>
      <c r="J91" s="379"/>
      <c r="K91" s="379"/>
      <c r="L91" s="378"/>
    </row>
    <row r="92" spans="1:12" x14ac:dyDescent="0.25">
      <c r="A92" s="378"/>
      <c r="B92" s="377">
        <v>42704</v>
      </c>
      <c r="C92" s="378">
        <v>80</v>
      </c>
      <c r="D92" s="379">
        <v>85.38</v>
      </c>
      <c r="E92" s="379">
        <v>76.89</v>
      </c>
      <c r="F92" s="379">
        <f t="shared" si="3"/>
        <v>-679.19999999999959</v>
      </c>
      <c r="G92" s="379">
        <f t="shared" si="4"/>
        <v>6830.4</v>
      </c>
      <c r="H92" s="380">
        <f t="shared" si="5"/>
        <v>-9.9437807449051244E-2</v>
      </c>
      <c r="I92" s="379"/>
      <c r="J92" s="379"/>
      <c r="K92" s="379"/>
      <c r="L92" s="378"/>
    </row>
    <row r="93" spans="1:12" x14ac:dyDescent="0.25">
      <c r="A93" s="378"/>
      <c r="B93" s="377">
        <v>42729</v>
      </c>
      <c r="C93" s="378">
        <v>80</v>
      </c>
      <c r="D93" s="379">
        <v>85.38</v>
      </c>
      <c r="E93" s="379">
        <v>79.14</v>
      </c>
      <c r="F93" s="379">
        <f t="shared" si="3"/>
        <v>-499.19999999999959</v>
      </c>
      <c r="G93" s="379">
        <f t="shared" si="4"/>
        <v>6830.4</v>
      </c>
      <c r="H93" s="380">
        <f t="shared" si="5"/>
        <v>-7.3085031623330937E-2</v>
      </c>
      <c r="I93" s="379"/>
      <c r="J93" s="379"/>
      <c r="K93" s="379"/>
      <c r="L93" s="378"/>
    </row>
    <row r="94" spans="1:12" x14ac:dyDescent="0.25">
      <c r="A94" s="378"/>
      <c r="B94" s="377">
        <v>42745</v>
      </c>
      <c r="C94" s="378">
        <v>80</v>
      </c>
      <c r="D94" s="379">
        <v>85.38</v>
      </c>
      <c r="E94" s="379">
        <v>82.67</v>
      </c>
      <c r="F94" s="379">
        <f t="shared" si="3"/>
        <v>-216.7999999999995</v>
      </c>
      <c r="G94" s="379">
        <f t="shared" si="4"/>
        <v>6830.4</v>
      </c>
      <c r="H94" s="380">
        <f t="shared" si="5"/>
        <v>-3.1740454438978612E-2</v>
      </c>
      <c r="I94" s="379"/>
      <c r="J94" s="379"/>
      <c r="K94" s="379"/>
      <c r="L94" s="378"/>
    </row>
    <row r="95" spans="1:12" x14ac:dyDescent="0.25">
      <c r="A95" s="378"/>
      <c r="B95" s="377">
        <v>42756</v>
      </c>
      <c r="C95" s="378">
        <v>80</v>
      </c>
      <c r="D95" s="379">
        <v>85.38</v>
      </c>
      <c r="E95" s="379">
        <v>81.56</v>
      </c>
      <c r="F95" s="379">
        <f t="shared" si="3"/>
        <v>-305.59999999999945</v>
      </c>
      <c r="G95" s="379">
        <f t="shared" si="4"/>
        <v>6830.4</v>
      </c>
      <c r="H95" s="380">
        <f t="shared" si="5"/>
        <v>-4.4741157179667292E-2</v>
      </c>
      <c r="I95" s="379"/>
      <c r="J95" s="379"/>
      <c r="K95" s="379"/>
      <c r="L95" s="378"/>
    </row>
    <row r="96" spans="1:12" x14ac:dyDescent="0.25">
      <c r="A96" s="378"/>
      <c r="B96" s="377">
        <v>42760</v>
      </c>
      <c r="C96" s="378">
        <v>100</v>
      </c>
      <c r="D96" s="379">
        <v>84.36</v>
      </c>
      <c r="E96" s="379">
        <v>79.489999999999995</v>
      </c>
      <c r="F96" s="379">
        <f t="shared" si="3"/>
        <v>-487.00000000000045</v>
      </c>
      <c r="G96" s="379">
        <f t="shared" si="4"/>
        <v>8436</v>
      </c>
      <c r="H96" s="380">
        <f t="shared" si="5"/>
        <v>-5.7728781412991995E-2</v>
      </c>
      <c r="I96" s="379"/>
      <c r="J96" s="379"/>
      <c r="K96" s="379"/>
      <c r="L96" s="378"/>
    </row>
    <row r="97" spans="1:12" x14ac:dyDescent="0.25">
      <c r="A97" s="378"/>
      <c r="B97" s="377">
        <v>42762</v>
      </c>
      <c r="C97" s="378">
        <v>180</v>
      </c>
      <c r="D97" s="379">
        <v>81.169280000000001</v>
      </c>
      <c r="E97" s="379">
        <v>77.75</v>
      </c>
      <c r="F97" s="379">
        <f t="shared" si="3"/>
        <v>-615.47040000000015</v>
      </c>
      <c r="G97" s="379">
        <f t="shared" si="4"/>
        <v>14610.4704</v>
      </c>
      <c r="H97" s="380">
        <f t="shared" si="5"/>
        <v>-4.2125296663959574E-2</v>
      </c>
      <c r="I97" s="379"/>
      <c r="J97" s="379"/>
      <c r="K97" s="379"/>
      <c r="L97" s="378"/>
    </row>
    <row r="98" spans="1:12" x14ac:dyDescent="0.25">
      <c r="A98" s="378" t="s">
        <v>395</v>
      </c>
      <c r="B98" s="377">
        <v>42762</v>
      </c>
      <c r="C98" s="378">
        <v>140</v>
      </c>
      <c r="D98" s="379">
        <v>82.137640000000005</v>
      </c>
      <c r="E98" s="379">
        <v>77.75</v>
      </c>
      <c r="F98" s="379">
        <f t="shared" si="3"/>
        <v>-614.26960000000065</v>
      </c>
      <c r="G98" s="379">
        <f t="shared" si="4"/>
        <v>11499.269600000001</v>
      </c>
      <c r="H98" s="380">
        <f t="shared" si="5"/>
        <v>-5.3418140574771865E-2</v>
      </c>
      <c r="I98" s="379"/>
      <c r="J98" s="379"/>
      <c r="K98" s="379"/>
      <c r="L98" s="378"/>
    </row>
    <row r="99" spans="1:12" x14ac:dyDescent="0.25">
      <c r="A99" s="378" t="s">
        <v>412</v>
      </c>
      <c r="B99" s="377">
        <v>42768</v>
      </c>
      <c r="C99" s="378">
        <v>180</v>
      </c>
      <c r="D99" s="379">
        <v>80.347059999999999</v>
      </c>
      <c r="E99" s="379">
        <v>74.8</v>
      </c>
      <c r="F99" s="379">
        <f t="shared" si="3"/>
        <v>-998.47080000000028</v>
      </c>
      <c r="G99" s="379">
        <f t="shared" si="4"/>
        <v>14462.470799999999</v>
      </c>
      <c r="H99" s="380">
        <f t="shared" si="5"/>
        <v>-6.903874267459198E-2</v>
      </c>
      <c r="I99" s="379" t="s">
        <v>188</v>
      </c>
      <c r="J99" s="379"/>
      <c r="K99" s="379"/>
      <c r="L99" s="378"/>
    </row>
    <row r="100" spans="1:12" x14ac:dyDescent="0.25">
      <c r="A100" s="378" t="s">
        <v>412</v>
      </c>
      <c r="B100" s="377">
        <v>42778</v>
      </c>
      <c r="C100" s="378">
        <v>180</v>
      </c>
      <c r="D100" s="379">
        <v>80.347059999999999</v>
      </c>
      <c r="E100" s="379">
        <v>78.53</v>
      </c>
      <c r="F100" s="379">
        <f t="shared" si="3"/>
        <v>-327.07079999999962</v>
      </c>
      <c r="G100" s="379">
        <f t="shared" si="4"/>
        <v>14462.470799999999</v>
      </c>
      <c r="H100" s="380">
        <f t="shared" si="5"/>
        <v>-2.2615139869461284E-2</v>
      </c>
      <c r="I100" s="379"/>
      <c r="J100" s="379"/>
      <c r="K100" s="379"/>
      <c r="L100" s="378"/>
    </row>
    <row r="101" spans="1:12" x14ac:dyDescent="0.25">
      <c r="A101" s="378" t="s">
        <v>470</v>
      </c>
      <c r="B101" s="377">
        <v>42787</v>
      </c>
      <c r="C101" s="378">
        <v>180</v>
      </c>
      <c r="D101" s="379">
        <v>80.346999999999994</v>
      </c>
      <c r="E101" s="379">
        <v>79.760000000000005</v>
      </c>
      <c r="F101" s="379">
        <f t="shared" si="3"/>
        <v>-105.65999999999804</v>
      </c>
      <c r="G101" s="379">
        <f t="shared" si="4"/>
        <v>14462.46</v>
      </c>
      <c r="H101" s="380">
        <f t="shared" si="5"/>
        <v>-7.3058110445939376E-3</v>
      </c>
      <c r="I101" s="379"/>
      <c r="J101" s="379"/>
      <c r="K101" s="379"/>
      <c r="L101" s="378"/>
    </row>
    <row r="102" spans="1:12" x14ac:dyDescent="0.25">
      <c r="A102" s="378" t="s">
        <v>472</v>
      </c>
      <c r="B102" s="377">
        <v>42788</v>
      </c>
      <c r="C102" s="378">
        <v>140</v>
      </c>
      <c r="D102" s="379">
        <v>80.338139999999996</v>
      </c>
      <c r="E102" s="379">
        <v>80.16</v>
      </c>
      <c r="F102" s="379">
        <f t="shared" si="3"/>
        <v>-24.939599999999871</v>
      </c>
      <c r="G102" s="379">
        <f t="shared" si="4"/>
        <v>11247.339599999999</v>
      </c>
      <c r="H102" s="380">
        <f t="shared" si="5"/>
        <v>-2.2173776988115368E-3</v>
      </c>
      <c r="I102" s="379"/>
      <c r="J102" s="379"/>
      <c r="K102" s="379"/>
      <c r="L102" s="378"/>
    </row>
    <row r="103" spans="1:12" x14ac:dyDescent="0.25">
      <c r="A103" s="378" t="s">
        <v>472</v>
      </c>
      <c r="B103" s="377">
        <v>42790</v>
      </c>
      <c r="C103" s="378">
        <v>140</v>
      </c>
      <c r="D103" s="379">
        <v>80.338139999999996</v>
      </c>
      <c r="E103" s="379">
        <v>81.48</v>
      </c>
      <c r="F103" s="379">
        <f t="shared" si="3"/>
        <v>159.86040000000116</v>
      </c>
      <c r="G103" s="379">
        <f t="shared" si="4"/>
        <v>11247.339599999999</v>
      </c>
      <c r="H103" s="380">
        <f t="shared" si="5"/>
        <v>1.4213174464830881E-2</v>
      </c>
      <c r="I103" s="379"/>
      <c r="J103" s="379"/>
      <c r="K103" s="379"/>
      <c r="L103" s="378"/>
    </row>
    <row r="104" spans="1:12" x14ac:dyDescent="0.25">
      <c r="A104" s="378" t="s">
        <v>503</v>
      </c>
      <c r="B104" s="377">
        <v>42796</v>
      </c>
      <c r="C104" s="378">
        <v>60</v>
      </c>
      <c r="D104" s="379">
        <v>79.191299999999998</v>
      </c>
      <c r="E104" s="379">
        <v>81.349999999999994</v>
      </c>
      <c r="F104" s="379">
        <f t="shared" si="3"/>
        <v>129.52199999999976</v>
      </c>
      <c r="G104" s="379">
        <f t="shared" si="4"/>
        <v>4751.4780000000001</v>
      </c>
      <c r="H104" s="380">
        <f t="shared" si="5"/>
        <v>2.7259307524942718E-2</v>
      </c>
      <c r="I104" s="379"/>
      <c r="J104" s="379"/>
      <c r="K104" s="379"/>
      <c r="L104" s="378"/>
    </row>
    <row r="105" spans="1:12" x14ac:dyDescent="0.25">
      <c r="A105" s="378">
        <v>60</v>
      </c>
      <c r="B105" s="377">
        <v>42809</v>
      </c>
      <c r="C105" s="378">
        <v>60</v>
      </c>
      <c r="D105" s="379">
        <v>79.191299999999998</v>
      </c>
      <c r="E105" s="379">
        <v>79.73</v>
      </c>
      <c r="F105" s="379">
        <f t="shared" si="3"/>
        <v>32.322000000000344</v>
      </c>
      <c r="G105" s="379">
        <f t="shared" si="4"/>
        <v>4751.4780000000001</v>
      </c>
      <c r="H105" s="380">
        <f t="shared" si="5"/>
        <v>6.8025149227251697E-3</v>
      </c>
      <c r="I105" s="379"/>
      <c r="J105" s="379"/>
      <c r="K105" s="379"/>
      <c r="L105" s="378"/>
    </row>
    <row r="106" spans="1:12" x14ac:dyDescent="0.25">
      <c r="A106" s="378">
        <v>60</v>
      </c>
      <c r="B106" s="377">
        <v>42818</v>
      </c>
      <c r="C106" s="378">
        <v>60</v>
      </c>
      <c r="D106" s="379">
        <v>79.191299999999998</v>
      </c>
      <c r="E106" s="379">
        <v>78.489999999999995</v>
      </c>
      <c r="F106" s="379">
        <f t="shared" si="3"/>
        <v>-42.078000000000202</v>
      </c>
      <c r="G106" s="379">
        <f t="shared" si="4"/>
        <v>4751.4780000000001</v>
      </c>
      <c r="H106" s="380">
        <f t="shared" si="5"/>
        <v>-8.8557707727995802E-3</v>
      </c>
      <c r="I106" s="379"/>
      <c r="J106" s="379"/>
      <c r="K106" s="379"/>
      <c r="L106" s="378"/>
    </row>
    <row r="107" spans="1:12" x14ac:dyDescent="0.25">
      <c r="A107" s="378">
        <v>60</v>
      </c>
      <c r="B107" s="377">
        <v>42841</v>
      </c>
      <c r="C107" s="378">
        <v>60</v>
      </c>
      <c r="D107" s="379">
        <v>79.19</v>
      </c>
      <c r="E107" s="379">
        <v>77.959999999999994</v>
      </c>
      <c r="F107" s="379">
        <f t="shared" si="3"/>
        <v>-73.800000000000239</v>
      </c>
      <c r="G107" s="379">
        <f t="shared" si="4"/>
        <v>4751.3999999999996</v>
      </c>
      <c r="H107" s="380">
        <f t="shared" si="5"/>
        <v>-1.5532264174769592E-2</v>
      </c>
      <c r="I107" s="379"/>
      <c r="J107" s="379"/>
      <c r="K107" s="379"/>
      <c r="L107" s="378"/>
    </row>
    <row r="108" spans="1:12" x14ac:dyDescent="0.25">
      <c r="A108" s="378">
        <v>0</v>
      </c>
      <c r="B108" s="377">
        <v>42850</v>
      </c>
      <c r="C108" s="378">
        <v>0</v>
      </c>
      <c r="D108" s="379"/>
      <c r="E108" s="379">
        <v>82.17</v>
      </c>
      <c r="F108" s="379">
        <v>167.21</v>
      </c>
      <c r="G108" s="379"/>
      <c r="H108" s="380"/>
      <c r="I108" s="379"/>
      <c r="J108" s="379"/>
      <c r="K108" s="379"/>
      <c r="L108" s="378"/>
    </row>
    <row r="109" spans="1:12" x14ac:dyDescent="0.25">
      <c r="A109" s="378"/>
      <c r="B109" s="377"/>
      <c r="C109" s="378"/>
      <c r="D109" s="379"/>
      <c r="E109" s="379"/>
      <c r="F109" s="379"/>
      <c r="G109" s="379"/>
      <c r="H109" s="380"/>
      <c r="I109" s="379"/>
      <c r="J109" s="379"/>
      <c r="K109" s="379"/>
      <c r="L109" s="378"/>
    </row>
    <row r="110" spans="1:12" x14ac:dyDescent="0.25">
      <c r="A110" s="378"/>
      <c r="B110" s="377"/>
      <c r="C110" s="378"/>
      <c r="D110" s="379"/>
      <c r="E110" s="379"/>
      <c r="F110" s="379"/>
      <c r="G110" s="379"/>
      <c r="H110" s="380"/>
      <c r="I110" s="379"/>
      <c r="J110" s="379"/>
      <c r="K110" s="379"/>
      <c r="L110" s="378"/>
    </row>
    <row r="111" spans="1:12" x14ac:dyDescent="0.25">
      <c r="A111" s="378"/>
      <c r="B111" s="377"/>
      <c r="C111" s="378"/>
      <c r="D111" s="379"/>
      <c r="E111" s="379"/>
      <c r="F111" s="379"/>
      <c r="G111" s="379"/>
      <c r="H111" s="380"/>
      <c r="I111" s="379"/>
      <c r="J111" s="379"/>
      <c r="K111" s="379"/>
      <c r="L111" s="378"/>
    </row>
    <row r="112" spans="1:12" x14ac:dyDescent="0.25">
      <c r="A112" s="378"/>
      <c r="B112" s="377"/>
      <c r="C112" s="378"/>
      <c r="D112" s="379"/>
      <c r="E112" s="379"/>
      <c r="F112" s="379"/>
      <c r="G112" s="379"/>
      <c r="H112" s="380"/>
      <c r="I112" s="379"/>
      <c r="J112" s="379"/>
      <c r="K112" s="379"/>
      <c r="L112" s="378"/>
    </row>
    <row r="113" spans="1:12" x14ac:dyDescent="0.25">
      <c r="A113" s="378"/>
      <c r="B113" s="377"/>
      <c r="C113" s="378"/>
      <c r="D113" s="379"/>
      <c r="E113" s="379"/>
      <c r="F113" s="379"/>
      <c r="G113" s="379"/>
      <c r="H113" s="380"/>
      <c r="I113" s="379"/>
      <c r="J113" s="379"/>
      <c r="K113" s="379"/>
      <c r="L113" s="378"/>
    </row>
    <row r="114" spans="1:12" x14ac:dyDescent="0.25">
      <c r="A114" s="378"/>
      <c r="B114" s="377"/>
      <c r="C114" s="378"/>
      <c r="D114" s="379"/>
      <c r="E114" s="379"/>
      <c r="F114" s="379"/>
      <c r="G114" s="379"/>
      <c r="H114" s="380"/>
      <c r="I114" s="379"/>
      <c r="J114" s="379"/>
      <c r="K114" s="379"/>
      <c r="L114" s="378"/>
    </row>
    <row r="115" spans="1:12" x14ac:dyDescent="0.25">
      <c r="A115" s="378"/>
      <c r="B115" s="377"/>
      <c r="C115" s="378"/>
      <c r="D115" s="379"/>
      <c r="E115" s="379"/>
      <c r="F115" s="379"/>
      <c r="G115" s="379"/>
      <c r="H115" s="380"/>
      <c r="I115" s="379"/>
      <c r="J115" s="379"/>
      <c r="K115" s="379"/>
      <c r="L115" s="37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7" priority="15">
      <formula>F57&gt;0</formula>
    </cfRule>
    <cfRule type="expression" dxfId="1026" priority="16">
      <formula>F57&lt;0</formula>
    </cfRule>
  </conditionalFormatting>
  <conditionalFormatting sqref="Q7">
    <cfRule type="expression" dxfId="1025" priority="13">
      <formula>Q7&gt;0</formula>
    </cfRule>
    <cfRule type="expression" dxfId="1024" priority="14">
      <formula>Q7&lt;0</formula>
    </cfRule>
  </conditionalFormatting>
  <conditionalFormatting sqref="Q8">
    <cfRule type="expression" dxfId="1023" priority="11">
      <formula>Q8&gt;0</formula>
    </cfRule>
    <cfRule type="expression" dxfId="1022" priority="12">
      <formula>Q8&lt;0</formula>
    </cfRule>
  </conditionalFormatting>
  <conditionalFormatting sqref="F25:F56">
    <cfRule type="expression" dxfId="1021" priority="9">
      <formula>F25&gt;0</formula>
    </cfRule>
    <cfRule type="expression" dxfId="1020" priority="10">
      <formula>F25&lt;0</formula>
    </cfRule>
  </conditionalFormatting>
  <conditionalFormatting sqref="H25:H56">
    <cfRule type="expression" dxfId="1019" priority="7">
      <formula>H25&gt;0</formula>
    </cfRule>
    <cfRule type="expression" dxfId="1018" priority="8">
      <formula>H25&lt;0</formula>
    </cfRule>
  </conditionalFormatting>
  <conditionalFormatting sqref="M58">
    <cfRule type="expression" dxfId="1017" priority="5">
      <formula>M58&gt;0</formula>
    </cfRule>
    <cfRule type="expression" dxfId="1016" priority="6">
      <formula>M58&lt;0</formula>
    </cfRule>
  </conditionalFormatting>
  <conditionalFormatting sqref="F84:F115">
    <cfRule type="expression" dxfId="1015" priority="3">
      <formula>F84&gt;0</formula>
    </cfRule>
    <cfRule type="expression" dxfId="1014" priority="4">
      <formula>F84&lt;0</formula>
    </cfRule>
  </conditionalFormatting>
  <conditionalFormatting sqref="H84:H115">
    <cfRule type="expression" dxfId="1013" priority="1">
      <formula>H84&gt;0</formula>
    </cfRule>
    <cfRule type="expression" dxfId="101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>
        <v>42846</v>
      </c>
      <c r="M3" s="44">
        <v>3.25</v>
      </c>
      <c r="O3" s="11" t="s">
        <v>58</v>
      </c>
      <c r="Q3" s="507">
        <f>IF(Q2=0, Q4, (F31-K31-M31)/Q2)</f>
        <v>16.334215624999999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 t="s">
        <v>543</v>
      </c>
      <c r="M4" s="3"/>
      <c r="O4" s="11" t="s">
        <v>66</v>
      </c>
      <c r="Q4" s="55">
        <v>14.88</v>
      </c>
      <c r="R4" s="499">
        <v>-2.81E-2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95232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104538.98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5308.5910000016447</v>
      </c>
      <c r="R7">
        <v>5700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-9306.9799999999814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-8.9028800548847722E-2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1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333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18.153600000000001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18.004799999999999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17.856000000000002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17.7072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17.558399999999999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17.409600000000001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17.2608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17.111999999999998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16.963200000000001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16.814399999999999</v>
      </c>
      <c r="T51" s="135" t="s">
        <v>105</v>
      </c>
      <c r="U51" s="129" t="s">
        <v>670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16.665600000000001</v>
      </c>
      <c r="T52" s="135" t="s">
        <v>106</v>
      </c>
      <c r="U52" s="129" t="s">
        <v>671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16.516800000000003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16.368000000000002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16.219200000000001</v>
      </c>
      <c r="T55" s="135" t="s">
        <v>108</v>
      </c>
      <c r="U55" s="129" t="s">
        <v>672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16.070400000000003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15.921600000000002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15.772800000000002</v>
      </c>
      <c r="T58" s="135" t="s">
        <v>109</v>
      </c>
      <c r="U58" s="129" t="s">
        <v>603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15.624000000000002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15.475200000000001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15.326400000000001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15.177600000000002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15.0288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14.88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14.731200000000001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14.5824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14.4336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14.284800000000001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14.135999999999999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13.9872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13.838400000000002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13.6896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13.540800000000001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13.392000000000001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13.243200000000002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13.0944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12.945600000000001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12.796800000000001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12.648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11" priority="102">
      <formula>F79&gt;0</formula>
    </cfRule>
    <cfRule type="expression" dxfId="1010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9" priority="95">
      <formula>F72&gt;0</formula>
    </cfRule>
    <cfRule type="expression" dxfId="1008" priority="96">
      <formula>F72&lt;0</formula>
    </cfRule>
  </conditionalFormatting>
  <conditionalFormatting sqref="H72:H78">
    <cfRule type="expression" dxfId="1007" priority="91">
      <formula>H72&gt;0</formula>
    </cfRule>
    <cfRule type="expression" dxfId="1006" priority="92">
      <formula>H72&lt;0</formula>
    </cfRule>
  </conditionalFormatting>
  <conditionalFormatting sqref="Q8">
    <cfRule type="expression" dxfId="1005" priority="77">
      <formula>Q8&gt;0</formula>
    </cfRule>
    <cfRule type="expression" dxfId="1004" priority="78">
      <formula>Q8&lt;0</formula>
    </cfRule>
  </conditionalFormatting>
  <conditionalFormatting sqref="Q7">
    <cfRule type="expression" dxfId="1003" priority="79">
      <formula>Q7&gt;0</formula>
    </cfRule>
    <cfRule type="expression" dxfId="1002" priority="80">
      <formula>Q7&lt;0</formula>
    </cfRule>
  </conditionalFormatting>
  <conditionalFormatting sqref="F180:F186">
    <cfRule type="expression" dxfId="1001" priority="51">
      <formula>F180&gt;0</formula>
    </cfRule>
    <cfRule type="expression" dxfId="1000" priority="52">
      <formula>F180&lt;0</formula>
    </cfRule>
  </conditionalFormatting>
  <conditionalFormatting sqref="F105:F123 H105:H123">
    <cfRule type="expression" dxfId="999" priority="73">
      <formula>F105&gt;0</formula>
    </cfRule>
    <cfRule type="expression" dxfId="998" priority="74">
      <formula>F105&lt;0</formula>
    </cfRule>
  </conditionalFormatting>
  <conditionalFormatting sqref="F98:F104">
    <cfRule type="expression" dxfId="997" priority="71">
      <formula>F98&gt;0</formula>
    </cfRule>
    <cfRule type="expression" dxfId="996" priority="72">
      <formula>F98&lt;0</formula>
    </cfRule>
  </conditionalFormatting>
  <conditionalFormatting sqref="H98:H104">
    <cfRule type="expression" dxfId="995" priority="69">
      <formula>H98&gt;0</formula>
    </cfRule>
    <cfRule type="expression" dxfId="994" priority="70">
      <formula>H98&lt;0</formula>
    </cfRule>
  </conditionalFormatting>
  <conditionalFormatting sqref="F131:F149 H131:H149">
    <cfRule type="expression" dxfId="993" priority="67">
      <formula>F131&gt;0</formula>
    </cfRule>
    <cfRule type="expression" dxfId="992" priority="68">
      <formula>F131&lt;0</formula>
    </cfRule>
  </conditionalFormatting>
  <conditionalFormatting sqref="F124:F130">
    <cfRule type="expression" dxfId="991" priority="65">
      <formula>F124&gt;0</formula>
    </cfRule>
    <cfRule type="expression" dxfId="990" priority="66">
      <formula>F124&lt;0</formula>
    </cfRule>
  </conditionalFormatting>
  <conditionalFormatting sqref="H124:H130">
    <cfRule type="expression" dxfId="989" priority="63">
      <formula>H124&gt;0</formula>
    </cfRule>
    <cfRule type="expression" dxfId="988" priority="64">
      <formula>H124&lt;0</formula>
    </cfRule>
  </conditionalFormatting>
  <conditionalFormatting sqref="F157:F174 H157:H174">
    <cfRule type="expression" dxfId="987" priority="61">
      <formula>F157&gt;0</formula>
    </cfRule>
    <cfRule type="expression" dxfId="986" priority="62">
      <formula>F157&lt;0</formula>
    </cfRule>
  </conditionalFormatting>
  <conditionalFormatting sqref="F150:F156">
    <cfRule type="expression" dxfId="985" priority="59">
      <formula>F150&gt;0</formula>
    </cfRule>
    <cfRule type="expression" dxfId="984" priority="60">
      <formula>F150&lt;0</formula>
    </cfRule>
  </conditionalFormatting>
  <conditionalFormatting sqref="H150:H156">
    <cfRule type="expression" dxfId="983" priority="57">
      <formula>H150&gt;0</formula>
    </cfRule>
    <cfRule type="expression" dxfId="982" priority="58">
      <formula>H150&lt;0</formula>
    </cfRule>
  </conditionalFormatting>
  <conditionalFormatting sqref="F175:F179 H175:H179">
    <cfRule type="expression" dxfId="981" priority="55">
      <formula>F175&gt;0</formula>
    </cfRule>
    <cfRule type="expression" dxfId="980" priority="56">
      <formula>F175&lt;0</formula>
    </cfRule>
  </conditionalFormatting>
  <conditionalFormatting sqref="F187:F202 H187:H202">
    <cfRule type="expression" dxfId="979" priority="53">
      <formula>F187&gt;0</formula>
    </cfRule>
    <cfRule type="expression" dxfId="978" priority="54">
      <formula>F187&lt;0</formula>
    </cfRule>
  </conditionalFormatting>
  <conditionalFormatting sqref="H180:H186">
    <cfRule type="expression" dxfId="977" priority="49">
      <formula>H180&gt;0</formula>
    </cfRule>
    <cfRule type="expression" dxfId="976" priority="50">
      <formula>H180&lt;0</formula>
    </cfRule>
  </conditionalFormatting>
  <conditionalFormatting sqref="F203 H203">
    <cfRule type="expression" dxfId="975" priority="47">
      <formula>F203&gt;0</formula>
    </cfRule>
    <cfRule type="expression" dxfId="974" priority="48">
      <formula>F203&lt;0</formula>
    </cfRule>
  </conditionalFormatting>
  <conditionalFormatting sqref="F204:F208 H204:H208">
    <cfRule type="expression" dxfId="973" priority="45">
      <formula>F204&gt;0</formula>
    </cfRule>
    <cfRule type="expression" dxfId="972" priority="46">
      <formula>F204&lt;0</formula>
    </cfRule>
  </conditionalFormatting>
  <conditionalFormatting sqref="F216:F231 H216:H231">
    <cfRule type="expression" dxfId="971" priority="43">
      <formula>F216&gt;0</formula>
    </cfRule>
    <cfRule type="expression" dxfId="970" priority="44">
      <formula>F216&lt;0</formula>
    </cfRule>
  </conditionalFormatting>
  <conditionalFormatting sqref="F209:F215">
    <cfRule type="expression" dxfId="969" priority="41">
      <formula>F209&gt;0</formula>
    </cfRule>
    <cfRule type="expression" dxfId="968" priority="42">
      <formula>F209&lt;0</formula>
    </cfRule>
  </conditionalFormatting>
  <conditionalFormatting sqref="H209:H215">
    <cfRule type="expression" dxfId="967" priority="39">
      <formula>H209&gt;0</formula>
    </cfRule>
    <cfRule type="expression" dxfId="966" priority="40">
      <formula>H209&lt;0</formula>
    </cfRule>
  </conditionalFormatting>
  <conditionalFormatting sqref="F233:F238 H233:H238">
    <cfRule type="expression" dxfId="965" priority="37">
      <formula>F233&gt;0</formula>
    </cfRule>
    <cfRule type="expression" dxfId="964" priority="38">
      <formula>F233&lt;0</formula>
    </cfRule>
  </conditionalFormatting>
  <conditionalFormatting sqref="F239 H239">
    <cfRule type="expression" dxfId="963" priority="35">
      <formula>F239&gt;0</formula>
    </cfRule>
    <cfRule type="expression" dxfId="962" priority="36">
      <formula>F239&lt;0</formula>
    </cfRule>
  </conditionalFormatting>
  <conditionalFormatting sqref="F240:F244 H240:H244">
    <cfRule type="expression" dxfId="961" priority="33">
      <formula>F240&gt;0</formula>
    </cfRule>
    <cfRule type="expression" dxfId="960" priority="34">
      <formula>F240&lt;0</formula>
    </cfRule>
  </conditionalFormatting>
  <conditionalFormatting sqref="F252:F267 H252:H267">
    <cfRule type="expression" dxfId="959" priority="31">
      <formula>F252&gt;0</formula>
    </cfRule>
    <cfRule type="expression" dxfId="958" priority="32">
      <formula>F252&lt;0</formula>
    </cfRule>
  </conditionalFormatting>
  <conditionalFormatting sqref="F245:F251">
    <cfRule type="expression" dxfId="957" priority="29">
      <formula>F245&gt;0</formula>
    </cfRule>
    <cfRule type="expression" dxfId="956" priority="30">
      <formula>F245&lt;0</formula>
    </cfRule>
  </conditionalFormatting>
  <conditionalFormatting sqref="H245:H251">
    <cfRule type="expression" dxfId="955" priority="27">
      <formula>H245&gt;0</formula>
    </cfRule>
    <cfRule type="expression" dxfId="954" priority="28">
      <formula>H245&lt;0</formula>
    </cfRule>
  </conditionalFormatting>
  <conditionalFormatting sqref="F268:F273 H268:H273">
    <cfRule type="expression" dxfId="953" priority="25">
      <formula>F268&gt;0</formula>
    </cfRule>
    <cfRule type="expression" dxfId="952" priority="26">
      <formula>F268&lt;0</formula>
    </cfRule>
  </conditionalFormatting>
  <conditionalFormatting sqref="F274 H274">
    <cfRule type="expression" dxfId="951" priority="23">
      <formula>F274&gt;0</formula>
    </cfRule>
    <cfRule type="expression" dxfId="950" priority="24">
      <formula>F274&lt;0</formula>
    </cfRule>
  </conditionalFormatting>
  <conditionalFormatting sqref="F275:F279 H275:H279">
    <cfRule type="expression" dxfId="949" priority="21">
      <formula>F275&gt;0</formula>
    </cfRule>
    <cfRule type="expression" dxfId="948" priority="22">
      <formula>F275&lt;0</formula>
    </cfRule>
  </conditionalFormatting>
  <conditionalFormatting sqref="F287:F302 H287:H302">
    <cfRule type="expression" dxfId="947" priority="19">
      <formula>F287&gt;0</formula>
    </cfRule>
    <cfRule type="expression" dxfId="946" priority="20">
      <formula>F287&lt;0</formula>
    </cfRule>
  </conditionalFormatting>
  <conditionalFormatting sqref="F280:F286">
    <cfRule type="expression" dxfId="945" priority="17">
      <formula>F280&gt;0</formula>
    </cfRule>
    <cfRule type="expression" dxfId="944" priority="18">
      <formula>F280&lt;0</formula>
    </cfRule>
  </conditionalFormatting>
  <conditionalFormatting sqref="H280:H286">
    <cfRule type="expression" dxfId="943" priority="15">
      <formula>H280&gt;0</formula>
    </cfRule>
    <cfRule type="expression" dxfId="942" priority="16">
      <formula>H280&lt;0</formula>
    </cfRule>
  </conditionalFormatting>
  <conditionalFormatting sqref="M331">
    <cfRule type="expression" dxfId="941" priority="13">
      <formula>M331&gt;0</formula>
    </cfRule>
    <cfRule type="expression" dxfId="940" priority="14">
      <formula>M331&lt;0</formula>
    </cfRule>
  </conditionalFormatting>
  <conditionalFormatting sqref="F54:F68 H54:H68">
    <cfRule type="expression" dxfId="939" priority="11">
      <formula>F54&gt;0</formula>
    </cfRule>
    <cfRule type="expression" dxfId="938" priority="12">
      <formula>F54&lt;0</formula>
    </cfRule>
  </conditionalFormatting>
  <conditionalFormatting sqref="F42:F53">
    <cfRule type="expression" dxfId="937" priority="9">
      <formula>F42&gt;0</formula>
    </cfRule>
    <cfRule type="expression" dxfId="936" priority="10">
      <formula>F42&lt;0</formula>
    </cfRule>
  </conditionalFormatting>
  <conditionalFormatting sqref="H42:H53">
    <cfRule type="expression" dxfId="935" priority="7">
      <formula>H42&gt;0</formula>
    </cfRule>
    <cfRule type="expression" dxfId="934" priority="8">
      <formula>H42&lt;0</formula>
    </cfRule>
  </conditionalFormatting>
  <conditionalFormatting sqref="F36:F41 H36:H41">
    <cfRule type="expression" dxfId="933" priority="5">
      <formula>F36&gt;0</formula>
    </cfRule>
    <cfRule type="expression" dxfId="932" priority="6">
      <formula>F36&lt;0</formula>
    </cfRule>
  </conditionalFormatting>
  <conditionalFormatting sqref="J38:K38">
    <cfRule type="expression" dxfId="931" priority="3">
      <formula>J38&gt;0</formula>
    </cfRule>
    <cfRule type="expression" dxfId="930" priority="4">
      <formula>J38&lt;0</formula>
    </cfRule>
  </conditionalFormatting>
  <conditionalFormatting sqref="J39:K45 K44:K68">
    <cfRule type="expression" dxfId="929" priority="1">
      <formula>J39&gt;0</formula>
    </cfRule>
    <cfRule type="expression" dxfId="928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90">
        <f>IF(Q2=0, Q4, (F28-K28-M28)/Q2)</f>
        <v>31.859253333333331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 t="s">
        <v>541</v>
      </c>
      <c r="M4" s="3"/>
      <c r="N4" s="4"/>
      <c r="O4" s="11" t="s">
        <v>66</v>
      </c>
      <c r="Q4" s="492">
        <v>30.15</v>
      </c>
      <c r="R4" s="499">
        <v>9.7000000000000003E-3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45225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47788.88</v>
      </c>
      <c r="T6" t="s">
        <v>574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-815.91000000000349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-2563.8799999999974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-5.3650137856338077E-2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33.164999999999999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32.863500000000002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32.561999999999998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32.2605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31.959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31.657499999999999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31.355999999999998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31.054500000000001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30.753</v>
      </c>
      <c r="Q49" s="2"/>
      <c r="T49" s="92" t="s">
        <v>104</v>
      </c>
      <c r="U49" s="87" t="s">
        <v>562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30.451499999999999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30.15</v>
      </c>
      <c r="Q51" s="2"/>
      <c r="T51" s="92" t="s">
        <v>105</v>
      </c>
      <c r="U51" s="87" t="s">
        <v>673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29.848499999999998</v>
      </c>
      <c r="Q52" s="2"/>
      <c r="T52" s="92" t="s">
        <v>106</v>
      </c>
      <c r="U52" s="87" t="s">
        <v>674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29.546999999999997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29.245499999999996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28.943999999999999</v>
      </c>
      <c r="T55" s="92" t="s">
        <v>108</v>
      </c>
      <c r="U55" s="87" t="s">
        <v>675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28.642499999999998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28.340999999999998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28.0395</v>
      </c>
      <c r="T58" s="92" t="s">
        <v>109</v>
      </c>
      <c r="U58" s="87" t="s">
        <v>604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27.738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27.436499999999999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27.134999999999998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779</v>
      </c>
      <c r="S66" s="23" t="s">
        <v>778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7" priority="49">
      <formula>F58&gt;0</formula>
    </cfRule>
    <cfRule type="expression" dxfId="926" priority="50">
      <formula>F58&lt;0</formula>
    </cfRule>
  </conditionalFormatting>
  <conditionalFormatting sqref="F63:F76 F79:F123 F126:F127">
    <cfRule type="expression" dxfId="925" priority="45">
      <formula>F63&gt;0</formula>
    </cfRule>
    <cfRule type="expression" dxfId="924" priority="46">
      <formula>F63&lt;0</formula>
    </cfRule>
  </conditionalFormatting>
  <conditionalFormatting sqref="F63:F76 F79:F123 F126:F127">
    <cfRule type="expression" dxfId="923" priority="47">
      <formula>F63&gt;0</formula>
    </cfRule>
    <cfRule type="expression" dxfId="922" priority="48">
      <formula>F63&lt;0</formula>
    </cfRule>
  </conditionalFormatting>
  <conditionalFormatting sqref="H58:H76 H79:H123 H126:H127">
    <cfRule type="expression" dxfId="921" priority="43">
      <formula>H58&gt;0</formula>
    </cfRule>
    <cfRule type="expression" dxfId="920" priority="44">
      <formula>H58&lt;0</formula>
    </cfRule>
  </conditionalFormatting>
  <conditionalFormatting sqref="F54:F57">
    <cfRule type="expression" dxfId="919" priority="37">
      <formula>F54&gt;0</formula>
    </cfRule>
    <cfRule type="expression" dxfId="918" priority="38">
      <formula>F54&lt;0</formula>
    </cfRule>
  </conditionalFormatting>
  <conditionalFormatting sqref="H54:H57">
    <cfRule type="expression" dxfId="917" priority="35">
      <formula>H54&gt;0</formula>
    </cfRule>
    <cfRule type="expression" dxfId="916" priority="36">
      <formula>H54&lt;0</formula>
    </cfRule>
  </conditionalFormatting>
  <conditionalFormatting sqref="Q8">
    <cfRule type="expression" dxfId="915" priority="31">
      <formula>Q8&gt;0</formula>
    </cfRule>
    <cfRule type="expression" dxfId="914" priority="32">
      <formula>Q8&lt;0</formula>
    </cfRule>
  </conditionalFormatting>
  <conditionalFormatting sqref="Q7">
    <cfRule type="expression" dxfId="913" priority="33">
      <formula>Q7&gt;0</formula>
    </cfRule>
    <cfRule type="expression" dxfId="912" priority="34">
      <formula>Q7&lt;0</formula>
    </cfRule>
  </conditionalFormatting>
  <conditionalFormatting sqref="F77">
    <cfRule type="expression" dxfId="911" priority="27">
      <formula>F77&gt;0</formula>
    </cfRule>
    <cfRule type="expression" dxfId="910" priority="28">
      <formula>F77&lt;0</formula>
    </cfRule>
  </conditionalFormatting>
  <conditionalFormatting sqref="F77">
    <cfRule type="expression" dxfId="909" priority="29">
      <formula>F77&gt;0</formula>
    </cfRule>
    <cfRule type="expression" dxfId="908" priority="30">
      <formula>F77&lt;0</formula>
    </cfRule>
  </conditionalFormatting>
  <conditionalFormatting sqref="H77">
    <cfRule type="expression" dxfId="907" priority="25">
      <formula>H77&gt;0</formula>
    </cfRule>
    <cfRule type="expression" dxfId="906" priority="26">
      <formula>H77&lt;0</formula>
    </cfRule>
  </conditionalFormatting>
  <conditionalFormatting sqref="F78">
    <cfRule type="expression" dxfId="905" priority="21">
      <formula>F78&gt;0</formula>
    </cfRule>
    <cfRule type="expression" dxfId="904" priority="22">
      <formula>F78&lt;0</formula>
    </cfRule>
  </conditionalFormatting>
  <conditionalFormatting sqref="F78">
    <cfRule type="expression" dxfId="903" priority="23">
      <formula>F78&gt;0</formula>
    </cfRule>
    <cfRule type="expression" dxfId="902" priority="24">
      <formula>F78&lt;0</formula>
    </cfRule>
  </conditionalFormatting>
  <conditionalFormatting sqref="H78">
    <cfRule type="expression" dxfId="901" priority="19">
      <formula>H78&gt;0</formula>
    </cfRule>
    <cfRule type="expression" dxfId="900" priority="20">
      <formula>H78&lt;0</formula>
    </cfRule>
  </conditionalFormatting>
  <conditionalFormatting sqref="F124:F125">
    <cfRule type="expression" dxfId="899" priority="15">
      <formula>F124&gt;0</formula>
    </cfRule>
    <cfRule type="expression" dxfId="898" priority="16">
      <formula>F124&lt;0</formula>
    </cfRule>
  </conditionalFormatting>
  <conditionalFormatting sqref="F124:F125">
    <cfRule type="expression" dxfId="897" priority="17">
      <formula>F124&gt;0</formula>
    </cfRule>
    <cfRule type="expression" dxfId="896" priority="18">
      <formula>F124&lt;0</formula>
    </cfRule>
  </conditionalFormatting>
  <conditionalFormatting sqref="H124:H125">
    <cfRule type="expression" dxfId="895" priority="13">
      <formula>H124&gt;0</formula>
    </cfRule>
    <cfRule type="expression" dxfId="894" priority="14">
      <formula>H124&lt;0</formula>
    </cfRule>
  </conditionalFormatting>
  <conditionalFormatting sqref="F35:F48">
    <cfRule type="expression" dxfId="893" priority="11">
      <formula>F35&gt;0</formula>
    </cfRule>
    <cfRule type="expression" dxfId="892" priority="12">
      <formula>F35&lt;0</formula>
    </cfRule>
  </conditionalFormatting>
  <conditionalFormatting sqref="H35:H48">
    <cfRule type="expression" dxfId="891" priority="9">
      <formula>H35&gt;0</formula>
    </cfRule>
    <cfRule type="expression" dxfId="890" priority="10">
      <formula>H35&lt;0</formula>
    </cfRule>
  </conditionalFormatting>
  <conditionalFormatting sqref="Q10">
    <cfRule type="expression" dxfId="889" priority="7">
      <formula>Q10&gt;0</formula>
    </cfRule>
    <cfRule type="expression" dxfId="888" priority="8">
      <formula>Q10&lt;0</formula>
    </cfRule>
  </conditionalFormatting>
  <conditionalFormatting sqref="J45:K45">
    <cfRule type="expression" dxfId="887" priority="5">
      <formula>J45&gt;0</formula>
    </cfRule>
    <cfRule type="expression" dxfId="886" priority="6">
      <formula>J45&lt;0</formula>
    </cfRule>
  </conditionalFormatting>
  <conditionalFormatting sqref="K46">
    <cfRule type="expression" dxfId="885" priority="3">
      <formula>K46&gt;0</formula>
    </cfRule>
    <cfRule type="expression" dxfId="884" priority="4">
      <formula>K46&lt;0</formula>
    </cfRule>
  </conditionalFormatting>
  <conditionalFormatting sqref="K47:K51">
    <cfRule type="expression" dxfId="883" priority="1">
      <formula>K47&gt;0</formula>
    </cfRule>
    <cfRule type="expression" dxfId="882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11.47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11.47</v>
      </c>
      <c r="R4" s="499">
        <v>-1.12E-2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12.617000000000001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12.502300000000002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12.387600000000001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12.272900000000002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12.158200000000001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12.043500000000002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11.928800000000001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11.814100000000002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11.699400000000001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11.584700000000002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11.47</v>
      </c>
      <c r="Q51" s="2"/>
      <c r="T51" s="92" t="s">
        <v>105</v>
      </c>
      <c r="U51" s="87" t="s">
        <v>676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11.3553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11.240600000000001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11.1259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11.011200000000001</v>
      </c>
      <c r="T55" s="92" t="s">
        <v>108</v>
      </c>
      <c r="U55" s="87" t="s">
        <v>677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10.8965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10.7818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10.667100000000001</v>
      </c>
      <c r="T58" s="92" t="s">
        <v>109</v>
      </c>
      <c r="U58" s="87" t="s">
        <v>595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10.5524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10.437700000000001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10.323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81" priority="25">
      <formula>F30&gt;0</formula>
    </cfRule>
    <cfRule type="expression" dxfId="880" priority="26">
      <formula>F30&lt;0</formula>
    </cfRule>
  </conditionalFormatting>
  <conditionalFormatting sqref="F34:F42 F46:F74">
    <cfRule type="expression" dxfId="879" priority="21">
      <formula>F34&gt;0</formula>
    </cfRule>
    <cfRule type="expression" dxfId="878" priority="22">
      <formula>F34&lt;0</formula>
    </cfRule>
  </conditionalFormatting>
  <conditionalFormatting sqref="F34:F42 F46:F74">
    <cfRule type="expression" dxfId="877" priority="23">
      <formula>F34&gt;0</formula>
    </cfRule>
    <cfRule type="expression" dxfId="876" priority="24">
      <formula>F34&lt;0</formula>
    </cfRule>
  </conditionalFormatting>
  <conditionalFormatting sqref="H30:H42 H46:H74">
    <cfRule type="expression" dxfId="875" priority="19">
      <formula>H30&gt;0</formula>
    </cfRule>
    <cfRule type="expression" dxfId="874" priority="20">
      <formula>H30&lt;0</formula>
    </cfRule>
  </conditionalFormatting>
  <conditionalFormatting sqref="F25:F29">
    <cfRule type="expression" dxfId="873" priority="13">
      <formula>F25&gt;0</formula>
    </cfRule>
    <cfRule type="expression" dxfId="872" priority="14">
      <formula>F25&lt;0</formula>
    </cfRule>
  </conditionalFormatting>
  <conditionalFormatting sqref="H25:H29">
    <cfRule type="expression" dxfId="871" priority="11">
      <formula>H25&gt;0</formula>
    </cfRule>
    <cfRule type="expression" dxfId="870" priority="12">
      <formula>H25&lt;0</formula>
    </cfRule>
  </conditionalFormatting>
  <conditionalFormatting sqref="Q7">
    <cfRule type="expression" dxfId="869" priority="9">
      <formula>Q7&gt;0</formula>
    </cfRule>
    <cfRule type="expression" dxfId="868" priority="10">
      <formula>Q7&lt;0</formula>
    </cfRule>
  </conditionalFormatting>
  <conditionalFormatting sqref="Q8">
    <cfRule type="expression" dxfId="867" priority="7">
      <formula>Q8&gt;0</formula>
    </cfRule>
    <cfRule type="expression" dxfId="866" priority="8">
      <formula>Q8&lt;0</formula>
    </cfRule>
  </conditionalFormatting>
  <conditionalFormatting sqref="F43:F45">
    <cfRule type="expression" dxfId="865" priority="3">
      <formula>F43&gt;0</formula>
    </cfRule>
    <cfRule type="expression" dxfId="864" priority="4">
      <formula>F43&lt;0</formula>
    </cfRule>
  </conditionalFormatting>
  <conditionalFormatting sqref="F43:F45">
    <cfRule type="expression" dxfId="863" priority="5">
      <formula>F43&gt;0</formula>
    </cfRule>
    <cfRule type="expression" dxfId="862" priority="6">
      <formula>F43&lt;0</formula>
    </cfRule>
  </conditionalFormatting>
  <conditionalFormatting sqref="H43:H45">
    <cfRule type="expression" dxfId="861" priority="1">
      <formula>H43&gt;0</formula>
    </cfRule>
    <cfRule type="expression" dxfId="86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123.74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123.74</v>
      </c>
      <c r="R4" s="499">
        <v>1.9E-3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136.114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134.8766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133.63920000000002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132.40180000000001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131.1644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129.92699999999999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128.68960000000001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127.4522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126.2148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124.9774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123.74</v>
      </c>
      <c r="Q51" s="2"/>
      <c r="T51" s="92" t="s">
        <v>105</v>
      </c>
      <c r="U51" s="129" t="s">
        <v>678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122.50259999999999</v>
      </c>
      <c r="Q52" s="2"/>
      <c r="T52" s="92" t="s">
        <v>106</v>
      </c>
      <c r="U52" s="129" t="s">
        <v>679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121.26519999999999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120.02779999999998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118.79039999999999</v>
      </c>
      <c r="T55" s="92" t="s">
        <v>108</v>
      </c>
      <c r="U55" s="129" t="s">
        <v>680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117.55299999999998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116.31559999999999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115.0782</v>
      </c>
      <c r="T58" s="92" t="s">
        <v>109</v>
      </c>
      <c r="U58" s="129" t="s">
        <v>605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113.8408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112.60339999999999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111.366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9" priority="19">
      <formula>F25&gt;0</formula>
    </cfRule>
    <cfRule type="expression" dxfId="858" priority="20">
      <formula>F25&lt;0</formula>
    </cfRule>
  </conditionalFormatting>
  <conditionalFormatting sqref="Q7">
    <cfRule type="expression" dxfId="857" priority="17">
      <formula>Q7&gt;0</formula>
    </cfRule>
    <cfRule type="expression" dxfId="856" priority="18">
      <formula>Q7&lt;0</formula>
    </cfRule>
  </conditionalFormatting>
  <conditionalFormatting sqref="Q8">
    <cfRule type="expression" dxfId="855" priority="15">
      <formula>Q8&gt;0</formula>
    </cfRule>
    <cfRule type="expression" dxfId="854" priority="16">
      <formula>Q8&lt;0</formula>
    </cfRule>
  </conditionalFormatting>
  <conditionalFormatting sqref="M74">
    <cfRule type="expression" dxfId="853" priority="9">
      <formula>M74&gt;0</formula>
    </cfRule>
    <cfRule type="expression" dxfId="852" priority="10">
      <formula>M74&lt;0</formula>
    </cfRule>
  </conditionalFormatting>
  <conditionalFormatting sqref="F113:F149 H113:H149">
    <cfRule type="expression" dxfId="851" priority="7">
      <formula>F113&gt;0</formula>
    </cfRule>
    <cfRule type="expression" dxfId="850" priority="8">
      <formula>F113&lt;0</formula>
    </cfRule>
  </conditionalFormatting>
  <conditionalFormatting sqref="F105:F112">
    <cfRule type="expression" dxfId="849" priority="5">
      <formula>F105&gt;0</formula>
    </cfRule>
    <cfRule type="expression" dxfId="848" priority="6">
      <formula>F105&lt;0</formula>
    </cfRule>
  </conditionalFormatting>
  <conditionalFormatting sqref="H105:H112">
    <cfRule type="expression" dxfId="847" priority="3">
      <formula>H105&gt;0</formula>
    </cfRule>
    <cfRule type="expression" dxfId="846" priority="4">
      <formula>H105&lt;0</formula>
    </cfRule>
  </conditionalFormatting>
  <conditionalFormatting sqref="Q10">
    <cfRule type="expression" dxfId="845" priority="1">
      <formula>Q10&gt;0</formula>
    </cfRule>
    <cfRule type="expression" dxfId="84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tabSelected="1" workbookViewId="0">
      <pane ySplit="1" topLeftCell="A224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21.653684000000077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9.59</v>
      </c>
      <c r="R4" s="499">
        <v>-3.3300000000000003E-2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23975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-30159.210000000196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-30159.210000000196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-0.5571192412339645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10.549000000000001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10.453100000000001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10.357200000000001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10.2613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10.1654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10.0695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9.9735999999999994</v>
      </c>
      <c r="Q49" s="2"/>
      <c r="T49" s="107" t="s">
        <v>104</v>
      </c>
      <c r="U49" s="105" t="s">
        <v>681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9.8777000000000008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9.7818000000000005</v>
      </c>
      <c r="Q51" s="2"/>
      <c r="T51" s="107" t="s">
        <v>105</v>
      </c>
      <c r="U51" s="105" t="s">
        <v>682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9.6859000000000002</v>
      </c>
      <c r="Q52" s="2"/>
      <c r="T52" s="107" t="s">
        <v>106</v>
      </c>
      <c r="U52" s="105" t="s">
        <v>563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9.59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9.4940999999999995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9.3981999999999992</v>
      </c>
      <c r="T55" s="107" t="s">
        <v>108</v>
      </c>
      <c r="U55" s="105" t="s">
        <v>683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9.3022999999999989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9.2064000000000004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9.1105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9.0145999999999997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8.9187000000000012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8.8228000000000009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8.7269000000000005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8.6310000000000002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9"/>
      <c r="J99" s="3"/>
      <c r="K99" s="3"/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38105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3" priority="74">
      <formula>F12&gt;0</formula>
    </cfRule>
    <cfRule type="expression" dxfId="84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41" priority="67">
      <formula>F124&gt;0</formula>
    </cfRule>
    <cfRule type="expression" dxfId="840" priority="68">
      <formula>F124&lt;0</formula>
    </cfRule>
  </conditionalFormatting>
  <conditionalFormatting sqref="H124:H130">
    <cfRule type="expression" dxfId="839" priority="55">
      <formula>H124&gt;0</formula>
    </cfRule>
    <cfRule type="expression" dxfId="838" priority="56">
      <formula>H124&lt;0</formula>
    </cfRule>
  </conditionalFormatting>
  <conditionalFormatting sqref="H131">
    <cfRule type="expression" dxfId="837" priority="53">
      <formula>H131&gt;0</formula>
    </cfRule>
    <cfRule type="expression" dxfId="836" priority="54">
      <formula>H131&lt;0</formula>
    </cfRule>
  </conditionalFormatting>
  <conditionalFormatting sqref="H132">
    <cfRule type="expression" dxfId="835" priority="51">
      <formula>H132&gt;0</formula>
    </cfRule>
    <cfRule type="expression" dxfId="834" priority="52">
      <formula>H132&lt;0</formula>
    </cfRule>
  </conditionalFormatting>
  <conditionalFormatting sqref="H133:H135">
    <cfRule type="expression" dxfId="833" priority="49">
      <formula>H133&gt;0</formula>
    </cfRule>
    <cfRule type="expression" dxfId="832" priority="50">
      <formula>H133&lt;0</formula>
    </cfRule>
  </conditionalFormatting>
  <conditionalFormatting sqref="H136">
    <cfRule type="expression" dxfId="831" priority="45">
      <formula>H136&gt;0</formula>
    </cfRule>
    <cfRule type="expression" dxfId="830" priority="46">
      <formula>H136&lt;0</formula>
    </cfRule>
  </conditionalFormatting>
  <conditionalFormatting sqref="Q7">
    <cfRule type="expression" dxfId="829" priority="39">
      <formula>Q7&gt;0</formula>
    </cfRule>
    <cfRule type="expression" dxfId="828" priority="40">
      <formula>Q7&lt;0</formula>
    </cfRule>
  </conditionalFormatting>
  <conditionalFormatting sqref="Q8">
    <cfRule type="expression" dxfId="827" priority="37">
      <formula>Q8&gt;0</formula>
    </cfRule>
    <cfRule type="expression" dxfId="826" priority="38">
      <formula>Q8&lt;0</formula>
    </cfRule>
  </conditionalFormatting>
  <conditionalFormatting sqref="F167:F178 H167:H178">
    <cfRule type="expression" dxfId="825" priority="35">
      <formula>F167&gt;0</formula>
    </cfRule>
    <cfRule type="expression" dxfId="824" priority="36">
      <formula>F167&lt;0</formula>
    </cfRule>
  </conditionalFormatting>
  <conditionalFormatting sqref="F183:F197 H183:H197">
    <cfRule type="expression" dxfId="823" priority="33">
      <formula>F183&gt;0</formula>
    </cfRule>
    <cfRule type="expression" dxfId="822" priority="34">
      <formula>F183&lt;0</formula>
    </cfRule>
  </conditionalFormatting>
  <conditionalFormatting sqref="F198:F206 H198:H206">
    <cfRule type="expression" dxfId="821" priority="31">
      <formula>F198&gt;0</formula>
    </cfRule>
    <cfRule type="expression" dxfId="820" priority="32">
      <formula>F198&lt;0</formula>
    </cfRule>
  </conditionalFormatting>
  <conditionalFormatting sqref="F141:F147 H141:H147">
    <cfRule type="expression" dxfId="819" priority="29">
      <formula>F141&gt;0</formula>
    </cfRule>
    <cfRule type="expression" dxfId="818" priority="30">
      <formula>F141&lt;0</formula>
    </cfRule>
  </conditionalFormatting>
  <conditionalFormatting sqref="H149:H152 F149:F152">
    <cfRule type="expression" dxfId="817" priority="27">
      <formula>F149&gt;0</formula>
    </cfRule>
    <cfRule type="expression" dxfId="816" priority="28">
      <formula>F149&lt;0</formula>
    </cfRule>
  </conditionalFormatting>
  <conditionalFormatting sqref="F226 H215:H218 H257:H260 F257:F260 H226 H231:H233 F231:F233 F235:F244 H235:H244">
    <cfRule type="expression" dxfId="815" priority="25">
      <formula>F215&gt;0</formula>
    </cfRule>
    <cfRule type="expression" dxfId="814" priority="26">
      <formula>F215&lt;0</formula>
    </cfRule>
  </conditionalFormatting>
  <conditionalFormatting sqref="F207:F218">
    <cfRule type="expression" dxfId="813" priority="23">
      <formula>F207&gt;0</formula>
    </cfRule>
    <cfRule type="expression" dxfId="812" priority="24">
      <formula>F207&lt;0</formula>
    </cfRule>
  </conditionalFormatting>
  <conditionalFormatting sqref="H207:H208">
    <cfRule type="expression" dxfId="811" priority="21">
      <formula>H207&gt;0</formula>
    </cfRule>
    <cfRule type="expression" dxfId="810" priority="22">
      <formula>H207&lt;0</formula>
    </cfRule>
  </conditionalFormatting>
  <conditionalFormatting sqref="H209">
    <cfRule type="expression" dxfId="809" priority="19">
      <formula>H209&gt;0</formula>
    </cfRule>
    <cfRule type="expression" dxfId="808" priority="20">
      <formula>H209&lt;0</formula>
    </cfRule>
  </conditionalFormatting>
  <conditionalFormatting sqref="H210">
    <cfRule type="expression" dxfId="807" priority="17">
      <formula>H210&gt;0</formula>
    </cfRule>
    <cfRule type="expression" dxfId="806" priority="18">
      <formula>H210&lt;0</formula>
    </cfRule>
  </conditionalFormatting>
  <conditionalFormatting sqref="H211:H213">
    <cfRule type="expression" dxfId="805" priority="15">
      <formula>H211&gt;0</formula>
    </cfRule>
    <cfRule type="expression" dxfId="804" priority="16">
      <formula>H211&lt;0</formula>
    </cfRule>
  </conditionalFormatting>
  <conditionalFormatting sqref="H214">
    <cfRule type="expression" dxfId="803" priority="13">
      <formula>H214&gt;0</formula>
    </cfRule>
    <cfRule type="expression" dxfId="802" priority="14">
      <formula>H214&lt;0</formula>
    </cfRule>
  </conditionalFormatting>
  <conditionalFormatting sqref="F245:F256 H245:H256">
    <cfRule type="expression" dxfId="801" priority="11">
      <formula>F245&gt;0</formula>
    </cfRule>
    <cfRule type="expression" dxfId="800" priority="12">
      <formula>F245&lt;0</formula>
    </cfRule>
  </conditionalFormatting>
  <conditionalFormatting sqref="F261:F275 H261:H275">
    <cfRule type="expression" dxfId="799" priority="9">
      <formula>F261&gt;0</formula>
    </cfRule>
    <cfRule type="expression" dxfId="798" priority="10">
      <formula>F261&lt;0</formula>
    </cfRule>
  </conditionalFormatting>
  <conditionalFormatting sqref="F276:F283 H276:H283">
    <cfRule type="expression" dxfId="797" priority="7">
      <formula>F276&gt;0</formula>
    </cfRule>
    <cfRule type="expression" dxfId="796" priority="8">
      <formula>F276&lt;0</formula>
    </cfRule>
  </conditionalFormatting>
  <conditionalFormatting sqref="F219:F225 H219:H225">
    <cfRule type="expression" dxfId="795" priority="5">
      <formula>F219&gt;0</formula>
    </cfRule>
    <cfRule type="expression" dxfId="794" priority="6">
      <formula>F219&lt;0</formula>
    </cfRule>
  </conditionalFormatting>
  <conditionalFormatting sqref="H227:H230 F227:F230">
    <cfRule type="expression" dxfId="793" priority="3">
      <formula>F227&gt;0</formula>
    </cfRule>
    <cfRule type="expression" dxfId="792" priority="4">
      <formula>F227&lt;0</formula>
    </cfRule>
  </conditionalFormatting>
  <conditionalFormatting sqref="H234 F234">
    <cfRule type="expression" dxfId="791" priority="1">
      <formula>F234&gt;0</formula>
    </cfRule>
    <cfRule type="expression" dxfId="79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109.67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109.67</v>
      </c>
      <c r="R4" s="499">
        <v>3.3999999999999998E-3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120.63700000000001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119.54030000000002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118.4436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117.34690000000001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116.25020000000001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115.15350000000001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114.05680000000001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112.96010000000001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111.8634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110.7667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109.67</v>
      </c>
      <c r="Q51" s="2"/>
      <c r="T51" s="92" t="s">
        <v>105</v>
      </c>
      <c r="U51" s="129" t="s">
        <v>684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108.5733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107.4766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106.37989999999999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105.28319999999999</v>
      </c>
      <c r="T55" s="92" t="s">
        <v>108</v>
      </c>
      <c r="U55" s="129" t="s">
        <v>685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104.1865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103.0898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101.99310000000001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100.8964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99.799700000000001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98.703000000000003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9" priority="43">
      <formula>F33&gt;0</formula>
    </cfRule>
    <cfRule type="expression" dxfId="788" priority="44">
      <formula>F33&lt;0</formula>
    </cfRule>
  </conditionalFormatting>
  <conditionalFormatting sqref="Q7">
    <cfRule type="expression" dxfId="787" priority="41">
      <formula>Q7&gt;0</formula>
    </cfRule>
    <cfRule type="expression" dxfId="786" priority="42">
      <formula>Q7&lt;0</formula>
    </cfRule>
  </conditionalFormatting>
  <conditionalFormatting sqref="Q8">
    <cfRule type="expression" dxfId="785" priority="39">
      <formula>Q8&gt;0</formula>
    </cfRule>
    <cfRule type="expression" dxfId="784" priority="40">
      <formula>Q8&lt;0</formula>
    </cfRule>
  </conditionalFormatting>
  <conditionalFormatting sqref="F29 F32">
    <cfRule type="expression" dxfId="783" priority="37">
      <formula>F29&gt;0</formula>
    </cfRule>
    <cfRule type="expression" dxfId="782" priority="38">
      <formula>F29&lt;0</formula>
    </cfRule>
  </conditionalFormatting>
  <conditionalFormatting sqref="H29 H32">
    <cfRule type="expression" dxfId="781" priority="35">
      <formula>H29&gt;0</formula>
    </cfRule>
    <cfRule type="expression" dxfId="780" priority="36">
      <formula>H29&lt;0</formula>
    </cfRule>
  </conditionalFormatting>
  <conditionalFormatting sqref="F30:F31">
    <cfRule type="expression" dxfId="779" priority="33">
      <formula>F30&gt;0</formula>
    </cfRule>
    <cfRule type="expression" dxfId="778" priority="34">
      <formula>F30&lt;0</formula>
    </cfRule>
  </conditionalFormatting>
  <conditionalFormatting sqref="H30:H31">
    <cfRule type="expression" dxfId="777" priority="31">
      <formula>H30&gt;0</formula>
    </cfRule>
    <cfRule type="expression" dxfId="776" priority="32">
      <formula>H30&lt;0</formula>
    </cfRule>
  </conditionalFormatting>
  <conditionalFormatting sqref="F105:F140 H105:H140">
    <cfRule type="expression" dxfId="775" priority="29">
      <formula>F105&gt;0</formula>
    </cfRule>
    <cfRule type="expression" dxfId="774" priority="30">
      <formula>F105&lt;0</formula>
    </cfRule>
  </conditionalFormatting>
  <conditionalFormatting sqref="F96:F99">
    <cfRule type="expression" dxfId="773" priority="27">
      <formula>F96&gt;0</formula>
    </cfRule>
    <cfRule type="expression" dxfId="772" priority="28">
      <formula>F96&lt;0</formula>
    </cfRule>
  </conditionalFormatting>
  <conditionalFormatting sqref="H96:H99">
    <cfRule type="expression" dxfId="771" priority="25">
      <formula>H96&gt;0</formula>
    </cfRule>
    <cfRule type="expression" dxfId="770" priority="26">
      <formula>H96&lt;0</formula>
    </cfRule>
  </conditionalFormatting>
  <conditionalFormatting sqref="F25:F28">
    <cfRule type="expression" dxfId="769" priority="19">
      <formula>F25&gt;0</formula>
    </cfRule>
    <cfRule type="expression" dxfId="768" priority="20">
      <formula>F25&lt;0</formula>
    </cfRule>
  </conditionalFormatting>
  <conditionalFormatting sqref="H25:H28">
    <cfRule type="expression" dxfId="767" priority="17">
      <formula>H25&gt;0</formula>
    </cfRule>
    <cfRule type="expression" dxfId="766" priority="18">
      <formula>H25&lt;0</formula>
    </cfRule>
  </conditionalFormatting>
  <conditionalFormatting sqref="J27">
    <cfRule type="expression" dxfId="765" priority="15">
      <formula>J27&gt;0</formula>
    </cfRule>
    <cfRule type="expression" dxfId="764" priority="16">
      <formula>J27&lt;0</formula>
    </cfRule>
  </conditionalFormatting>
  <conditionalFormatting sqref="F104">
    <cfRule type="expression" dxfId="763" priority="13">
      <formula>F104&gt;0</formula>
    </cfRule>
    <cfRule type="expression" dxfId="762" priority="14">
      <formula>F104&lt;0</formula>
    </cfRule>
  </conditionalFormatting>
  <conditionalFormatting sqref="H104">
    <cfRule type="expression" dxfId="761" priority="11">
      <formula>H104&gt;0</formula>
    </cfRule>
    <cfRule type="expression" dxfId="760" priority="12">
      <formula>H104&lt;0</formula>
    </cfRule>
  </conditionalFormatting>
  <conditionalFormatting sqref="F100:F103">
    <cfRule type="expression" dxfId="759" priority="9">
      <formula>F100&gt;0</formula>
    </cfRule>
    <cfRule type="expression" dxfId="758" priority="10">
      <formula>F100&lt;0</formula>
    </cfRule>
  </conditionalFormatting>
  <conditionalFormatting sqref="H100:H103">
    <cfRule type="expression" dxfId="757" priority="7">
      <formula>H100&gt;0</formula>
    </cfRule>
    <cfRule type="expression" dxfId="756" priority="8">
      <formula>H100&lt;0</formula>
    </cfRule>
  </conditionalFormatting>
  <conditionalFormatting sqref="J102">
    <cfRule type="expression" dxfId="755" priority="5">
      <formula>J102&gt;0</formula>
    </cfRule>
    <cfRule type="expression" dxfId="754" priority="6">
      <formula>J102&lt;0</formula>
    </cfRule>
  </conditionalFormatting>
  <conditionalFormatting sqref="Q10">
    <cfRule type="expression" dxfId="753" priority="3">
      <formula>Q10&gt;0</formula>
    </cfRule>
    <cfRule type="expression" dxfId="752" priority="4">
      <formula>Q10&lt;0</formula>
    </cfRule>
  </conditionalFormatting>
  <conditionalFormatting sqref="M71">
    <cfRule type="expression" dxfId="751" priority="1">
      <formula>M71&gt;0</formula>
    </cfRule>
    <cfRule type="expression" dxfId="75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55.47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55.47</v>
      </c>
      <c r="R4" s="499">
        <v>5.5999999999999999E-3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61.017000000000003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60.462300000000006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59.907600000000002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59.352900000000005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58.798200000000001</v>
      </c>
      <c r="T49" s="92" t="s">
        <v>122</v>
      </c>
      <c r="U49" s="129" t="s">
        <v>582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58.243500000000004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57.688800000000001</v>
      </c>
      <c r="T51" s="92" t="s">
        <v>105</v>
      </c>
      <c r="U51" s="129" t="s">
        <v>686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57.134100000000004</v>
      </c>
      <c r="T52" s="92" t="s">
        <v>106</v>
      </c>
      <c r="U52" s="129" t="s">
        <v>687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56.5794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56.024700000000003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55.47</v>
      </c>
      <c r="T55" s="92" t="s">
        <v>108</v>
      </c>
      <c r="U55" s="129" t="s">
        <v>688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54.915299999999995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54.360599999999998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53.805899999999994</v>
      </c>
      <c r="T58" s="92" t="s">
        <v>109</v>
      </c>
      <c r="U58" s="129" t="s">
        <v>606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53.251199999999997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52.696499999999993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52.141799999999996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51.5871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51.032400000000003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50.477699999999999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49.923000000000002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9" priority="43">
      <formula>F27&gt;0</formula>
    </cfRule>
    <cfRule type="expression" dxfId="748" priority="44">
      <formula>F27&lt;0</formula>
    </cfRule>
  </conditionalFormatting>
  <conditionalFormatting sqref="H27:H33">
    <cfRule type="expression" dxfId="747" priority="39">
      <formula>H27&gt;0</formula>
    </cfRule>
    <cfRule type="expression" dxfId="746" priority="40">
      <formula>H27&lt;0</formula>
    </cfRule>
  </conditionalFormatting>
  <conditionalFormatting sqref="F23:F26">
    <cfRule type="expression" dxfId="745" priority="25">
      <formula>F23&gt;0</formula>
    </cfRule>
    <cfRule type="expression" dxfId="744" priority="26">
      <formula>F23&lt;0</formula>
    </cfRule>
  </conditionalFormatting>
  <conditionalFormatting sqref="H23:H26">
    <cfRule type="expression" dxfId="743" priority="23">
      <formula>H23&gt;0</formula>
    </cfRule>
    <cfRule type="expression" dxfId="742" priority="24">
      <formula>H23&lt;0</formula>
    </cfRule>
  </conditionalFormatting>
  <conditionalFormatting sqref="Q8">
    <cfRule type="expression" dxfId="741" priority="19">
      <formula>Q8&gt;0</formula>
    </cfRule>
    <cfRule type="expression" dxfId="740" priority="20">
      <formula>Q8&lt;0</formula>
    </cfRule>
  </conditionalFormatting>
  <conditionalFormatting sqref="Q7">
    <cfRule type="expression" dxfId="739" priority="21">
      <formula>Q7&gt;0</formula>
    </cfRule>
    <cfRule type="expression" dxfId="738" priority="22">
      <formula>Q7&lt;0</formula>
    </cfRule>
  </conditionalFormatting>
  <conditionalFormatting sqref="F34">
    <cfRule type="expression" dxfId="737" priority="17">
      <formula>F34&gt;0</formula>
    </cfRule>
    <cfRule type="expression" dxfId="736" priority="18">
      <formula>F34&lt;0</formula>
    </cfRule>
  </conditionalFormatting>
  <conditionalFormatting sqref="H34">
    <cfRule type="expression" dxfId="735" priority="15">
      <formula>H34&gt;0</formula>
    </cfRule>
    <cfRule type="expression" dxfId="734" priority="16">
      <formula>H34&lt;0</formula>
    </cfRule>
  </conditionalFormatting>
  <conditionalFormatting sqref="M36">
    <cfRule type="expression" dxfId="733" priority="5">
      <formula>M36&gt;0</formula>
    </cfRule>
    <cfRule type="expression" dxfId="732" priority="6">
      <formula>M36&lt;0</formula>
    </cfRule>
  </conditionalFormatting>
  <conditionalFormatting sqref="Q10">
    <cfRule type="expression" dxfId="731" priority="1">
      <formula>Q10&gt;0</formula>
    </cfRule>
    <cfRule type="expression" dxfId="730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548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27.45</v>
      </c>
      <c r="R4" s="499">
        <v>1.1000000000000001E-3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5490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1059.6999999999989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-392.55999999999949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-6.6732851003644594E-2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30.195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29.920500000000001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29.646000000000001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29.371500000000001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29.097000000000001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28.822500000000002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28.548000000000002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28.273499999999999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27.998999999999999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27.724499999999999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27.45</v>
      </c>
      <c r="Q51" s="2"/>
      <c r="T51" s="92" t="s">
        <v>105</v>
      </c>
      <c r="U51" s="129" t="s">
        <v>689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27.1755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26.901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26.6265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26.351999999999997</v>
      </c>
      <c r="T55" s="92" t="s">
        <v>108</v>
      </c>
      <c r="U55" s="129" t="s">
        <v>690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26.077499999999997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25.802999999999997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25.528500000000001</v>
      </c>
      <c r="T58" s="92" t="s">
        <v>109</v>
      </c>
      <c r="U58" s="129" t="s">
        <v>607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25.254000000000001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24.979500000000002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24.704999999999998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9" priority="37">
      <formula>F55&gt;0</formula>
    </cfRule>
    <cfRule type="expression" dxfId="728" priority="38">
      <formula>F55&lt;0</formula>
    </cfRule>
  </conditionalFormatting>
  <conditionalFormatting sqref="Q7">
    <cfRule type="expression" dxfId="727" priority="25">
      <formula>Q7&gt;0</formula>
    </cfRule>
    <cfRule type="expression" dxfId="726" priority="26">
      <formula>Q7&lt;0</formula>
    </cfRule>
  </conditionalFormatting>
  <conditionalFormatting sqref="Q8">
    <cfRule type="expression" dxfId="725" priority="23">
      <formula>Q8&gt;0</formula>
    </cfRule>
    <cfRule type="expression" dxfId="724" priority="24">
      <formula>Q8&lt;0</formula>
    </cfRule>
  </conditionalFormatting>
  <conditionalFormatting sqref="F42:F54">
    <cfRule type="expression" dxfId="723" priority="21">
      <formula>F42&gt;0</formula>
    </cfRule>
    <cfRule type="expression" dxfId="722" priority="22">
      <formula>F42&lt;0</formula>
    </cfRule>
  </conditionalFormatting>
  <conditionalFormatting sqref="H42:H54">
    <cfRule type="expression" dxfId="721" priority="19">
      <formula>H42&gt;0</formula>
    </cfRule>
    <cfRule type="expression" dxfId="720" priority="20">
      <formula>H42&lt;0</formula>
    </cfRule>
  </conditionalFormatting>
  <conditionalFormatting sqref="H58:H61">
    <cfRule type="expression" dxfId="719" priority="15">
      <formula>H58&gt;0</formula>
    </cfRule>
    <cfRule type="expression" dxfId="718" priority="16">
      <formula>H58&lt;0</formula>
    </cfRule>
  </conditionalFormatting>
  <conditionalFormatting sqref="F58:F61">
    <cfRule type="expression" dxfId="717" priority="17">
      <formula>F58&gt;0</formula>
    </cfRule>
    <cfRule type="expression" dxfId="716" priority="18">
      <formula>F58&lt;0</formula>
    </cfRule>
  </conditionalFormatting>
  <conditionalFormatting sqref="M84">
    <cfRule type="expression" dxfId="715" priority="13">
      <formula>M84&gt;0</formula>
    </cfRule>
    <cfRule type="expression" dxfId="714" priority="14">
      <formula>M84&lt;0</formula>
    </cfRule>
  </conditionalFormatting>
  <conditionalFormatting sqref="F23:F24 F31:F36">
    <cfRule type="expression" dxfId="713" priority="11">
      <formula>F23&gt;0</formula>
    </cfRule>
    <cfRule type="expression" dxfId="712" priority="12">
      <formula>F23&lt;0</formula>
    </cfRule>
  </conditionalFormatting>
  <conditionalFormatting sqref="H23:H24 H31:H36">
    <cfRule type="expression" dxfId="711" priority="9">
      <formula>H23&gt;0</formula>
    </cfRule>
    <cfRule type="expression" dxfId="710" priority="10">
      <formula>H23&lt;0</formula>
    </cfRule>
  </conditionalFormatting>
  <conditionalFormatting sqref="Q10">
    <cfRule type="expression" dxfId="709" priority="7">
      <formula>Q10&gt;0</formula>
    </cfRule>
    <cfRule type="expression" dxfId="708" priority="8">
      <formula>Q10&lt;0</formula>
    </cfRule>
  </conditionalFormatting>
  <conditionalFormatting sqref="F25:F30">
    <cfRule type="expression" dxfId="707" priority="5">
      <formula>F25&gt;0</formula>
    </cfRule>
    <cfRule type="expression" dxfId="706" priority="6">
      <formula>F25&lt;0</formula>
    </cfRule>
  </conditionalFormatting>
  <conditionalFormatting sqref="H25:H30">
    <cfRule type="expression" dxfId="705" priority="3">
      <formula>H25&gt;0</formula>
    </cfRule>
    <cfRule type="expression" dxfId="704" priority="4">
      <formula>H25&lt;0</formula>
    </cfRule>
  </conditionalFormatting>
  <conditionalFormatting sqref="K28:K35">
    <cfRule type="expression" dxfId="703" priority="1">
      <formula>K28&gt;0</formula>
    </cfRule>
    <cfRule type="expression" dxfId="702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53.68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53.68</v>
      </c>
      <c r="R4" s="499">
        <v>1.9E-3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571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59.048000000000002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58.511200000000002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57.974400000000003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57.437600000000003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56.900800000000004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56.364000000000004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55.827200000000005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55.290399999999998</v>
      </c>
      <c r="Q48" s="2"/>
      <c r="T48" s="92" t="s">
        <v>333</v>
      </c>
      <c r="U48" s="87" t="s">
        <v>551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54.753599999999999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54.216799999999999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53.68</v>
      </c>
      <c r="Q51" s="2"/>
      <c r="T51" s="92" t="s">
        <v>105</v>
      </c>
      <c r="U51" s="87" t="s">
        <v>691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53.1432</v>
      </c>
      <c r="Q52" s="2"/>
      <c r="T52" s="92" t="s">
        <v>106</v>
      </c>
      <c r="U52" s="87" t="s">
        <v>570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52.606400000000001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52.069600000000001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51.532799999999995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50.995999999999995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50.459199999999996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49.922400000000003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49.385600000000004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48.848800000000004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48.311999999999998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1" priority="9">
      <formula>F39&gt;0</formula>
    </cfRule>
    <cfRule type="expression" dxfId="700" priority="10">
      <formula>F39&lt;0</formula>
    </cfRule>
  </conditionalFormatting>
  <conditionalFormatting sqref="F25:F38">
    <cfRule type="expression" dxfId="699" priority="7">
      <formula>F25&gt;0</formula>
    </cfRule>
    <cfRule type="expression" dxfId="698" priority="8">
      <formula>F25&lt;0</formula>
    </cfRule>
  </conditionalFormatting>
  <conditionalFormatting sqref="H25:H38">
    <cfRule type="expression" dxfId="697" priority="5">
      <formula>H25&gt;0</formula>
    </cfRule>
    <cfRule type="expression" dxfId="696" priority="6">
      <formula>H25&lt;0</formula>
    </cfRule>
  </conditionalFormatting>
  <conditionalFormatting sqref="Q7">
    <cfRule type="expression" dxfId="695" priority="3">
      <formula>Q7&gt;0</formula>
    </cfRule>
    <cfRule type="expression" dxfId="694" priority="4">
      <formula>Q7&lt;0</formula>
    </cfRule>
  </conditionalFormatting>
  <conditionalFormatting sqref="Q8">
    <cfRule type="expression" dxfId="693" priority="1">
      <formula>Q8&gt;0</formula>
    </cfRule>
    <cfRule type="expression" dxfId="6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8" si="0">C2*D2+E2</f>
        <v>14843.999999999998</v>
      </c>
      <c r="G2" s="500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25.48695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0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27.63</v>
      </c>
      <c r="R4" s="499">
        <v>3.1399999999999997E-2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1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33156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30584.34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18067.526999999853</v>
      </c>
      <c r="R7">
        <v>800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B8" s="502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2571.66</v>
      </c>
      <c r="T8" t="s">
        <v>575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B9" s="30"/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8.4084207800462579E-2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B10" s="30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200</v>
      </c>
      <c r="D23" s="355"/>
      <c r="E23" s="355"/>
      <c r="F23" s="356">
        <f>SumByColor($A$23,F2:F21)</f>
        <v>5467</v>
      </c>
      <c r="G23" s="355"/>
      <c r="H23" s="355">
        <f>SumByColor($A$23,H2:H21)</f>
        <v>200</v>
      </c>
      <c r="I23" s="355"/>
      <c r="J23" s="355"/>
      <c r="K23" s="356">
        <f>SumByColor($A$23,K2:K21)</f>
        <v>5590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777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30.393000000000001</v>
      </c>
      <c r="T45" s="92" t="s">
        <v>100</v>
      </c>
      <c r="U45" s="129" t="s">
        <v>692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30.116700000000002</v>
      </c>
      <c r="T46" s="92" t="s">
        <v>101</v>
      </c>
      <c r="U46" s="129" t="s">
        <v>693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29.840400000000002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29.5641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29.287800000000001</v>
      </c>
      <c r="T49" s="92" t="s">
        <v>122</v>
      </c>
      <c r="U49" s="129" t="s">
        <v>586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29.011500000000002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28.735199999999999</v>
      </c>
      <c r="T51" s="92" t="s">
        <v>105</v>
      </c>
      <c r="U51" s="129" t="s">
        <v>694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28.4589</v>
      </c>
      <c r="T52" s="92" t="s">
        <v>106</v>
      </c>
      <c r="U52" s="129" t="s">
        <v>576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7" si="38">-C53*(D53-E53)</f>
        <v>3326.9999999999982</v>
      </c>
      <c r="G53" s="40">
        <f t="shared" ref="G53:G57" si="39">IF(C53=0, 0,D53*C53)</f>
        <v>25193</v>
      </c>
      <c r="H53" s="231">
        <f t="shared" ref="H53:H57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28.182600000000001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27.906299999999998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27.63</v>
      </c>
      <c r="T55" s="92" t="s">
        <v>108</v>
      </c>
      <c r="U55" s="129" t="s">
        <v>695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27.3537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A57" s="4">
        <v>700</v>
      </c>
      <c r="B57" s="192">
        <v>42846</v>
      </c>
      <c r="C57" s="10">
        <v>1200</v>
      </c>
      <c r="D57" s="199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1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27.077399999999997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26.801099999999998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26.524799999999999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26.248499999999996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25.972199999999997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25.695900000000002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25.419599999999999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25.1433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24.867000000000001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1" priority="91">
      <formula>F70&gt;0</formula>
    </cfRule>
    <cfRule type="expression" dxfId="690" priority="92">
      <formula>F70&lt;0</formula>
    </cfRule>
  </conditionalFormatting>
  <conditionalFormatting sqref="H70:H81">
    <cfRule type="expression" dxfId="689" priority="83">
      <formula>H70&gt;0</formula>
    </cfRule>
    <cfRule type="expression" dxfId="688" priority="84">
      <formula>H70&lt;0</formula>
    </cfRule>
  </conditionalFormatting>
  <conditionalFormatting sqref="H82">
    <cfRule type="expression" dxfId="687" priority="73">
      <formula>H82&gt;0</formula>
    </cfRule>
    <cfRule type="expression" dxfId="686" priority="74">
      <formula>H82&lt;0</formula>
    </cfRule>
  </conditionalFormatting>
  <conditionalFormatting sqref="H83">
    <cfRule type="expression" dxfId="685" priority="69">
      <formula>H83&gt;0</formula>
    </cfRule>
    <cfRule type="expression" dxfId="684" priority="70">
      <formula>H83&lt;0</formula>
    </cfRule>
  </conditionalFormatting>
  <conditionalFormatting sqref="H84:H89">
    <cfRule type="expression" dxfId="683" priority="65">
      <formula>H84&gt;0</formula>
    </cfRule>
    <cfRule type="expression" dxfId="682" priority="66">
      <formula>H84&lt;0</formula>
    </cfRule>
  </conditionalFormatting>
  <conditionalFormatting sqref="Q8">
    <cfRule type="expression" dxfId="681" priority="49">
      <formula>Q8&gt;0</formula>
    </cfRule>
    <cfRule type="expression" dxfId="680" priority="50">
      <formula>Q8&lt;0</formula>
    </cfRule>
  </conditionalFormatting>
  <conditionalFormatting sqref="Q7">
    <cfRule type="expression" dxfId="679" priority="51">
      <formula>Q7&gt;0</formula>
    </cfRule>
    <cfRule type="expression" dxfId="678" priority="52">
      <formula>Q7&lt;0</formula>
    </cfRule>
  </conditionalFormatting>
  <conditionalFormatting sqref="F201 H201">
    <cfRule type="expression" dxfId="677" priority="47">
      <formula>F201&gt;0</formula>
    </cfRule>
    <cfRule type="expression" dxfId="676" priority="48">
      <formula>F201&lt;0</formula>
    </cfRule>
  </conditionalFormatting>
  <conditionalFormatting sqref="F30:F61">
    <cfRule type="expression" dxfId="675" priority="45">
      <formula>F30&gt;0</formula>
    </cfRule>
    <cfRule type="expression" dxfId="674" priority="46">
      <formula>F30&lt;0</formula>
    </cfRule>
  </conditionalFormatting>
  <conditionalFormatting sqref="H30:H61">
    <cfRule type="expression" dxfId="673" priority="43">
      <formula>H30&gt;0</formula>
    </cfRule>
    <cfRule type="expression" dxfId="672" priority="44">
      <formula>H30&lt;0</formula>
    </cfRule>
  </conditionalFormatting>
  <conditionalFormatting sqref="Q10">
    <cfRule type="expression" dxfId="671" priority="41">
      <formula>Q10&gt;0</formula>
    </cfRule>
    <cfRule type="expression" dxfId="670" priority="42">
      <formula>Q10&lt;0</formula>
    </cfRule>
  </conditionalFormatting>
  <conditionalFormatting sqref="J37">
    <cfRule type="expression" dxfId="669" priority="39">
      <formula>J37&gt;0</formula>
    </cfRule>
    <cfRule type="expression" dxfId="668" priority="40">
      <formula>J37&lt;0</formula>
    </cfRule>
  </conditionalFormatting>
  <conditionalFormatting sqref="J43:J44">
    <cfRule type="expression" dxfId="667" priority="37">
      <formula>J43&gt;0</formula>
    </cfRule>
    <cfRule type="expression" dxfId="666" priority="38">
      <formula>J43&lt;0</formula>
    </cfRule>
  </conditionalFormatting>
  <conditionalFormatting sqref="Q9">
    <cfRule type="expression" dxfId="665" priority="35">
      <formula>Q9&gt;0</formula>
    </cfRule>
    <cfRule type="expression" dxfId="664" priority="36">
      <formula>Q9&lt;0</formula>
    </cfRule>
  </conditionalFormatting>
  <conditionalFormatting sqref="J45">
    <cfRule type="expression" dxfId="663" priority="33">
      <formula>J45&gt;0</formula>
    </cfRule>
    <cfRule type="expression" dxfId="662" priority="34">
      <formula>J45&lt;0</formula>
    </cfRule>
  </conditionalFormatting>
  <conditionalFormatting sqref="J46:J48 J50:J53">
    <cfRule type="expression" dxfId="661" priority="31">
      <formula>J46&gt;0</formula>
    </cfRule>
    <cfRule type="expression" dxfId="660" priority="32">
      <formula>J46&lt;0</formula>
    </cfRule>
  </conditionalFormatting>
  <conditionalFormatting sqref="K37">
    <cfRule type="expression" dxfId="659" priority="29">
      <formula>K37&gt;0</formula>
    </cfRule>
    <cfRule type="expression" dxfId="658" priority="30">
      <formula>K37&lt;0</formula>
    </cfRule>
  </conditionalFormatting>
  <conditionalFormatting sqref="K43:K44">
    <cfRule type="expression" dxfId="657" priority="27">
      <formula>K43&gt;0</formula>
    </cfRule>
    <cfRule type="expression" dxfId="656" priority="28">
      <formula>K43&lt;0</formula>
    </cfRule>
  </conditionalFormatting>
  <conditionalFormatting sqref="K45">
    <cfRule type="expression" dxfId="655" priority="25">
      <formula>K45&gt;0</formula>
    </cfRule>
    <cfRule type="expression" dxfId="654" priority="26">
      <formula>K45&lt;0</formula>
    </cfRule>
  </conditionalFormatting>
  <conditionalFormatting sqref="K46:K53">
    <cfRule type="expression" dxfId="653" priority="23">
      <formula>K46&gt;0</formula>
    </cfRule>
    <cfRule type="expression" dxfId="652" priority="24">
      <formula>K46&lt;0</formula>
    </cfRule>
  </conditionalFormatting>
  <conditionalFormatting sqref="L37">
    <cfRule type="expression" dxfId="651" priority="21">
      <formula>L37&gt;0</formula>
    </cfRule>
    <cfRule type="expression" dxfId="650" priority="22">
      <formula>L37&lt;0</formula>
    </cfRule>
  </conditionalFormatting>
  <conditionalFormatting sqref="L43:L44">
    <cfRule type="expression" dxfId="649" priority="19">
      <formula>L43&gt;0</formula>
    </cfRule>
    <cfRule type="expression" dxfId="648" priority="20">
      <formula>L43&lt;0</formula>
    </cfRule>
  </conditionalFormatting>
  <conditionalFormatting sqref="L45">
    <cfRule type="expression" dxfId="647" priority="17">
      <formula>L45&gt;0</formula>
    </cfRule>
    <cfRule type="expression" dxfId="646" priority="18">
      <formula>L45&lt;0</formula>
    </cfRule>
  </conditionalFormatting>
  <conditionalFormatting sqref="L46:L53">
    <cfRule type="expression" dxfId="645" priority="15">
      <formula>L46&gt;0</formula>
    </cfRule>
    <cfRule type="expression" dxfId="644" priority="16">
      <formula>L46&lt;0</formula>
    </cfRule>
  </conditionalFormatting>
  <conditionalFormatting sqref="K54">
    <cfRule type="expression" dxfId="643" priority="13">
      <formula>K54&gt;0</formula>
    </cfRule>
    <cfRule type="expression" dxfId="642" priority="14">
      <formula>K54&lt;0</formula>
    </cfRule>
  </conditionalFormatting>
  <conditionalFormatting sqref="L54:L57">
    <cfRule type="expression" dxfId="641" priority="11">
      <formula>L54&gt;0</formula>
    </cfRule>
    <cfRule type="expression" dxfId="640" priority="12">
      <formula>L54&lt;0</formula>
    </cfRule>
  </conditionalFormatting>
  <conditionalFormatting sqref="K55">
    <cfRule type="expression" dxfId="639" priority="9">
      <formula>K55&gt;0</formula>
    </cfRule>
    <cfRule type="expression" dxfId="638" priority="10">
      <formula>K55&lt;0</formula>
    </cfRule>
  </conditionalFormatting>
  <conditionalFormatting sqref="K56">
    <cfRule type="expression" dxfId="637" priority="3">
      <formula>K56&gt;0</formula>
    </cfRule>
    <cfRule type="expression" dxfId="636" priority="4">
      <formula>K56&lt;0</formula>
    </cfRule>
  </conditionalFormatting>
  <conditionalFormatting sqref="K57:K61">
    <cfRule type="expression" dxfId="635" priority="1">
      <formula>K57&gt;0</formula>
    </cfRule>
    <cfRule type="expression" dxfId="634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54.92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54.92</v>
      </c>
      <c r="R4" s="517">
        <v>1.5699999999999999E-2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60.412000000000006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59.862800000000007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59.313600000000008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58.764400000000002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58.215200000000003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57.666000000000004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57.116800000000005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56.567600000000006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56.0184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55.469200000000001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54.92</v>
      </c>
      <c r="Q51" s="2"/>
      <c r="T51" s="86" t="s">
        <v>105</v>
      </c>
      <c r="U51" s="87" t="s">
        <v>696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54.370800000000003</v>
      </c>
      <c r="Q52" s="2"/>
      <c r="T52" s="86" t="s">
        <v>106</v>
      </c>
      <c r="U52" s="87" t="s">
        <v>552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53.821600000000004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53.272399999999998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52.723199999999999</v>
      </c>
      <c r="T55" s="86" t="s">
        <v>108</v>
      </c>
      <c r="U55" s="87" t="s">
        <v>697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52.173999999999999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51.6248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51.075600000000001</v>
      </c>
      <c r="T58" s="86" t="s">
        <v>109</v>
      </c>
      <c r="U58" s="87" t="s">
        <v>608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50.526400000000002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49.977200000000003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49.428000000000004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3" priority="11">
      <formula>F27&gt;0</formula>
    </cfRule>
    <cfRule type="expression" dxfId="632" priority="12">
      <formula>F27&lt;0</formula>
    </cfRule>
  </conditionalFormatting>
  <conditionalFormatting sqref="H27:H29">
    <cfRule type="expression" dxfId="631" priority="9">
      <formula>H27&gt;0</formula>
    </cfRule>
    <cfRule type="expression" dxfId="630" priority="10">
      <formula>H27&lt;0</formula>
    </cfRule>
  </conditionalFormatting>
  <conditionalFormatting sqref="F23:F26">
    <cfRule type="expression" dxfId="629" priority="7">
      <formula>F23&gt;0</formula>
    </cfRule>
    <cfRule type="expression" dxfId="628" priority="8">
      <formula>F23&lt;0</formula>
    </cfRule>
  </conditionalFormatting>
  <conditionalFormatting sqref="H23:H26">
    <cfRule type="expression" dxfId="627" priority="5">
      <formula>H23&gt;0</formula>
    </cfRule>
    <cfRule type="expression" dxfId="626" priority="6">
      <formula>H23&lt;0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37.43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37.43</v>
      </c>
      <c r="R4" s="517">
        <v>1.35E-2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41.173000000000002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40.798700000000004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40.424400000000006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40.0501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39.675800000000002</v>
      </c>
      <c r="Q45" s="2"/>
      <c r="T45" s="86" t="s">
        <v>100</v>
      </c>
      <c r="U45" s="87" t="s">
        <v>698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39.301500000000004</v>
      </c>
      <c r="Q46" s="2"/>
      <c r="T46" s="86" t="s">
        <v>101</v>
      </c>
      <c r="U46" s="87" t="s">
        <v>699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38.927199999999999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38.552900000000001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38.178600000000003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37.804299999999998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37.43</v>
      </c>
      <c r="Q51" s="2"/>
      <c r="T51" s="86" t="s">
        <v>105</v>
      </c>
      <c r="U51" s="87" t="s">
        <v>700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37.055700000000002</v>
      </c>
      <c r="Q52" s="2"/>
      <c r="T52" s="86" t="s">
        <v>106</v>
      </c>
      <c r="U52" s="87" t="s">
        <v>564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36.681399999999996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36.307099999999998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35.9328</v>
      </c>
      <c r="T55" s="86" t="s">
        <v>108</v>
      </c>
      <c r="U55" s="87" t="s">
        <v>701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35.558499999999995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35.184199999999997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34.809899999999999</v>
      </c>
      <c r="T58" s="86" t="s">
        <v>109</v>
      </c>
      <c r="U58" s="87" t="s">
        <v>609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34.435600000000001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34.061300000000003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33.686999999999998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1" priority="7">
      <formula>F21&gt;0</formula>
    </cfRule>
    <cfRule type="expression" dxfId="620" priority="8">
      <formula>F21&lt;0</formula>
    </cfRule>
  </conditionalFormatting>
  <conditionalFormatting sqref="F22">
    <cfRule type="expression" dxfId="619" priority="5">
      <formula>F22&gt;0</formula>
    </cfRule>
    <cfRule type="expression" dxfId="618" priority="6">
      <formula>F22&lt;0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conditionalFormatting sqref="Q7">
    <cfRule type="expression" dxfId="615" priority="3">
      <formula>Q7&gt;0</formula>
    </cfRule>
    <cfRule type="expression" dxfId="6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49.76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49.76</v>
      </c>
      <c r="R4" s="499">
        <v>5.0000000000000001E-3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54.736000000000004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54.238399999999999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53.7408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53.243200000000002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52.745600000000003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52.247999999999998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51.750399999999999</v>
      </c>
      <c r="Q51" s="2"/>
      <c r="R51" s="34"/>
      <c r="T51" s="107" t="s">
        <v>105</v>
      </c>
      <c r="U51" s="105" t="s">
        <v>702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51.252800000000001</v>
      </c>
      <c r="Q52" s="2"/>
      <c r="R52" s="34"/>
      <c r="T52" s="107" t="s">
        <v>106</v>
      </c>
      <c r="U52" s="105" t="s">
        <v>583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50.755200000000002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50.257599999999996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49.76</v>
      </c>
      <c r="Q55" s="2"/>
      <c r="R55" s="34"/>
      <c r="T55" s="107" t="s">
        <v>108</v>
      </c>
      <c r="U55" s="105" t="s">
        <v>703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49.2624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48.764799999999994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48.267199999999995</v>
      </c>
      <c r="Q58" s="2"/>
      <c r="R58" s="34"/>
      <c r="T58" s="107" t="s">
        <v>109</v>
      </c>
      <c r="U58" s="105" t="s">
        <v>610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47.769599999999997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47.271999999999998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46.774399999999993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46.276800000000001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45.779200000000003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45.281599999999997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44.783999999999999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3" priority="17">
      <formula>F38&gt;0</formula>
    </cfRule>
    <cfRule type="expression" dxfId="612" priority="18">
      <formula>F38&lt;0</formula>
    </cfRule>
  </conditionalFormatting>
  <conditionalFormatting sqref="H38:H72">
    <cfRule type="expression" dxfId="611" priority="9">
      <formula>H38&gt;0</formula>
    </cfRule>
    <cfRule type="expression" dxfId="610" priority="10">
      <formula>H38&lt;0</formula>
    </cfRule>
  </conditionalFormatting>
  <conditionalFormatting sqref="F21:F37">
    <cfRule type="expression" dxfId="609" priority="7">
      <formula>F21&gt;0</formula>
    </cfRule>
    <cfRule type="expression" dxfId="608" priority="8">
      <formula>F21&lt;0</formula>
    </cfRule>
  </conditionalFormatting>
  <conditionalFormatting sqref="H21:H37">
    <cfRule type="expression" dxfId="607" priority="5">
      <formula>H21&gt;0</formula>
    </cfRule>
    <cfRule type="expression" dxfId="606" priority="6">
      <formula>H21&lt;0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113.53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113.53</v>
      </c>
      <c r="R4" s="517">
        <v>3.0499999999999999E-2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124.88300000000001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123.74770000000001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122.61240000000001</v>
      </c>
      <c r="Q49" s="34"/>
      <c r="R49"/>
      <c r="T49" s="86" t="s">
        <v>104</v>
      </c>
      <c r="U49" s="93" t="s">
        <v>704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121.47710000000001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120.34180000000001</v>
      </c>
      <c r="Q51" s="82"/>
      <c r="R51"/>
      <c r="T51" s="86" t="s">
        <v>105</v>
      </c>
      <c r="U51" s="129" t="s">
        <v>705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119.20650000000001</v>
      </c>
      <c r="Q52" s="82"/>
      <c r="R52"/>
      <c r="T52" s="86" t="s">
        <v>106</v>
      </c>
      <c r="U52" s="129" t="s">
        <v>555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118.0712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116.9359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115.8006</v>
      </c>
      <c r="Q55" s="82"/>
      <c r="R55"/>
      <c r="T55" s="86" t="s">
        <v>108</v>
      </c>
      <c r="U55" s="129" t="s">
        <v>706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114.6653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113.53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112.3947</v>
      </c>
      <c r="Q58" s="82"/>
      <c r="R58"/>
      <c r="T58" s="86" t="s">
        <v>109</v>
      </c>
      <c r="U58" s="129" t="s">
        <v>611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111.2594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110.1241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108.9888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107.8535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106.7182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105.58290000000001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104.44760000000001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103.31230000000001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102.17700000000001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1" priority="11">
      <formula>F24&gt;0</formula>
    </cfRule>
    <cfRule type="expression" dxfId="600" priority="12">
      <formula>F24&lt;0</formula>
    </cfRule>
  </conditionalFormatting>
  <conditionalFormatting sqref="H27:H30">
    <cfRule type="expression" dxfId="599" priority="9">
      <formula>H27&gt;0</formula>
    </cfRule>
    <cfRule type="expression" dxfId="598" priority="10">
      <formula>H27&lt;0</formula>
    </cfRule>
  </conditionalFormatting>
  <conditionalFormatting sqref="F25">
    <cfRule type="expression" dxfId="597" priority="7">
      <formula>F25&gt;0</formula>
    </cfRule>
    <cfRule type="expression" dxfId="596" priority="8">
      <formula>F25&lt;0</formula>
    </cfRule>
  </conditionalFormatting>
  <conditionalFormatting sqref="H24:H26">
    <cfRule type="expression" dxfId="595" priority="5">
      <formula>H24&gt;0</formula>
    </cfRule>
    <cfRule type="expression" dxfId="594" priority="6">
      <formula>H24&lt;0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52.68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52.68</v>
      </c>
      <c r="R4" s="518">
        <v>-1.5E-3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57.948000000000008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57.421200000000006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56.894400000000005</v>
      </c>
      <c r="R42" s="34"/>
      <c r="T42" s="86" t="s">
        <v>100</v>
      </c>
      <c r="U42" s="129" t="s">
        <v>707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56.367600000000003</v>
      </c>
      <c r="R43" s="82"/>
      <c r="T43" s="86" t="s">
        <v>101</v>
      </c>
      <c r="U43" s="129" t="s">
        <v>708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55.840800000000002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55.314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54.787199999999999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54.260400000000004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53.733600000000003</v>
      </c>
      <c r="R48" s="82"/>
      <c r="T48" s="86" t="s">
        <v>105</v>
      </c>
      <c r="U48" s="129" t="s">
        <v>709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53.206800000000001</v>
      </c>
      <c r="R49" s="82"/>
      <c r="T49" s="86" t="s">
        <v>106</v>
      </c>
      <c r="U49" s="129" t="s">
        <v>612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52.68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52.153199999999998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51.626399999999997</v>
      </c>
      <c r="R52" s="82"/>
      <c r="T52" s="86" t="s">
        <v>108</v>
      </c>
      <c r="U52" s="129" t="s">
        <v>710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51.099599999999995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50.572800000000001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50.045999999999999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49.519199999999998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48.992400000000004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48.465600000000002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47.938800000000001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47.411999999999999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9" priority="17">
      <formula>F28&gt;0</formula>
    </cfRule>
    <cfRule type="expression" dxfId="588" priority="18">
      <formula>F28&lt;0</formula>
    </cfRule>
  </conditionalFormatting>
  <conditionalFormatting sqref="F28 F33:F35">
    <cfRule type="expression" dxfId="587" priority="19">
      <formula>F28&gt;0</formula>
    </cfRule>
    <cfRule type="expression" dxfId="586" priority="20">
      <formula>F28&lt;0</formula>
    </cfRule>
  </conditionalFormatting>
  <conditionalFormatting sqref="H28 H33:H35">
    <cfRule type="expression" dxfId="585" priority="15">
      <formula>H28&gt;0</formula>
    </cfRule>
    <cfRule type="expression" dxfId="584" priority="16">
      <formula>H28&lt;0</formula>
    </cfRule>
  </conditionalFormatting>
  <conditionalFormatting sqref="F21:F27">
    <cfRule type="expression" dxfId="583" priority="13">
      <formula>F21&gt;0</formula>
    </cfRule>
    <cfRule type="expression" dxfId="582" priority="14">
      <formula>F21&lt;0</formula>
    </cfRule>
  </conditionalFormatting>
  <conditionalFormatting sqref="H21:H27">
    <cfRule type="expression" dxfId="581" priority="11">
      <formula>H21&gt;0</formula>
    </cfRule>
    <cfRule type="expression" dxfId="580" priority="12">
      <formula>H21&lt;0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F29:F32">
    <cfRule type="expression" dxfId="575" priority="5">
      <formula>F29&gt;0</formula>
    </cfRule>
    <cfRule type="expression" dxfId="574" priority="6">
      <formula>F29&lt;0</formula>
    </cfRule>
  </conditionalFormatting>
  <conditionalFormatting sqref="H29:H32">
    <cfRule type="expression" dxfId="573" priority="3">
      <formula>H29&gt;0</formula>
    </cfRule>
    <cfRule type="expression" dxfId="572" priority="4">
      <formula>H29&lt;0</formula>
    </cfRule>
  </conditionalFormatting>
  <conditionalFormatting sqref="M37">
    <cfRule type="expression" dxfId="571" priority="1">
      <formula>M37&gt;0</formula>
    </cfRule>
    <cfRule type="expression" dxfId="57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238.6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238.6</v>
      </c>
      <c r="R4" s="499">
        <v>8.0000000000000004E-4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565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262.46000000000004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260.07400000000001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257.68799999999999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255.30200000000002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252.916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250.53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248.14400000000001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245.75800000000001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243.37199999999999</v>
      </c>
      <c r="R48" s="82"/>
      <c r="T48" s="86" t="s">
        <v>105</v>
      </c>
      <c r="U48" s="129" t="s">
        <v>711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240.98599999999999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238.6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236.214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233.828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231.44199999999998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229.05599999999998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226.67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224.28399999999999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221.898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219.512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217.126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214.74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69" priority="19">
      <formula>F25&gt;0</formula>
    </cfRule>
    <cfRule type="expression" dxfId="5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7" priority="11">
      <formula>F28&gt;0</formula>
    </cfRule>
    <cfRule type="expression" dxfId="566" priority="12">
      <formula>F28&lt;0</formula>
    </cfRule>
  </conditionalFormatting>
  <conditionalFormatting sqref="F28:F35">
    <cfRule type="expression" dxfId="565" priority="13">
      <formula>F28&gt;0</formula>
    </cfRule>
    <cfRule type="expression" dxfId="564" priority="14">
      <formula>F28&lt;0</formula>
    </cfRule>
  </conditionalFormatting>
  <conditionalFormatting sqref="H25:H35">
    <cfRule type="expression" dxfId="563" priority="9">
      <formula>H25&gt;0</formula>
    </cfRule>
    <cfRule type="expression" dxfId="562" priority="10">
      <formula>H25&lt;0</formula>
    </cfRule>
  </conditionalFormatting>
  <conditionalFormatting sqref="F21:F24">
    <cfRule type="expression" dxfId="561" priority="7">
      <formula>F21&gt;0</formula>
    </cfRule>
    <cfRule type="expression" dxfId="560" priority="8">
      <formula>F21&lt;0</formula>
    </cfRule>
  </conditionalFormatting>
  <conditionalFormatting sqref="H21:H24">
    <cfRule type="expression" dxfId="559" priority="5">
      <formula>H21&gt;0</formula>
    </cfRule>
    <cfRule type="expression" dxfId="558" priority="6">
      <formula>H21&lt;0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104.2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104.2</v>
      </c>
      <c r="R4" s="499">
        <v>1.1900000000000001E-2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114.62000000000002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113.57800000000002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112.53600000000002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111.49400000000001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110.45200000000001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109.41000000000001</v>
      </c>
      <c r="R42" s="82"/>
      <c r="T42" s="86" t="s">
        <v>100</v>
      </c>
      <c r="U42" s="129" t="s">
        <v>712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108.36800000000001</v>
      </c>
      <c r="R43" s="82"/>
      <c r="T43" s="86" t="s">
        <v>101</v>
      </c>
      <c r="U43" s="129" t="s">
        <v>713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107.32600000000001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106.28400000000001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105.242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104.2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103.158</v>
      </c>
      <c r="R48" s="82"/>
      <c r="T48" s="86" t="s">
        <v>105</v>
      </c>
      <c r="U48" s="129" t="s">
        <v>714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102.116</v>
      </c>
      <c r="R49" s="82"/>
      <c r="T49" s="86" t="s">
        <v>106</v>
      </c>
      <c r="U49" s="129" t="s">
        <v>715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101.074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100.032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98.99</v>
      </c>
      <c r="R52" s="82"/>
      <c r="T52" s="86" t="s">
        <v>108</v>
      </c>
      <c r="U52" s="129" t="s">
        <v>716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97.947999999999993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96.906000000000006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95.864000000000004</v>
      </c>
      <c r="R55" s="82"/>
      <c r="T55" s="86" t="s">
        <v>109</v>
      </c>
      <c r="U55" s="129" t="s">
        <v>596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94.822000000000003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93.78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3" priority="29">
      <formula>F40&gt;0</formula>
    </cfRule>
    <cfRule type="expression" dxfId="552" priority="30">
      <formula>F40&lt;0</formula>
    </cfRule>
  </conditionalFormatting>
  <conditionalFormatting sqref="F40:F45">
    <cfRule type="expression" dxfId="551" priority="31">
      <formula>F40&gt;0</formula>
    </cfRule>
    <cfRule type="expression" dxfId="550" priority="32">
      <formula>F40&lt;0</formula>
    </cfRule>
  </conditionalFormatting>
  <conditionalFormatting sqref="H40:H45">
    <cfRule type="expression" dxfId="549" priority="27">
      <formula>H40&gt;0</formula>
    </cfRule>
    <cfRule type="expression" dxfId="548" priority="28">
      <formula>H40&lt;0</formula>
    </cfRule>
  </conditionalFormatting>
  <conditionalFormatting sqref="F23:F39">
    <cfRule type="expression" dxfId="547" priority="13">
      <formula>F23&gt;0</formula>
    </cfRule>
    <cfRule type="expression" dxfId="546" priority="14">
      <formula>F23&lt;0</formula>
    </cfRule>
  </conditionalFormatting>
  <conditionalFormatting sqref="H23:H39">
    <cfRule type="expression" dxfId="545" priority="11">
      <formula>H23&gt;0</formula>
    </cfRule>
    <cfRule type="expression" dxfId="544" priority="12">
      <formula>H23&lt;0</formula>
    </cfRule>
  </conditionalFormatting>
  <conditionalFormatting sqref="Q7">
    <cfRule type="expression" dxfId="543" priority="9">
      <formula>Q7&gt;0</formula>
    </cfRule>
    <cfRule type="expression" dxfId="542" priority="10">
      <formula>Q7&lt;0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10">
    <cfRule type="expression" dxfId="539" priority="1">
      <formula>Q10&gt;0</formula>
    </cfRule>
    <cfRule type="expression" dxfId="53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72.31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72.31</v>
      </c>
      <c r="R4" s="499">
        <v>-1.1000000000000001E-3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79.541000000000011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78.817900000000009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78.094800000000006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77.371700000000004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76.648600000000002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75.9255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75.202400000000011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74.479300000000009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73.756200000000007</v>
      </c>
      <c r="Q51" s="2"/>
      <c r="T51" s="107" t="s">
        <v>105</v>
      </c>
      <c r="U51" s="105" t="s">
        <v>717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73.033100000000005</v>
      </c>
      <c r="Q52" s="2"/>
      <c r="T52" s="107" t="s">
        <v>106</v>
      </c>
      <c r="U52" s="105" t="s">
        <v>718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72.31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71.5869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70.863799999999998</v>
      </c>
      <c r="T55" s="107" t="s">
        <v>108</v>
      </c>
      <c r="U55" s="105" t="s">
        <v>719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70.140699999999995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69.417599999999993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68.694500000000005</v>
      </c>
      <c r="T58" s="107" t="s">
        <v>109</v>
      </c>
      <c r="U58" s="105" t="s">
        <v>577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67.971400000000003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67.2483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66.525199999999998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65.80210000000001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65.079000000000008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7" priority="39">
      <formula>Q12&gt;0</formula>
    </cfRule>
    <cfRule type="expression" dxfId="5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5" priority="33">
      <formula>F25&gt;0</formula>
    </cfRule>
    <cfRule type="expression" dxfId="534" priority="34">
      <formula>F25&lt;0</formula>
    </cfRule>
  </conditionalFormatting>
  <conditionalFormatting sqref="F30">
    <cfRule type="expression" dxfId="533" priority="31">
      <formula>F30&gt;0</formula>
    </cfRule>
    <cfRule type="expression" dxfId="532" priority="32">
      <formula>F30&lt;0</formula>
    </cfRule>
  </conditionalFormatting>
  <conditionalFormatting sqref="F31">
    <cfRule type="expression" dxfId="531" priority="29">
      <formula>F31&gt;0</formula>
    </cfRule>
    <cfRule type="expression" dxfId="530" priority="30">
      <formula>F31&lt;0</formula>
    </cfRule>
  </conditionalFormatting>
  <conditionalFormatting sqref="F32:F34">
    <cfRule type="expression" dxfId="529" priority="27">
      <formula>F32&gt;0</formula>
    </cfRule>
    <cfRule type="expression" dxfId="528" priority="28">
      <formula>F32&lt;0</formula>
    </cfRule>
  </conditionalFormatting>
  <conditionalFormatting sqref="H25:H29">
    <cfRule type="expression" dxfId="527" priority="25">
      <formula>H25&gt;0</formula>
    </cfRule>
    <cfRule type="expression" dxfId="526" priority="26">
      <formula>H25&lt;0</formula>
    </cfRule>
  </conditionalFormatting>
  <conditionalFormatting sqref="H30">
    <cfRule type="expression" dxfId="525" priority="23">
      <formula>H30&gt;0</formula>
    </cfRule>
    <cfRule type="expression" dxfId="524" priority="24">
      <formula>H30&lt;0</formula>
    </cfRule>
  </conditionalFormatting>
  <conditionalFormatting sqref="H31">
    <cfRule type="expression" dxfId="523" priority="21">
      <formula>H31&gt;0</formula>
    </cfRule>
    <cfRule type="expression" dxfId="522" priority="22">
      <formula>H31&lt;0</formula>
    </cfRule>
  </conditionalFormatting>
  <conditionalFormatting sqref="H32:H34">
    <cfRule type="expression" dxfId="521" priority="19">
      <formula>H32&gt;0</formula>
    </cfRule>
    <cfRule type="expression" dxfId="520" priority="20">
      <formula>H32&lt;0</formula>
    </cfRule>
  </conditionalFormatting>
  <conditionalFormatting sqref="F35">
    <cfRule type="expression" dxfId="519" priority="17">
      <formula>F35&gt;0</formula>
    </cfRule>
    <cfRule type="expression" dxfId="518" priority="18">
      <formula>F35&lt;0</formula>
    </cfRule>
  </conditionalFormatting>
  <conditionalFormatting sqref="H35">
    <cfRule type="expression" dxfId="517" priority="15">
      <formula>H35&gt;0</formula>
    </cfRule>
    <cfRule type="expression" dxfId="516" priority="16">
      <formula>H35&lt;0</formula>
    </cfRule>
  </conditionalFormatting>
  <conditionalFormatting sqref="F36">
    <cfRule type="expression" dxfId="515" priority="13">
      <formula>F36&gt;0</formula>
    </cfRule>
    <cfRule type="expression" dxfId="514" priority="14">
      <formula>F36&lt;0</formula>
    </cfRule>
  </conditionalFormatting>
  <conditionalFormatting sqref="H36">
    <cfRule type="expression" dxfId="513" priority="11">
      <formula>H36&gt;0</formula>
    </cfRule>
    <cfRule type="expression" dxfId="512" priority="12">
      <formula>H36&lt;0</formula>
    </cfRule>
  </conditionalFormatting>
  <conditionalFormatting sqref="H23:H24">
    <cfRule type="expression" dxfId="511" priority="5">
      <formula>H23&gt;0</formula>
    </cfRule>
    <cfRule type="expression" dxfId="510" priority="6">
      <formula>H23&lt;0</formula>
    </cfRule>
  </conditionalFormatting>
  <conditionalFormatting sqref="F23:F24">
    <cfRule type="expression" dxfId="509" priority="7">
      <formula>F23&gt;0</formula>
    </cfRule>
    <cfRule type="expression" dxfId="508" priority="8">
      <formula>F23&lt;0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549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54.44</v>
      </c>
      <c r="R4" s="499">
        <v>-1.8E-3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6532.7999999999993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988.48000000000047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-216.40000000000055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-3.2063059325549779E-2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59.884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59.339600000000004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58.795200000000001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58.250799999999998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57.706400000000002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57.161999999999999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56.617600000000003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56.0732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55.528799999999997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54.984400000000001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54.44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53.895599999999995</v>
      </c>
      <c r="R51" s="82"/>
      <c r="T51" s="86" t="s">
        <v>105</v>
      </c>
      <c r="U51" s="87" t="s">
        <v>720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53.351199999999999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52.806799999999996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52.262399999999992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51.717999999999996</v>
      </c>
      <c r="R55" s="82"/>
      <c r="T55" s="86" t="s">
        <v>108</v>
      </c>
      <c r="U55" s="87" t="s">
        <v>721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51.173599999999993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50.629199999999997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50.084800000000001</v>
      </c>
      <c r="R58" s="82"/>
      <c r="T58" s="86" t="s">
        <v>109</v>
      </c>
      <c r="U58" s="87" t="s">
        <v>613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49.540399999999998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48.996000000000002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3" priority="61">
      <formula>F61&gt;0</formula>
    </cfRule>
    <cfRule type="expression" dxfId="502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1" priority="53">
      <formula>F64&gt;0</formula>
    </cfRule>
    <cfRule type="expression" dxfId="500" priority="54">
      <formula>F64&lt;0</formula>
    </cfRule>
  </conditionalFormatting>
  <conditionalFormatting sqref="F64:F92 F99:F101 F108:F119">
    <cfRule type="expression" dxfId="499" priority="55">
      <formula>F64&gt;0</formula>
    </cfRule>
    <cfRule type="expression" dxfId="498" priority="56">
      <formula>F64&lt;0</formula>
    </cfRule>
  </conditionalFormatting>
  <conditionalFormatting sqref="H61:H92 H99:H101 H108:H119">
    <cfRule type="expression" dxfId="497" priority="51">
      <formula>H61&gt;0</formula>
    </cfRule>
    <cfRule type="expression" dxfId="496" priority="52">
      <formula>H61&lt;0</formula>
    </cfRule>
  </conditionalFormatting>
  <conditionalFormatting sqref="F57:F60">
    <cfRule type="expression" dxfId="495" priority="37">
      <formula>F57&gt;0</formula>
    </cfRule>
    <cfRule type="expression" dxfId="494" priority="38">
      <formula>F57&lt;0</formula>
    </cfRule>
  </conditionalFormatting>
  <conditionalFormatting sqref="H57:H60">
    <cfRule type="expression" dxfId="493" priority="35">
      <formula>H57&gt;0</formula>
    </cfRule>
    <cfRule type="expression" dxfId="492" priority="36">
      <formula>H57&lt;0</formula>
    </cfRule>
  </conditionalFormatting>
  <conditionalFormatting sqref="Q8">
    <cfRule type="expression" dxfId="491" priority="31">
      <formula>Q8&gt;0</formula>
    </cfRule>
    <cfRule type="expression" dxfId="490" priority="32">
      <formula>Q8&lt;0</formula>
    </cfRule>
  </conditionalFormatting>
  <conditionalFormatting sqref="Q7">
    <cfRule type="expression" dxfId="489" priority="33">
      <formula>Q7&gt;0</formula>
    </cfRule>
    <cfRule type="expression" dxfId="488" priority="34">
      <formula>Q7&lt;0</formula>
    </cfRule>
  </conditionalFormatting>
  <conditionalFormatting sqref="F93:F98">
    <cfRule type="expression" dxfId="487" priority="27">
      <formula>F93&gt;0</formula>
    </cfRule>
    <cfRule type="expression" dxfId="486" priority="28">
      <formula>F93&lt;0</formula>
    </cfRule>
  </conditionalFormatting>
  <conditionalFormatting sqref="F93:F98">
    <cfRule type="expression" dxfId="485" priority="29">
      <formula>F93&gt;0</formula>
    </cfRule>
    <cfRule type="expression" dxfId="484" priority="30">
      <formula>F93&lt;0</formula>
    </cfRule>
  </conditionalFormatting>
  <conditionalFormatting sqref="H93:H98">
    <cfRule type="expression" dxfId="483" priority="25">
      <formula>H93&gt;0</formula>
    </cfRule>
    <cfRule type="expression" dxfId="482" priority="26">
      <formula>H93&lt;0</formula>
    </cfRule>
  </conditionalFormatting>
  <conditionalFormatting sqref="M122">
    <cfRule type="expression" dxfId="481" priority="21">
      <formula>M122&gt;0</formula>
    </cfRule>
    <cfRule type="expression" dxfId="480" priority="22">
      <formula>M122&lt;0</formula>
    </cfRule>
  </conditionalFormatting>
  <conditionalFormatting sqref="M122">
    <cfRule type="expression" dxfId="479" priority="23">
      <formula>M122&gt;0</formula>
    </cfRule>
    <cfRule type="expression" dxfId="478" priority="24">
      <formula>M122&lt;0</formula>
    </cfRule>
  </conditionalFormatting>
  <conditionalFormatting sqref="F103:F107">
    <cfRule type="expression" dxfId="477" priority="19">
      <formula>F103&gt;0</formula>
    </cfRule>
    <cfRule type="expression" dxfId="476" priority="20">
      <formula>F103&lt;0</formula>
    </cfRule>
  </conditionalFormatting>
  <conditionalFormatting sqref="H103:H107">
    <cfRule type="expression" dxfId="475" priority="17">
      <formula>H103&gt;0</formula>
    </cfRule>
    <cfRule type="expression" dxfId="474" priority="18">
      <formula>H103&lt;0</formula>
    </cfRule>
  </conditionalFormatting>
  <conditionalFormatting sqref="F24:F51">
    <cfRule type="expression" dxfId="473" priority="9">
      <formula>F24&gt;0</formula>
    </cfRule>
    <cfRule type="expression" dxfId="472" priority="10">
      <formula>F24&lt;0</formula>
    </cfRule>
  </conditionalFormatting>
  <conditionalFormatting sqref="F24:F51">
    <cfRule type="expression" dxfId="471" priority="11">
      <formula>F24&gt;0</formula>
    </cfRule>
    <cfRule type="expression" dxfId="470" priority="12">
      <formula>F24&lt;0</formula>
    </cfRule>
  </conditionalFormatting>
  <conditionalFormatting sqref="H24:H51">
    <cfRule type="expression" dxfId="469" priority="7">
      <formula>H24&gt;0</formula>
    </cfRule>
    <cfRule type="expression" dxfId="468" priority="8">
      <formula>H24&lt;0</formula>
    </cfRule>
  </conditionalFormatting>
  <conditionalFormatting sqref="J34">
    <cfRule type="expression" dxfId="467" priority="5">
      <formula>J34&gt;0</formula>
    </cfRule>
    <cfRule type="expression" dxfId="466" priority="6">
      <formula>J34&lt;0</formula>
    </cfRule>
  </conditionalFormatting>
  <conditionalFormatting sqref="J35">
    <cfRule type="expression" dxfId="465" priority="3">
      <formula>J35&gt;0</formula>
    </cfRule>
    <cfRule type="expression" dxfId="464" priority="4">
      <formula>J35&lt;0</formula>
    </cfRule>
  </conditionalFormatting>
  <conditionalFormatting sqref="J36:J47">
    <cfRule type="expression" dxfId="463" priority="1">
      <formula>J36&gt;0</formula>
    </cfRule>
    <cfRule type="expression" dxfId="462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34.520000000000003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34.520000000000003</v>
      </c>
      <c r="R4" s="499">
        <v>-5.2900000000000003E-2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37.972000000000008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37.626800000000003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37.281600000000005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36.936400000000006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36.591200000000008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36.246000000000002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35.900800000000004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35.555600000000005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35.210400000000007</v>
      </c>
      <c r="R48" s="82"/>
      <c r="T48" s="86" t="s">
        <v>105</v>
      </c>
      <c r="U48" s="87" t="s">
        <v>722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34.865200000000002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34.520000000000003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34.174800000000005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33.829599999999999</v>
      </c>
      <c r="R52" s="82"/>
      <c r="T52" s="86" t="s">
        <v>108</v>
      </c>
      <c r="U52" s="87" t="s">
        <v>723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33.484400000000001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33.139200000000002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32.794000000000004</v>
      </c>
      <c r="R55" s="82"/>
      <c r="T55" s="86" t="s">
        <v>109</v>
      </c>
      <c r="U55" s="87" t="s">
        <v>566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32.448799999999999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32.103600000000007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31.758400000000005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31.413200000000003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31.068000000000005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61" priority="66">
      <formula>F22&gt;0</formula>
    </cfRule>
    <cfRule type="expression" dxfId="4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9" priority="53">
      <formula>F41&gt;0</formula>
    </cfRule>
    <cfRule type="expression" dxfId="458" priority="54">
      <formula>F41&lt;0</formula>
    </cfRule>
  </conditionalFormatting>
  <conditionalFormatting sqref="F41">
    <cfRule type="expression" dxfId="457" priority="57">
      <formula>F41&gt;0</formula>
    </cfRule>
    <cfRule type="expression" dxfId="456" priority="58">
      <formula>F41&lt;0</formula>
    </cfRule>
  </conditionalFormatting>
  <conditionalFormatting sqref="H41">
    <cfRule type="expression" dxfId="455" priority="35">
      <formula>H41&gt;0</formula>
    </cfRule>
    <cfRule type="expression" dxfId="454" priority="36">
      <formula>H41&lt;0</formula>
    </cfRule>
  </conditionalFormatting>
  <conditionalFormatting sqref="F89:F95">
    <cfRule type="expression" dxfId="453" priority="29">
      <formula>F89&gt;0</formula>
    </cfRule>
    <cfRule type="expression" dxfId="452" priority="30">
      <formula>F89&lt;0</formula>
    </cfRule>
  </conditionalFormatting>
  <conditionalFormatting sqref="F96:F110">
    <cfRule type="expression" dxfId="451" priority="25">
      <formula>F96&gt;0</formula>
    </cfRule>
    <cfRule type="expression" dxfId="450" priority="26">
      <formula>F96&lt;0</formula>
    </cfRule>
  </conditionalFormatting>
  <conditionalFormatting sqref="F96:F110">
    <cfRule type="expression" dxfId="449" priority="27">
      <formula>F96&gt;0</formula>
    </cfRule>
    <cfRule type="expression" dxfId="448" priority="28">
      <formula>F96&lt;0</formula>
    </cfRule>
  </conditionalFormatting>
  <conditionalFormatting sqref="H89:H100">
    <cfRule type="expression" dxfId="447" priority="23">
      <formula>H89&gt;0</formula>
    </cfRule>
    <cfRule type="expression" dxfId="446" priority="24">
      <formula>H89&lt;0</formula>
    </cfRule>
  </conditionalFormatting>
  <conditionalFormatting sqref="H101">
    <cfRule type="expression" dxfId="445" priority="21">
      <formula>H101&gt;0</formula>
    </cfRule>
    <cfRule type="expression" dxfId="444" priority="22">
      <formula>H101&lt;0</formula>
    </cfRule>
  </conditionalFormatting>
  <conditionalFormatting sqref="F111:F116">
    <cfRule type="expression" dxfId="443" priority="19">
      <formula>F111&gt;0</formula>
    </cfRule>
    <cfRule type="expression" dxfId="442" priority="20">
      <formula>F111&lt;0</formula>
    </cfRule>
  </conditionalFormatting>
  <conditionalFormatting sqref="H103:H116">
    <cfRule type="expression" dxfId="441" priority="17">
      <formula>H103&gt;0</formula>
    </cfRule>
    <cfRule type="expression" dxfId="440" priority="18">
      <formula>H103&lt;0</formula>
    </cfRule>
  </conditionalFormatting>
  <conditionalFormatting sqref="H102">
    <cfRule type="expression" dxfId="439" priority="15">
      <formula>H102&gt;0</formula>
    </cfRule>
    <cfRule type="expression" dxfId="438" priority="16">
      <formula>H102&lt;0</formula>
    </cfRule>
  </conditionalFormatting>
  <conditionalFormatting sqref="M42">
    <cfRule type="expression" dxfId="437" priority="13">
      <formula>M42&gt;0</formula>
    </cfRule>
    <cfRule type="expression" dxfId="436" priority="14">
      <formula>M42&lt;0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F117:F130 H117:H130">
    <cfRule type="expression" dxfId="431" priority="1">
      <formula>F117&gt;0</formula>
    </cfRule>
    <cfRule type="expression" dxfId="4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17.78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17.78</v>
      </c>
      <c r="R4" s="499">
        <v>1.72E-2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19.558000000000003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19.380200000000002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19.202400000000001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19.024600000000003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18.846800000000002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18.669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18.491200000000003</v>
      </c>
      <c r="Q51" s="2"/>
      <c r="T51" s="92" t="s">
        <v>105</v>
      </c>
      <c r="U51" s="87" t="s">
        <v>724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18.313400000000001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18.1356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17.957800000000002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17.78</v>
      </c>
      <c r="Q55" s="2"/>
      <c r="T55" s="92" t="s">
        <v>108</v>
      </c>
      <c r="U55" s="87" t="s">
        <v>725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17.6022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17.424400000000002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17.246600000000001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17.0688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16.891000000000002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16.713200000000001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16.535400000000003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16.357600000000001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16.1798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16.002000000000002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9" priority="27">
      <formula>F27&gt;0</formula>
    </cfRule>
    <cfRule type="expression" dxfId="428" priority="28">
      <formula>F27&lt;0</formula>
    </cfRule>
  </conditionalFormatting>
  <conditionalFormatting sqref="F29:F33">
    <cfRule type="expression" dxfId="427" priority="23">
      <formula>F29&gt;0</formula>
    </cfRule>
    <cfRule type="expression" dxfId="426" priority="24">
      <formula>F29&lt;0</formula>
    </cfRule>
  </conditionalFormatting>
  <conditionalFormatting sqref="F29:F32">
    <cfRule type="expression" dxfId="425" priority="25">
      <formula>F29&gt;0</formula>
    </cfRule>
    <cfRule type="expression" dxfId="424" priority="26">
      <formula>F29&lt;0</formula>
    </cfRule>
  </conditionalFormatting>
  <conditionalFormatting sqref="H27:H33">
    <cfRule type="expression" dxfId="423" priority="21">
      <formula>H27&gt;0</formula>
    </cfRule>
    <cfRule type="expression" dxfId="422" priority="22">
      <formula>H27&lt;0</formula>
    </cfRule>
  </conditionalFormatting>
  <conditionalFormatting sqref="F34">
    <cfRule type="expression" dxfId="421" priority="19">
      <formula>F34&gt;0</formula>
    </cfRule>
    <cfRule type="expression" dxfId="420" priority="20">
      <formula>F34&lt;0</formula>
    </cfRule>
  </conditionalFormatting>
  <conditionalFormatting sqref="H34">
    <cfRule type="expression" dxfId="419" priority="17">
      <formula>H34&gt;0</formula>
    </cfRule>
    <cfRule type="expression" dxfId="418" priority="18">
      <formula>H34&lt;0</formula>
    </cfRule>
  </conditionalFormatting>
  <conditionalFormatting sqref="F36:F43">
    <cfRule type="expression" dxfId="417" priority="15">
      <formula>F36&gt;0</formula>
    </cfRule>
    <cfRule type="expression" dxfId="416" priority="16">
      <formula>F36&lt;0</formula>
    </cfRule>
  </conditionalFormatting>
  <conditionalFormatting sqref="H36:H43">
    <cfRule type="expression" dxfId="415" priority="13">
      <formula>H36&gt;0</formula>
    </cfRule>
    <cfRule type="expression" dxfId="414" priority="14">
      <formula>H36&lt;0</formula>
    </cfRule>
  </conditionalFormatting>
  <conditionalFormatting sqref="F35">
    <cfRule type="expression" dxfId="413" priority="11">
      <formula>F35&gt;0</formula>
    </cfRule>
    <cfRule type="expression" dxfId="412" priority="12">
      <formula>F35&lt;0</formula>
    </cfRule>
  </conditionalFormatting>
  <conditionalFormatting sqref="H35">
    <cfRule type="expression" dxfId="411" priority="9">
      <formula>H35&gt;0</formula>
    </cfRule>
    <cfRule type="expression" dxfId="410" priority="10">
      <formula>H35&lt;0</formula>
    </cfRule>
  </conditionalFormatting>
  <conditionalFormatting sqref="F22:F26">
    <cfRule type="expression" dxfId="409" priority="7">
      <formula>F22&gt;0</formula>
    </cfRule>
    <cfRule type="expression" dxfId="408" priority="8">
      <formula>F22&lt;0</formula>
    </cfRule>
  </conditionalFormatting>
  <conditionalFormatting sqref="H22:H26">
    <cfRule type="expression" dxfId="407" priority="5">
      <formula>H22&gt;0</formula>
    </cfRule>
    <cfRule type="expression" dxfId="406" priority="6">
      <formula>H22&lt;0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32.002720000000004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0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27.43</v>
      </c>
      <c r="R4" s="520">
        <v>6.1999999999999998E-3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6857.5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0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8000.6800000000012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2167.2899999999936</v>
      </c>
      <c r="R7">
        <v>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2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-1143.1800000000003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-0.1428853547448467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550</v>
      </c>
      <c r="D18" s="18"/>
      <c r="E18" s="18"/>
      <c r="F18" s="18">
        <f>SUM(F2:F14)</f>
        <v>16610.5</v>
      </c>
      <c r="G18" s="14"/>
      <c r="H18" s="14">
        <f>SUM(H2:H13)</f>
        <v>300</v>
      </c>
      <c r="I18" s="18"/>
      <c r="J18" s="18"/>
      <c r="K18" s="18">
        <f>SUM(K2:K13)</f>
        <v>8579.82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8580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558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582">
        <v>350</v>
      </c>
      <c r="D32" s="654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A38">
        <v>150</v>
      </c>
      <c r="B38" s="156">
        <v>42846</v>
      </c>
      <c r="C38" s="582">
        <v>350</v>
      </c>
      <c r="D38" s="654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30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A39">
        <v>50</v>
      </c>
      <c r="B39" s="156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30">
        <f t="shared" ref="H39" si="30">(E39-D39)/D39</f>
        <v>-0.14819687088901862</v>
      </c>
      <c r="I39" s="40"/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31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32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31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32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31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32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31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32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31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32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31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32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31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32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31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30.173000000000002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31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33">O55*$Q$4</f>
        <v>29.898700000000002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31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33"/>
        <v>29.624400000000001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33"/>
        <v>29.350100000000001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31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33"/>
        <v>29.075800000000001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33"/>
        <v>28.801500000000001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33"/>
        <v>28.527200000000001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33"/>
        <v>28.2529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33"/>
        <v>27.9786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33"/>
        <v>27.7043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33"/>
        <v>27.43</v>
      </c>
      <c r="Q64" s="2"/>
      <c r="T64" s="92" t="s">
        <v>105</v>
      </c>
      <c r="U64" s="129" t="s">
        <v>726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33"/>
        <v>27.1557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33"/>
        <v>26.881399999999999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33"/>
        <v>26.607099999999999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33"/>
        <v>26.332799999999999</v>
      </c>
      <c r="T68" s="92" t="s">
        <v>108</v>
      </c>
      <c r="U68" s="129" t="s">
        <v>727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33"/>
        <v>26.058499999999999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33"/>
        <v>25.784199999999998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33"/>
        <v>25.509900000000002</v>
      </c>
      <c r="T71" s="92" t="s">
        <v>109</v>
      </c>
      <c r="U71" s="129" t="s">
        <v>614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3"/>
        <v>25.235600000000002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33"/>
        <v>24.961300000000001</v>
      </c>
    </row>
    <row r="74" spans="1:31" x14ac:dyDescent="0.25">
      <c r="O74" s="82">
        <v>0.9</v>
      </c>
      <c r="P74" s="82">
        <f t="shared" si="33"/>
        <v>24.687000000000001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558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4">C82*(E82-D82)</f>
        <v>17.999999999999972</v>
      </c>
      <c r="G82" s="379">
        <f t="shared" ref="G82:G143" si="35">D82*C82</f>
        <v>2525</v>
      </c>
      <c r="H82" s="380">
        <f t="shared" ref="H82:H143" si="36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4"/>
        <v>-176.99999999999994</v>
      </c>
      <c r="G83" s="379">
        <f t="shared" si="35"/>
        <v>2525</v>
      </c>
      <c r="H83" s="380">
        <f t="shared" si="36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4"/>
        <v>-119.00000000000013</v>
      </c>
      <c r="G84" s="379">
        <f t="shared" si="35"/>
        <v>2525</v>
      </c>
      <c r="H84" s="380">
        <f t="shared" si="36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4"/>
        <v>-171.00000000000009</v>
      </c>
      <c r="G85" s="379">
        <f t="shared" si="35"/>
        <v>2525</v>
      </c>
      <c r="H85" s="380">
        <f t="shared" si="36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4"/>
        <v>-150</v>
      </c>
      <c r="G86" s="379">
        <f t="shared" si="35"/>
        <v>2525</v>
      </c>
      <c r="H86" s="380">
        <f t="shared" si="36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4"/>
        <v>-39.000000000000057</v>
      </c>
      <c r="G87" s="379">
        <f t="shared" si="35"/>
        <v>2525</v>
      </c>
      <c r="H87" s="380">
        <f t="shared" si="36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4"/>
        <v>-57.999999999999829</v>
      </c>
      <c r="G88" s="379">
        <f t="shared" si="35"/>
        <v>2525</v>
      </c>
      <c r="H88" s="380">
        <f t="shared" si="36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4"/>
        <v>78.000000000000114</v>
      </c>
      <c r="G89" s="379">
        <f t="shared" si="35"/>
        <v>2525</v>
      </c>
      <c r="H89" s="380">
        <f t="shared" si="36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4"/>
        <v>244.00000000000011</v>
      </c>
      <c r="G90" s="379">
        <f t="shared" si="35"/>
        <v>2525</v>
      </c>
      <c r="H90" s="380">
        <f t="shared" si="36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4"/>
        <v>130.00000000000006</v>
      </c>
      <c r="G91" s="379">
        <f t="shared" si="35"/>
        <v>2525</v>
      </c>
      <c r="H91" s="380">
        <f t="shared" si="36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4"/>
        <v>135.99999999999994</v>
      </c>
      <c r="G92" s="379">
        <f t="shared" si="35"/>
        <v>2525</v>
      </c>
      <c r="H92" s="380">
        <f t="shared" si="36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4"/>
        <v>103.99999999999991</v>
      </c>
      <c r="G93" s="379">
        <f t="shared" si="35"/>
        <v>2525</v>
      </c>
      <c r="H93" s="380">
        <f t="shared" si="36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4"/>
        <v>-7.0000000000000284</v>
      </c>
      <c r="G94" s="379">
        <f t="shared" si="35"/>
        <v>2525</v>
      </c>
      <c r="H94" s="380">
        <f t="shared" si="36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4"/>
        <v>7.9999999999998295</v>
      </c>
      <c r="G95" s="379">
        <f t="shared" si="35"/>
        <v>2525</v>
      </c>
      <c r="H95" s="380">
        <f t="shared" si="36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4"/>
        <v>55.278999999999989</v>
      </c>
      <c r="G96" s="379">
        <f t="shared" si="35"/>
        <v>1750.721</v>
      </c>
      <c r="H96" s="380">
        <f t="shared" si="36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4"/>
        <v>3.8799999999998391</v>
      </c>
      <c r="G97" s="379">
        <f t="shared" si="35"/>
        <v>2464.1200000000003</v>
      </c>
      <c r="H97" s="380">
        <f t="shared" si="36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4"/>
        <v>-15.120000000000289</v>
      </c>
      <c r="G98" s="379">
        <f t="shared" si="35"/>
        <v>2464.1200000000003</v>
      </c>
      <c r="H98" s="380">
        <f t="shared" si="36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4"/>
        <v>-442.62000000000012</v>
      </c>
      <c r="G99" s="379">
        <f t="shared" si="35"/>
        <v>4728.62</v>
      </c>
      <c r="H99" s="380">
        <f t="shared" si="36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4"/>
        <v>-391.61999999999966</v>
      </c>
      <c r="G100" s="379">
        <f t="shared" si="35"/>
        <v>6820.62</v>
      </c>
      <c r="H100" s="380">
        <f t="shared" si="36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4"/>
        <v>-184.61999999999927</v>
      </c>
      <c r="G101" s="379">
        <f t="shared" si="35"/>
        <v>6820.62</v>
      </c>
      <c r="H101" s="380">
        <f t="shared" si="36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4"/>
        <v>-349.61999999999944</v>
      </c>
      <c r="G102" s="379">
        <f t="shared" si="35"/>
        <v>6820.62</v>
      </c>
      <c r="H102" s="380">
        <f t="shared" si="36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4"/>
        <v>120.79599999999957</v>
      </c>
      <c r="G103" s="379">
        <f t="shared" si="35"/>
        <v>5215.2040000000006</v>
      </c>
      <c r="H103" s="380">
        <f t="shared" si="36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4"/>
        <v>151.18000000000009</v>
      </c>
      <c r="G104" s="379">
        <f t="shared" si="35"/>
        <v>4510.82</v>
      </c>
      <c r="H104" s="380">
        <f t="shared" si="36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4"/>
        <v>37.180000000000035</v>
      </c>
      <c r="G105" s="379">
        <f t="shared" si="35"/>
        <v>4510.82</v>
      </c>
      <c r="H105" s="380">
        <f t="shared" si="36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4"/>
        <v>93.180000000000263</v>
      </c>
      <c r="G106" s="379">
        <f t="shared" si="35"/>
        <v>4510.82</v>
      </c>
      <c r="H106" s="380">
        <f t="shared" si="36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4"/>
        <v>227.1800000000006</v>
      </c>
      <c r="G107" s="379">
        <f t="shared" si="35"/>
        <v>4510.82</v>
      </c>
      <c r="H107" s="380">
        <f t="shared" si="36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4"/>
        <v>455.18</v>
      </c>
      <c r="G108" s="379">
        <f t="shared" si="35"/>
        <v>4510.82</v>
      </c>
      <c r="H108" s="380">
        <f t="shared" si="36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4"/>
        <v>297.18000000000018</v>
      </c>
      <c r="G109" s="379">
        <f t="shared" si="35"/>
        <v>4510.82</v>
      </c>
      <c r="H109" s="380">
        <f t="shared" si="36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4"/>
        <v>335.1800000000004</v>
      </c>
      <c r="G110" s="379">
        <f t="shared" si="35"/>
        <v>4510.82</v>
      </c>
      <c r="H110" s="380">
        <f t="shared" si="36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4"/>
        <v>285.1800000000004</v>
      </c>
      <c r="G111" s="379">
        <f t="shared" si="35"/>
        <v>4510.82</v>
      </c>
      <c r="H111" s="380">
        <f t="shared" si="36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4"/>
        <v>485.1800000000004</v>
      </c>
      <c r="G112" s="379">
        <f t="shared" si="35"/>
        <v>4510.82</v>
      </c>
      <c r="H112" s="380">
        <f t="shared" si="36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4"/>
        <v>723.18000000000075</v>
      </c>
      <c r="G113" s="379">
        <f t="shared" si="35"/>
        <v>4510.82</v>
      </c>
      <c r="H113" s="380">
        <f t="shared" si="36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4"/>
        <v>699.18000000000052</v>
      </c>
      <c r="G114" s="379">
        <f t="shared" si="35"/>
        <v>4420.82</v>
      </c>
      <c r="H114" s="380">
        <f t="shared" si="36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4"/>
        <v>767.18000000000052</v>
      </c>
      <c r="G115" s="379">
        <f t="shared" si="35"/>
        <v>4420.82</v>
      </c>
      <c r="H115" s="380">
        <f t="shared" si="36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4"/>
        <v>709.18</v>
      </c>
      <c r="G116" s="379">
        <f t="shared" si="35"/>
        <v>4420.82</v>
      </c>
      <c r="H116" s="380">
        <f t="shared" si="36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4"/>
        <v>686</v>
      </c>
      <c r="G117" s="379">
        <f t="shared" si="35"/>
        <v>4420</v>
      </c>
      <c r="H117" s="380">
        <f t="shared" si="36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4"/>
        <v>783.95199999999988</v>
      </c>
      <c r="G118" s="379">
        <f t="shared" si="35"/>
        <v>3369.6480000000001</v>
      </c>
      <c r="H118" s="380">
        <f t="shared" si="36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4"/>
        <v>630.35199999999975</v>
      </c>
      <c r="G119" s="379">
        <f t="shared" si="35"/>
        <v>3369.6480000000001</v>
      </c>
      <c r="H119" s="380">
        <f t="shared" si="36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4"/>
        <v>711.952</v>
      </c>
      <c r="G120" s="379">
        <f t="shared" si="35"/>
        <v>3369.6480000000001</v>
      </c>
      <c r="H120" s="380">
        <f t="shared" si="36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4"/>
        <v>449.16000000000054</v>
      </c>
      <c r="G121" s="379">
        <f t="shared" si="35"/>
        <v>4352.84</v>
      </c>
      <c r="H121" s="380">
        <f t="shared" si="36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4"/>
        <v>383.1600000000002</v>
      </c>
      <c r="G122" s="379">
        <f t="shared" si="35"/>
        <v>4352.84</v>
      </c>
      <c r="H122" s="380">
        <f t="shared" si="36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4"/>
        <v>307.16000000000037</v>
      </c>
      <c r="G123" s="379">
        <f t="shared" si="35"/>
        <v>4352.84</v>
      </c>
      <c r="H123" s="380">
        <f t="shared" si="36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4"/>
        <v>253.16000000000045</v>
      </c>
      <c r="G124" s="379">
        <f t="shared" si="35"/>
        <v>4352.84</v>
      </c>
      <c r="H124" s="380">
        <f t="shared" si="36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4"/>
        <v>173.16000000000003</v>
      </c>
      <c r="G125" s="379">
        <f t="shared" si="35"/>
        <v>4352.84</v>
      </c>
      <c r="H125" s="380">
        <f t="shared" si="36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4"/>
        <v>211.11000000000041</v>
      </c>
      <c r="G126" s="379">
        <f t="shared" si="35"/>
        <v>6580.8899999999994</v>
      </c>
      <c r="H126" s="380">
        <f t="shared" si="36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4"/>
        <v>229.10000000000039</v>
      </c>
      <c r="G127" s="379">
        <f t="shared" si="35"/>
        <v>4298.8999999999996</v>
      </c>
      <c r="H127" s="380">
        <f t="shared" si="36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4"/>
        <v>491.10000000000014</v>
      </c>
      <c r="G128" s="379">
        <f t="shared" si="35"/>
        <v>4298.8999999999996</v>
      </c>
      <c r="H128" s="380">
        <f t="shared" si="36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4"/>
        <v>572.27799999999979</v>
      </c>
      <c r="G129" s="379">
        <f t="shared" si="35"/>
        <v>2815.7220000000002</v>
      </c>
      <c r="H129" s="380">
        <f t="shared" si="36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4"/>
        <v>566.27999999999975</v>
      </c>
      <c r="G130" s="379">
        <f t="shared" si="35"/>
        <v>4273.72</v>
      </c>
      <c r="H130" s="380">
        <f t="shared" si="36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4"/>
        <v>698.27999999999975</v>
      </c>
      <c r="G131" s="379">
        <f t="shared" si="35"/>
        <v>4273.72</v>
      </c>
      <c r="H131" s="380">
        <f t="shared" si="36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4"/>
        <v>658.27999999999986</v>
      </c>
      <c r="G132" s="379">
        <f t="shared" si="35"/>
        <v>4273.72</v>
      </c>
      <c r="H132" s="380">
        <f t="shared" si="36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4"/>
        <v>516.27999999999975</v>
      </c>
      <c r="G133" s="379">
        <f t="shared" si="35"/>
        <v>4273.72</v>
      </c>
      <c r="H133" s="380">
        <f t="shared" si="36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4"/>
        <v>508.29000000000059</v>
      </c>
      <c r="G134" s="379">
        <f t="shared" si="35"/>
        <v>6529.71</v>
      </c>
      <c r="H134" s="380">
        <f t="shared" si="36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4"/>
        <v>713.99999999999966</v>
      </c>
      <c r="G135" s="379">
        <f t="shared" si="35"/>
        <v>6531</v>
      </c>
      <c r="H135" s="380">
        <f t="shared" si="36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4"/>
        <v>956.25400000000025</v>
      </c>
      <c r="G136" s="379">
        <f t="shared" si="35"/>
        <v>5538.5460000000003</v>
      </c>
      <c r="H136" s="380">
        <f t="shared" si="36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4"/>
        <v>1200.6540000000007</v>
      </c>
      <c r="G137" s="379">
        <f t="shared" si="35"/>
        <v>5538.5460000000003</v>
      </c>
      <c r="H137" s="380">
        <f t="shared" si="36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4"/>
        <v>1052.4540000000006</v>
      </c>
      <c r="G138" s="379">
        <f t="shared" si="35"/>
        <v>5538.5460000000003</v>
      </c>
      <c r="H138" s="380">
        <f t="shared" si="36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4"/>
        <v>698.16000000000042</v>
      </c>
      <c r="G139" s="379">
        <f t="shared" si="35"/>
        <v>6504.84</v>
      </c>
      <c r="H139" s="380">
        <f t="shared" si="36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4"/>
        <v>984.12000000000012</v>
      </c>
      <c r="G140" s="379">
        <f t="shared" si="35"/>
        <v>6482.88</v>
      </c>
      <c r="H140" s="380">
        <f t="shared" si="36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4"/>
        <v>352.68200000000064</v>
      </c>
      <c r="G141" s="379">
        <f t="shared" si="35"/>
        <v>7331.3180000000002</v>
      </c>
      <c r="H141" s="380">
        <f t="shared" si="36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4"/>
        <v>2320.6080000000002</v>
      </c>
      <c r="G142" s="379">
        <f t="shared" si="35"/>
        <v>4531.3919999999998</v>
      </c>
      <c r="H142" s="380">
        <f t="shared" si="36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4"/>
        <v>2541.7799999999997</v>
      </c>
      <c r="G143" s="379">
        <f t="shared" si="35"/>
        <v>3246.2200000000003</v>
      </c>
      <c r="H143" s="380">
        <f t="shared" si="36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7">C146*(E146-D146)</f>
        <v>-57.000000000000028</v>
      </c>
      <c r="G146" s="379">
        <f t="shared" ref="G146:G153" si="38">D146*C146</f>
        <v>5857</v>
      </c>
      <c r="H146" s="380">
        <f t="shared" ref="H146:H153" si="39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7"/>
        <v>26.940000000000097</v>
      </c>
      <c r="G147" s="379">
        <f t="shared" si="38"/>
        <v>2921.06</v>
      </c>
      <c r="H147" s="380">
        <f t="shared" si="39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7"/>
        <v>-91.06000000000023</v>
      </c>
      <c r="G148" s="379">
        <f t="shared" si="38"/>
        <v>5749.06</v>
      </c>
      <c r="H148" s="380">
        <f t="shared" si="39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7"/>
        <v>24.88000000000028</v>
      </c>
      <c r="G149" s="379">
        <f t="shared" si="38"/>
        <v>2851.12</v>
      </c>
      <c r="H149" s="380">
        <f t="shared" si="39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7"/>
        <v>343.88000000000005</v>
      </c>
      <c r="G150" s="379">
        <f t="shared" si="38"/>
        <v>2851.12</v>
      </c>
      <c r="H150" s="380">
        <f t="shared" si="39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7"/>
        <v>452.88000000000005</v>
      </c>
      <c r="G151" s="379">
        <f t="shared" si="38"/>
        <v>2851.12</v>
      </c>
      <c r="H151" s="380">
        <f t="shared" si="39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7"/>
        <v>525.88000000000045</v>
      </c>
      <c r="G152" s="379">
        <f t="shared" si="38"/>
        <v>2851.12</v>
      </c>
      <c r="H152" s="380">
        <f t="shared" si="39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7"/>
        <v>421.87999999999982</v>
      </c>
      <c r="G153" s="379">
        <f t="shared" si="38"/>
        <v>2851.12</v>
      </c>
      <c r="H153" s="380">
        <f t="shared" si="39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1" priority="62">
      <formula>Q7&gt;0</formula>
    </cfRule>
    <cfRule type="expression" dxfId="400" priority="63">
      <formula>Q7&lt;0</formula>
    </cfRule>
  </conditionalFormatting>
  <conditionalFormatting sqref="Q8">
    <cfRule type="expression" dxfId="399" priority="60">
      <formula>Q8&gt;0</formula>
    </cfRule>
    <cfRule type="expression" dxfId="398" priority="61">
      <formula>Q8&lt;0</formula>
    </cfRule>
  </conditionalFormatting>
  <conditionalFormatting sqref="F24">
    <cfRule type="expression" dxfId="397" priority="42">
      <formula>F24&gt;0</formula>
    </cfRule>
    <cfRule type="expression" dxfId="396" priority="43">
      <formula>F24&lt;0</formula>
    </cfRule>
  </conditionalFormatting>
  <conditionalFormatting sqref="F25:F36">
    <cfRule type="expression" dxfId="395" priority="40">
      <formula>F25&gt;0</formula>
    </cfRule>
    <cfRule type="expression" dxfId="394" priority="41">
      <formula>F25&lt;0</formula>
    </cfRule>
  </conditionalFormatting>
  <conditionalFormatting sqref="H24:H36">
    <cfRule type="expression" dxfId="393" priority="38">
      <formula>H24&gt;0</formula>
    </cfRule>
    <cfRule type="expression" dxfId="392" priority="39">
      <formula>H24&lt;0</formula>
    </cfRule>
  </conditionalFormatting>
  <conditionalFormatting sqref="J32:J43">
    <cfRule type="expression" dxfId="391" priority="35">
      <formula>J32&gt;0</formula>
    </cfRule>
    <cfRule type="expression" dxfId="390" priority="36">
      <formula>J32&lt;0</formula>
    </cfRule>
  </conditionalFormatting>
  <conditionalFormatting sqref="M45">
    <cfRule type="expression" dxfId="389" priority="33">
      <formula>M45&gt;0</formula>
    </cfRule>
    <cfRule type="expression" dxfId="388" priority="34">
      <formula>M45&lt;0</formula>
    </cfRule>
  </conditionalFormatting>
  <conditionalFormatting sqref="F90:F126 H90:H126 H129:H134 F129:F134 F136:F145 H136:H145">
    <cfRule type="expression" dxfId="387" priority="31">
      <formula>F90&gt;0</formula>
    </cfRule>
    <cfRule type="expression" dxfId="386" priority="32">
      <formula>F90&lt;0</formula>
    </cfRule>
  </conditionalFormatting>
  <conditionalFormatting sqref="F82:F89">
    <cfRule type="expression" dxfId="385" priority="29">
      <formula>F82&gt;0</formula>
    </cfRule>
    <cfRule type="expression" dxfId="384" priority="30">
      <formula>F82&lt;0</formula>
    </cfRule>
  </conditionalFormatting>
  <conditionalFormatting sqref="H82:H89">
    <cfRule type="expression" dxfId="383" priority="27">
      <formula>H82&gt;0</formula>
    </cfRule>
    <cfRule type="expression" dxfId="382" priority="28">
      <formula>H82&lt;0</formula>
    </cfRule>
  </conditionalFormatting>
  <conditionalFormatting sqref="F127:F128 H127:H128">
    <cfRule type="expression" dxfId="381" priority="25">
      <formula>F127&gt;0</formula>
    </cfRule>
    <cfRule type="expression" dxfId="380" priority="26">
      <formula>F127&lt;0</formula>
    </cfRule>
  </conditionalFormatting>
  <conditionalFormatting sqref="H135 F135">
    <cfRule type="expression" dxfId="379" priority="23">
      <formula>F135&gt;0</formula>
    </cfRule>
    <cfRule type="expression" dxfId="378" priority="24">
      <formula>F135&lt;0</formula>
    </cfRule>
  </conditionalFormatting>
  <conditionalFormatting sqref="F146:F153">
    <cfRule type="expression" dxfId="377" priority="9">
      <formula>F146&gt;0</formula>
    </cfRule>
    <cfRule type="expression" dxfId="376" priority="10">
      <formula>F146&lt;0</formula>
    </cfRule>
  </conditionalFormatting>
  <conditionalFormatting sqref="H146:H153">
    <cfRule type="expression" dxfId="375" priority="7">
      <formula>H146&gt;0</formula>
    </cfRule>
    <cfRule type="expression" dxfId="374" priority="8">
      <formula>H146&lt;0</formula>
    </cfRule>
  </conditionalFormatting>
  <conditionalFormatting sqref="Q10">
    <cfRule type="expression" dxfId="373" priority="5">
      <formula>Q10&gt;0</formula>
    </cfRule>
    <cfRule type="expression" dxfId="372" priority="6">
      <formula>Q10&lt;0</formula>
    </cfRule>
  </conditionalFormatting>
  <conditionalFormatting sqref="F37:F39">
    <cfRule type="expression" dxfId="371" priority="3">
      <formula>F37&gt;0</formula>
    </cfRule>
    <cfRule type="expression" dxfId="370" priority="4">
      <formula>F37&lt;0</formula>
    </cfRule>
  </conditionalFormatting>
  <conditionalFormatting sqref="H37:H39">
    <cfRule type="expression" dxfId="369" priority="1">
      <formula>H37&gt;0</formula>
    </cfRule>
    <cfRule type="expression" dxfId="368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56.09</v>
      </c>
      <c r="R4" s="520">
        <v>2E-3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7291.7000000000007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-218.69999999999891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-218.69999999999891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-2.9119620792500921E-2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61.699000000000012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61.138100000000009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60.577200000000005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60.016300000000008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59.455400000000004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58.894500000000008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58.333600000000004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57.772700000000007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57.211800000000004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56.650900000000007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56.09</v>
      </c>
      <c r="Q51" s="2"/>
      <c r="T51" s="92" t="s">
        <v>105</v>
      </c>
      <c r="U51" s="129" t="s">
        <v>728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55.5291</v>
      </c>
      <c r="Q52" s="2"/>
      <c r="T52" s="92" t="s">
        <v>106</v>
      </c>
      <c r="U52" s="129" t="s">
        <v>729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54.968200000000003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54.407299999999999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53.846400000000003</v>
      </c>
      <c r="T55" s="92" t="s">
        <v>108</v>
      </c>
      <c r="U55" s="129" t="s">
        <v>730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53.285499999999999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52.724600000000002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52.163700000000006</v>
      </c>
      <c r="T58" s="92" t="s">
        <v>109</v>
      </c>
      <c r="U58" s="129" t="s">
        <v>615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51.602800000000002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51.041900000000005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50.481000000000002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7" priority="25">
      <formula>Q7&gt;0</formula>
    </cfRule>
    <cfRule type="expression" dxfId="366" priority="26">
      <formula>Q7&lt;0</formula>
    </cfRule>
  </conditionalFormatting>
  <conditionalFormatting sqref="Q8">
    <cfRule type="expression" dxfId="365" priority="23">
      <formula>Q8&gt;0</formula>
    </cfRule>
    <cfRule type="expression" dxfId="364" priority="24">
      <formula>Q8&lt;0</formula>
    </cfRule>
  </conditionalFormatting>
  <conditionalFormatting sqref="F24:F33">
    <cfRule type="expression" dxfId="363" priority="7">
      <formula>F24&gt;0</formula>
    </cfRule>
    <cfRule type="expression" dxfId="362" priority="8">
      <formula>F24&lt;0</formula>
    </cfRule>
  </conditionalFormatting>
  <conditionalFormatting sqref="H24:H37">
    <cfRule type="expression" dxfId="361" priority="5">
      <formula>H24&gt;0</formula>
    </cfRule>
    <cfRule type="expression" dxfId="360" priority="6">
      <formula>H24&lt;0</formula>
    </cfRule>
  </conditionalFormatting>
  <conditionalFormatting sqref="J29">
    <cfRule type="expression" dxfId="359" priority="3">
      <formula>J29&gt;0</formula>
    </cfRule>
    <cfRule type="expression" dxfId="358" priority="4">
      <formula>J29&lt;0</formula>
    </cfRule>
  </conditionalFormatting>
  <conditionalFormatting sqref="J30:J35">
    <cfRule type="expression" dxfId="357" priority="1">
      <formula>J30&gt;0</formula>
    </cfRule>
    <cfRule type="expression" dxfId="35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48.65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48.65</v>
      </c>
      <c r="R4" s="499">
        <v>-8.3999999999999995E-3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53.515000000000001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53.028500000000001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52.542000000000002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52.055500000000002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51.569000000000003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51.082500000000003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50.596000000000004</v>
      </c>
      <c r="Q49" s="82"/>
      <c r="R49" s="34"/>
      <c r="T49" s="92" t="s">
        <v>104</v>
      </c>
      <c r="U49" s="87" t="s">
        <v>616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50.109499999999997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49.622999999999998</v>
      </c>
      <c r="Q51" s="82"/>
      <c r="R51" s="34"/>
      <c r="T51" s="92" t="s">
        <v>105</v>
      </c>
      <c r="U51" s="87" t="s">
        <v>731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49.136499999999998</v>
      </c>
      <c r="Q52" s="82"/>
      <c r="R52" s="34"/>
      <c r="T52" s="92" t="s">
        <v>106</v>
      </c>
      <c r="U52" s="87" t="s">
        <v>587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48.65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48.163499999999999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47.677</v>
      </c>
      <c r="Q55" s="82"/>
      <c r="T55" s="92" t="s">
        <v>108</v>
      </c>
      <c r="U55" s="87" t="s">
        <v>732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47.1905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46.703999999999994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46.217499999999994</v>
      </c>
      <c r="Q58" s="82"/>
      <c r="T58" s="92" t="s">
        <v>109</v>
      </c>
      <c r="U58" s="87" t="s">
        <v>617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45.730999999999995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45.244500000000002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44.758000000000003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44.271500000000003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43.784999999999997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38.01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38.01</v>
      </c>
      <c r="R4" s="499">
        <v>-1.1000000000000001E-3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41.811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41.430900000000001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41.050800000000002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40.670700000000004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40.290599999999998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39.910499999999999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39.5304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39.150300000000001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38.770199999999996</v>
      </c>
      <c r="Q51" s="82"/>
      <c r="R51" s="34"/>
      <c r="T51" s="92" t="s">
        <v>105</v>
      </c>
      <c r="U51" s="87" t="s">
        <v>733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38.390099999999997</v>
      </c>
      <c r="Q52" s="82"/>
      <c r="R52" s="34"/>
      <c r="T52" s="92" t="s">
        <v>106</v>
      </c>
      <c r="U52" s="87" t="s">
        <v>553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38.01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37.629899999999999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37.2498</v>
      </c>
      <c r="Q55" s="82"/>
      <c r="R55" s="34"/>
      <c r="T55" s="92" t="s">
        <v>108</v>
      </c>
      <c r="U55" s="87" t="s">
        <v>734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36.869699999999995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36.489599999999996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36.109499999999997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35.729399999999998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35.349299999999999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34.969200000000001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34.589100000000002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34.208999999999996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81.98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81.98</v>
      </c>
      <c r="R4" s="499">
        <v>2.2000000000000001E-3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90.178000000000011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89.358200000000011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88.53840000000001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87.718600000000009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86.898800000000008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86.079000000000008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85.259200000000007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84.439400000000006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83.619600000000005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82.799800000000005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81.98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81.160200000000003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80.340400000000002</v>
      </c>
      <c r="Q48" s="2"/>
      <c r="T48" s="112" t="s">
        <v>105</v>
      </c>
      <c r="U48" s="105" t="s">
        <v>735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79.520600000000002</v>
      </c>
      <c r="T49" s="112" t="s">
        <v>106</v>
      </c>
      <c r="U49" s="105" t="s">
        <v>567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78.700800000000001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77.881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77.061199999999999</v>
      </c>
      <c r="T52" s="112" t="s">
        <v>108</v>
      </c>
      <c r="U52" s="105" t="s">
        <v>736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76.241400000000013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75.421600000000012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74.601800000000011</v>
      </c>
      <c r="T55" s="112" t="s">
        <v>109</v>
      </c>
      <c r="U55" s="105" t="s">
        <v>618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73.782000000000011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118.8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118.8</v>
      </c>
      <c r="R4" s="499">
        <v>8.3000000000000001E-3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130.68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129.49200000000002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128.304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127.116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125.928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124.74000000000001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123.55200000000001</v>
      </c>
      <c r="Q49" s="2"/>
      <c r="R49" s="34"/>
      <c r="T49" s="10" t="s">
        <v>104</v>
      </c>
      <c r="U49" s="87" t="s">
        <v>704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122.364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121.176</v>
      </c>
      <c r="Q51" s="2"/>
      <c r="R51" s="34"/>
      <c r="T51" s="10" t="s">
        <v>105</v>
      </c>
      <c r="U51" s="87" t="s">
        <v>705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119.988</v>
      </c>
      <c r="Q52" s="2"/>
      <c r="R52" s="34"/>
      <c r="T52" s="10" t="s">
        <v>106</v>
      </c>
      <c r="U52" s="87" t="s">
        <v>555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118.8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117.61199999999999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116.42399999999999</v>
      </c>
      <c r="Q55" s="2"/>
      <c r="R55" s="34"/>
      <c r="T55" s="10" t="s">
        <v>108</v>
      </c>
      <c r="U55" s="87" t="s">
        <v>706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115.23599999999999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114.04799999999999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112.85999999999999</v>
      </c>
      <c r="T58" s="10" t="s">
        <v>109</v>
      </c>
      <c r="U58" s="87" t="s">
        <v>611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111.672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110.48400000000001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109.29600000000001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108.108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106.92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223.09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223.09</v>
      </c>
      <c r="R4" s="499">
        <v>6.4000000000000003E-3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245.39900000000003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243.16810000000001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240.93720000000002</v>
      </c>
      <c r="Q44" s="2"/>
      <c r="T44" s="135" t="s">
        <v>100</v>
      </c>
      <c r="U44" s="87" t="s">
        <v>737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238.70630000000003</v>
      </c>
      <c r="Q45" s="2"/>
      <c r="T45" s="135" t="s">
        <v>101</v>
      </c>
      <c r="U45" s="87" t="s">
        <v>738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236.47540000000001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234.24450000000002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232.01360000000003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229.78270000000001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227.55180000000001</v>
      </c>
      <c r="Q50" s="2"/>
      <c r="T50" s="135" t="s">
        <v>105</v>
      </c>
      <c r="U50" s="87" t="s">
        <v>739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225.32089999999999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223.09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220.85910000000001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218.62819999999999</v>
      </c>
      <c r="Q54" s="2"/>
      <c r="T54" s="135" t="s">
        <v>108</v>
      </c>
      <c r="U54" s="87" t="s">
        <v>740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216.3973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214.16639999999998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211.93549999999999</v>
      </c>
      <c r="T57" s="135" t="s">
        <v>109</v>
      </c>
      <c r="U57" s="87" t="s">
        <v>619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209.7046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207.47370000000001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205.24280000000002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203.0119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200.78100000000001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70.7</v>
      </c>
      <c r="R4" s="499">
        <v>-8.8000000000000005E-3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77.77000000000001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77.063000000000002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76.356000000000009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75.649000000000001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74.942000000000007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74.234999999999999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73.528000000000006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72.820999999999998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72.114000000000004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71.406999999999996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70.7</v>
      </c>
      <c r="Q51" s="2"/>
      <c r="T51" s="92" t="s">
        <v>105</v>
      </c>
      <c r="U51" s="87" t="s">
        <v>775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69.993000000000009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69.286000000000001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68.579000000000008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67.872</v>
      </c>
      <c r="T55" s="92" t="s">
        <v>108</v>
      </c>
      <c r="U55" s="87" t="s">
        <v>776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67.165000000000006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66.457999999999998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65.751000000000005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65.044000000000011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64.337000000000003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63.63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73.14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73.14</v>
      </c>
      <c r="R4" s="519">
        <v>1.15E-2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80.454000000000008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79.7226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78.991200000000006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78.259799999999998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77.528400000000005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76.796999999999997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76.065600000000003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75.334199999999996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74.602800000000002</v>
      </c>
      <c r="Q49" s="2"/>
      <c r="T49" s="92" t="s">
        <v>104</v>
      </c>
      <c r="U49" s="87" t="s">
        <v>741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73.871399999999994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73.14</v>
      </c>
      <c r="Q51" s="2"/>
      <c r="T51" s="92" t="s">
        <v>105</v>
      </c>
      <c r="U51" s="87" t="s">
        <v>742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72.408600000000007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71.677199999999999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70.945800000000006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70.214399999999998</v>
      </c>
      <c r="T55" s="92" t="s">
        <v>108</v>
      </c>
      <c r="U55" s="87" t="s">
        <v>743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69.483000000000004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68.751599999999996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68.020200000000003</v>
      </c>
      <c r="T58" s="92" t="s">
        <v>109</v>
      </c>
      <c r="U58" s="87" t="s">
        <v>620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67.288800000000009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66.557400000000001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65.826000000000008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45.74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45.74</v>
      </c>
      <c r="R4" s="521">
        <v>-1.3599999999999999E-2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50.314000000000007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49.856600000000007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49.399200000000008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48.941800000000008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48.484400000000008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48.027000000000001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47.569600000000001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47.112200000000001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46.654800000000002</v>
      </c>
      <c r="Q51" s="2"/>
      <c r="T51" s="92" t="s">
        <v>105</v>
      </c>
      <c r="U51" s="87" t="s">
        <v>744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46.197400000000002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45.74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45.282600000000002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44.825200000000002</v>
      </c>
      <c r="T55" s="92" t="s">
        <v>108</v>
      </c>
      <c r="U55" s="87" t="s">
        <v>658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44.367800000000003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43.910400000000003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43.453000000000003</v>
      </c>
      <c r="T58" s="92" t="s">
        <v>109</v>
      </c>
      <c r="U58" s="87" t="s">
        <v>621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42.995599999999996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42.538200000000003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42.080800000000004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41.623400000000004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41.166000000000004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31.73</v>
      </c>
      <c r="R4" s="499">
        <v>1.44E-2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2538.4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5.510000000000673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5.510000000000673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2.1753806916212999E-3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34.903000000000006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34.585700000000003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34.2684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33.951100000000004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33.633800000000001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33.316500000000005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32.999200000000002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32.681899999999999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32.364600000000003</v>
      </c>
      <c r="Q51" s="82"/>
      <c r="R51" s="34"/>
      <c r="T51" s="92" t="s">
        <v>105</v>
      </c>
      <c r="U51" s="87" t="s">
        <v>745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32.0473</v>
      </c>
      <c r="Q52" s="82"/>
      <c r="R52" s="34"/>
      <c r="T52" s="92" t="s">
        <v>106</v>
      </c>
      <c r="U52" s="87" t="s">
        <v>556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31.73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31.412700000000001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31.095400000000001</v>
      </c>
      <c r="Q55" s="82"/>
      <c r="T55" s="92" t="s">
        <v>108</v>
      </c>
      <c r="U55" s="87" t="s">
        <v>746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30.778099999999998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30.460799999999999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30.1435</v>
      </c>
      <c r="Q58" s="82"/>
      <c r="T58" s="92" t="s">
        <v>109</v>
      </c>
      <c r="U58" s="87" t="s">
        <v>622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29.8262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29.508900000000001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29.191600000000001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28.874300000000002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28.557000000000002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115.84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115.84</v>
      </c>
      <c r="R4" s="499">
        <v>2.2000000000000001E-3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127.42400000000002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126.26560000000001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125.10720000000001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123.94880000000001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122.79040000000001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121.63200000000001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120.4736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119.3152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118.1568</v>
      </c>
      <c r="Q49" s="2"/>
      <c r="T49" s="92" t="s">
        <v>104</v>
      </c>
      <c r="U49" s="87" t="s">
        <v>572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116.9984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115.84</v>
      </c>
      <c r="Q51" s="2"/>
      <c r="T51" s="92" t="s">
        <v>105</v>
      </c>
      <c r="U51" s="87" t="s">
        <v>747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114.6816</v>
      </c>
      <c r="Q52" s="2"/>
      <c r="T52" s="92" t="s">
        <v>106</v>
      </c>
      <c r="U52" s="87" t="s">
        <v>748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113.5232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112.3648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111.2064</v>
      </c>
      <c r="T55" s="92" t="s">
        <v>108</v>
      </c>
      <c r="U55" s="87" t="s">
        <v>749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110.048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108.8896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107.73120000000002</v>
      </c>
      <c r="T58" s="92" t="s">
        <v>109</v>
      </c>
      <c r="U58" s="87" t="s">
        <v>597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106.5728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105.4144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104.256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780</v>
      </c>
      <c r="O4" s="11" t="s">
        <v>66</v>
      </c>
      <c r="Q4" s="200">
        <v>1.91</v>
      </c>
      <c r="R4" s="499">
        <v>-5.1999999999999998E-3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7640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-2749.4199999999983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-3184.3499999999985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-0.29418394638015205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2.0819000000000001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2.0628000000000002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2.0436999999999999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2.0246</v>
      </c>
      <c r="Q45" s="2"/>
      <c r="T45" s="92" t="s">
        <v>100</v>
      </c>
      <c r="U45" s="87" t="s">
        <v>750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2.0055000000000001</v>
      </c>
      <c r="Q46" s="2"/>
      <c r="T46" s="92" t="s">
        <v>101</v>
      </c>
      <c r="U46" s="87" t="s">
        <v>751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1.9863999999999999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1.9673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1.9481999999999999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1.9291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1.91</v>
      </c>
      <c r="Q51" s="2"/>
      <c r="T51" s="92" t="s">
        <v>105</v>
      </c>
      <c r="U51" s="87" t="s">
        <v>752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1.8908999999999998</v>
      </c>
      <c r="Q52" s="2"/>
      <c r="T52" s="92" t="s">
        <v>106</v>
      </c>
      <c r="U52" s="87" t="s">
        <v>578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1.8717999999999999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1.8526999999999998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1.8335999999999999</v>
      </c>
      <c r="T55" s="92" t="s">
        <v>108</v>
      </c>
      <c r="U55" s="87" t="s">
        <v>753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1.8144999999999998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1.7953999999999999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1.7763</v>
      </c>
      <c r="T58" s="92" t="s">
        <v>109</v>
      </c>
      <c r="U58" s="87" t="s">
        <v>623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1.7572000000000001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1.7381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1.7189999999999999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68.58</v>
      </c>
      <c r="R4" s="499">
        <v>5.3E-3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17145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-2395.9900000000052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-2395.9900000000052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-0.12261354209791848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554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75.438000000000002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74.752200000000002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74.066400000000002</v>
      </c>
      <c r="Q45" s="2"/>
      <c r="T45" s="92" t="s">
        <v>100</v>
      </c>
      <c r="U45" s="87" t="s">
        <v>754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73.380600000000001</v>
      </c>
      <c r="Q46" s="2"/>
      <c r="T46" s="92" t="s">
        <v>101</v>
      </c>
      <c r="U46" s="87" t="s">
        <v>755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72.694800000000001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72.009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71.3232</v>
      </c>
      <c r="Q49" s="2"/>
      <c r="T49" s="92" t="s">
        <v>104</v>
      </c>
      <c r="U49" s="87" t="s">
        <v>624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70.6374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69.951599999999999</v>
      </c>
      <c r="Q51" s="2"/>
      <c r="T51" s="92" t="s">
        <v>105</v>
      </c>
      <c r="U51" s="87" t="s">
        <v>756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69.265799999999999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68.58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67.894199999999998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67.208399999999997</v>
      </c>
      <c r="Q55" s="2"/>
      <c r="T55" s="92" t="s">
        <v>108</v>
      </c>
      <c r="U55" s="87" t="s">
        <v>757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66.522599999999997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65.836799999999997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65.150999999999996</v>
      </c>
      <c r="T58" s="92" t="s">
        <v>109</v>
      </c>
      <c r="U58" s="87" t="s">
        <v>625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64.465199999999996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63.779400000000003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63.093600000000002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62.407800000000002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61.722000000000001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0 H124:H130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67.569999999999993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67.569999999999993</v>
      </c>
      <c r="R4" s="499">
        <v>-7.1000000000000004E-3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74.326999999999998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73.651299999999992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72.9756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72.299899999999994</v>
      </c>
      <c r="Q46" s="82"/>
      <c r="T46" s="92" t="s">
        <v>101</v>
      </c>
      <c r="U46" s="87" t="s">
        <v>758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71.624200000000002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70.948499999999996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70.272799999999989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69.597099999999998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68.921399999999991</v>
      </c>
      <c r="Q51" s="82"/>
      <c r="T51" s="92" t="s">
        <v>105</v>
      </c>
      <c r="U51" s="87" t="s">
        <v>759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68.245699999999999</v>
      </c>
      <c r="Q52" s="82"/>
      <c r="T52" s="92" t="s">
        <v>106</v>
      </c>
      <c r="U52" s="87" t="s">
        <v>760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67.569999999999993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66.894299999999987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66.218599999999995</v>
      </c>
      <c r="Q55" s="82"/>
      <c r="T55" s="92" t="s">
        <v>108</v>
      </c>
      <c r="U55" s="87" t="s">
        <v>761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65.542899999999989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64.867199999999997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64.191499999999991</v>
      </c>
      <c r="Q58" s="82"/>
      <c r="T58" s="92" t="s">
        <v>109</v>
      </c>
      <c r="U58" s="87" t="s">
        <v>588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63.515799999999992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62.8401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62.164399999999993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61.488699999999994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60.812999999999995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57.41</v>
      </c>
      <c r="R4" s="499">
        <v>-8.0999999999999996E-3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8611.5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B6" s="498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-308.34000000000106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-358.29000000000087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-3.9944078958370356E-2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30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A38">
        <v>75</v>
      </c>
      <c r="B38" s="192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30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B40" s="192"/>
      <c r="C40" s="10"/>
      <c r="D40" s="40"/>
      <c r="E40" s="40"/>
      <c r="F40" s="40"/>
      <c r="G40" s="40"/>
      <c r="H40" s="230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B41" s="192"/>
      <c r="C41" s="10"/>
      <c r="D41" s="40"/>
      <c r="E41" s="40"/>
      <c r="F41" s="40"/>
      <c r="G41" s="40"/>
      <c r="H41" s="230"/>
      <c r="I41" s="40"/>
      <c r="J41" s="40"/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1.1000000000000001</v>
      </c>
      <c r="P42" s="82">
        <f>O42*$Q$4</f>
        <v>63.151000000000003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1.0900000000000001</v>
      </c>
      <c r="P43" s="82">
        <f t="shared" ref="P43:P62" si="11">O43*$Q$4</f>
        <v>62.576900000000002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1.08</v>
      </c>
      <c r="P44" s="82">
        <f t="shared" si="11"/>
        <v>62.002800000000001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1.07</v>
      </c>
      <c r="P45" s="82">
        <f t="shared" si="11"/>
        <v>61.428699999999999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1.06</v>
      </c>
      <c r="P46" s="82">
        <f t="shared" si="11"/>
        <v>60.854599999999998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1.05</v>
      </c>
      <c r="P47" s="82">
        <f t="shared" si="11"/>
        <v>60.280499999999996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1.04</v>
      </c>
      <c r="P48" s="82">
        <f t="shared" si="11"/>
        <v>59.706399999999995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1.03</v>
      </c>
      <c r="P49" s="82">
        <f t="shared" si="11"/>
        <v>59.132300000000001</v>
      </c>
      <c r="Q49" s="2"/>
      <c r="T49" s="92" t="s">
        <v>122</v>
      </c>
      <c r="U49" s="129" t="s">
        <v>584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1.02</v>
      </c>
      <c r="P50" s="82">
        <f t="shared" si="11"/>
        <v>58.558199999999999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1.01</v>
      </c>
      <c r="P51" s="82">
        <f t="shared" si="11"/>
        <v>57.984099999999998</v>
      </c>
      <c r="Q51" s="2"/>
      <c r="T51" s="92" t="s">
        <v>105</v>
      </c>
      <c r="U51" s="129" t="s">
        <v>762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1</v>
      </c>
      <c r="P52" s="82">
        <f t="shared" si="11"/>
        <v>57.41</v>
      </c>
      <c r="Q52" s="2"/>
      <c r="T52" s="92" t="s">
        <v>106</v>
      </c>
      <c r="U52" s="129" t="s">
        <v>763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0.99</v>
      </c>
      <c r="P53" s="82">
        <f t="shared" si="11"/>
        <v>56.835899999999995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56.261799999999994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55.687699999999992</v>
      </c>
      <c r="T55" s="92" t="s">
        <v>108</v>
      </c>
      <c r="U55" s="129" t="s">
        <v>764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55.113599999999998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A57" s="384" t="s">
        <v>1</v>
      </c>
      <c r="B57" s="384" t="s">
        <v>2</v>
      </c>
      <c r="C57" s="384" t="s">
        <v>4</v>
      </c>
      <c r="D57" s="386" t="s">
        <v>5</v>
      </c>
      <c r="E57" s="386" t="s">
        <v>94</v>
      </c>
      <c r="F57" s="386" t="s">
        <v>60</v>
      </c>
      <c r="G57" s="384" t="s">
        <v>3</v>
      </c>
      <c r="H57" s="384" t="s">
        <v>6</v>
      </c>
      <c r="I57" s="384" t="s">
        <v>7</v>
      </c>
      <c r="J57" s="384" t="s">
        <v>95</v>
      </c>
      <c r="K57" s="384" t="s">
        <v>61</v>
      </c>
      <c r="L57" s="384" t="s">
        <v>77</v>
      </c>
      <c r="M57" s="384" t="s">
        <v>38</v>
      </c>
      <c r="O57" s="82">
        <v>0.95</v>
      </c>
      <c r="P57" s="82">
        <f t="shared" si="11"/>
        <v>54.539499999999997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A58" s="387" t="s">
        <v>173</v>
      </c>
      <c r="B58" s="389">
        <v>42376</v>
      </c>
      <c r="C58" s="378">
        <v>50</v>
      </c>
      <c r="D58" s="379">
        <v>55.15</v>
      </c>
      <c r="E58" s="379">
        <v>0</v>
      </c>
      <c r="F58" s="379">
        <f>C58*D58+E58</f>
        <v>2757.5</v>
      </c>
      <c r="G58" s="377">
        <v>42409</v>
      </c>
      <c r="H58" s="382">
        <v>50</v>
      </c>
      <c r="I58" s="379">
        <v>56.15</v>
      </c>
      <c r="J58" s="379">
        <v>0.05</v>
      </c>
      <c r="K58" s="378">
        <f>H58*I58-J58</f>
        <v>2807.45</v>
      </c>
      <c r="L58" s="377"/>
      <c r="M58" s="379"/>
      <c r="O58" s="82">
        <v>0.94</v>
      </c>
      <c r="P58" s="82">
        <f t="shared" si="11"/>
        <v>53.965399999999995</v>
      </c>
      <c r="T58" s="92" t="s">
        <v>109</v>
      </c>
      <c r="U58" s="129" t="s">
        <v>626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A59" s="388" t="s">
        <v>71</v>
      </c>
      <c r="B59" s="389"/>
      <c r="C59" s="378"/>
      <c r="D59" s="379"/>
      <c r="E59" s="379"/>
      <c r="F59" s="379"/>
      <c r="G59" s="377"/>
      <c r="H59" s="378"/>
      <c r="I59" s="378"/>
      <c r="J59" s="378"/>
      <c r="K59" s="378"/>
      <c r="L59" s="378"/>
      <c r="M59" s="378"/>
      <c r="O59" s="82">
        <v>0.93</v>
      </c>
      <c r="P59" s="82">
        <f t="shared" si="11"/>
        <v>53.391300000000001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A60" s="378"/>
      <c r="B60" s="377"/>
      <c r="C60" s="378"/>
      <c r="D60" s="379"/>
      <c r="E60" s="379"/>
      <c r="F60" s="379"/>
      <c r="G60" s="378"/>
      <c r="H60" s="378"/>
      <c r="I60" s="378"/>
      <c r="J60" s="378"/>
      <c r="K60" s="378"/>
      <c r="L60" s="378"/>
      <c r="M60" s="378"/>
      <c r="O60" s="82">
        <v>0.92</v>
      </c>
      <c r="P60" s="82">
        <f t="shared" si="11"/>
        <v>52.8172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A61" s="378"/>
      <c r="B61" s="377"/>
      <c r="C61" s="378"/>
      <c r="D61" s="379"/>
      <c r="E61" s="379"/>
      <c r="F61" s="379"/>
      <c r="G61" s="378"/>
      <c r="H61" s="378"/>
      <c r="I61" s="378"/>
      <c r="J61" s="378"/>
      <c r="K61" s="378"/>
      <c r="L61" s="378"/>
      <c r="M61" s="378"/>
      <c r="O61" s="82">
        <v>0.91</v>
      </c>
      <c r="P61" s="82">
        <f t="shared" si="11"/>
        <v>52.243099999999998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</v>
      </c>
      <c r="P62" s="82">
        <f t="shared" si="11"/>
        <v>51.668999999999997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A64" s="378"/>
      <c r="B64" s="378"/>
      <c r="C64" s="378"/>
      <c r="D64" s="379"/>
      <c r="E64" s="379"/>
      <c r="F64" s="379"/>
      <c r="G64" s="378"/>
      <c r="H64" s="378"/>
      <c r="I64" s="378"/>
      <c r="J64" s="378"/>
      <c r="K64" s="378"/>
      <c r="L64" s="378"/>
      <c r="M64" s="378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1:32" x14ac:dyDescent="0.25">
      <c r="A66" s="378"/>
      <c r="B66" s="378"/>
      <c r="C66" s="378"/>
      <c r="D66" s="379"/>
      <c r="E66" s="379"/>
      <c r="F66" s="379"/>
      <c r="G66" s="378"/>
      <c r="H66" s="378"/>
      <c r="I66" s="378"/>
      <c r="J66" s="378"/>
      <c r="K66" s="378"/>
      <c r="L66" s="378"/>
      <c r="M66" s="378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3">
      <formula>F22&gt;0</formula>
    </cfRule>
    <cfRule type="expression" dxfId="62" priority="14">
      <formula>F22&lt;0</formula>
    </cfRule>
  </conditionalFormatting>
  <conditionalFormatting sqref="H22:H53">
    <cfRule type="expression" dxfId="61" priority="11">
      <formula>H22&gt;0</formula>
    </cfRule>
    <cfRule type="expression" dxfId="60" priority="12">
      <formula>H22&lt;0</formula>
    </cfRule>
  </conditionalFormatting>
  <conditionalFormatting sqref="Q8">
    <cfRule type="expression" dxfId="59" priority="7">
      <formula>Q8&gt;0</formula>
    </cfRule>
    <cfRule type="expression" dxfId="58" priority="8">
      <formula>Q8&lt;0</formula>
    </cfRule>
  </conditionalFormatting>
  <conditionalFormatting sqref="Q7">
    <cfRule type="expression" dxfId="57" priority="9">
      <formula>Q7&gt;0</formula>
    </cfRule>
    <cfRule type="expression" dxfId="56" priority="10">
      <formula>Q7&lt;0</formula>
    </cfRule>
  </conditionalFormatting>
  <conditionalFormatting sqref="M56">
    <cfRule type="expression" dxfId="55" priority="5">
      <formula>M56&gt;0</formula>
    </cfRule>
    <cfRule type="expression" dxfId="54" priority="6">
      <formula>M56&lt;0</formula>
    </cfRule>
  </conditionalFormatting>
  <conditionalFormatting sqref="J36">
    <cfRule type="expression" dxfId="53" priority="3">
      <formula>J36&gt;0</formula>
    </cfRule>
    <cfRule type="expression" dxfId="52" priority="4">
      <formula>J36&lt;0</formula>
    </cfRule>
  </conditionalFormatting>
  <conditionalFormatting sqref="J37:J52">
    <cfRule type="expression" dxfId="51" priority="1">
      <formula>J37&gt;0</formula>
    </cfRule>
    <cfRule type="expression" dxfId="50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34.54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34.54</v>
      </c>
      <c r="R4" s="499">
        <v>4.7000000000000002E-3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37.994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37.648600000000002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37.303200000000004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36.957799999999999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36.612400000000001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36.267000000000003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35.921599999999998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35.5762</v>
      </c>
      <c r="Q49" s="2"/>
      <c r="T49" s="10" t="s">
        <v>104</v>
      </c>
      <c r="U49" s="10" t="s">
        <v>589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35.230800000000002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34.885399999999997</v>
      </c>
      <c r="Q51" s="2"/>
      <c r="T51" s="10" t="s">
        <v>105</v>
      </c>
      <c r="U51" s="10" t="s">
        <v>765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34.54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34.194600000000001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33.849199999999996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33.503799999999998</v>
      </c>
      <c r="T55" s="10" t="s">
        <v>108</v>
      </c>
      <c r="U55" s="10" t="s">
        <v>766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33.1584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32.812999999999995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32.467599999999997</v>
      </c>
      <c r="T58" s="10" t="s">
        <v>109</v>
      </c>
      <c r="U58" s="10" t="s">
        <v>627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32.122199999999999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31.776800000000001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31.4314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31.085999999999999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166.7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166.7</v>
      </c>
      <c r="R4" s="499">
        <v>-7.7999999999999996E-3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183.37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181.703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180.036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178.369</v>
      </c>
      <c r="Q49" s="2"/>
      <c r="T49" s="92" t="s">
        <v>104</v>
      </c>
      <c r="U49" s="432" t="s">
        <v>628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176.702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175.035</v>
      </c>
      <c r="Q51" s="2"/>
      <c r="T51" s="92" t="s">
        <v>105</v>
      </c>
      <c r="U51" s="432" t="s">
        <v>767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173.36799999999999</v>
      </c>
      <c r="Q52" s="2"/>
      <c r="T52" s="92" t="s">
        <v>106</v>
      </c>
      <c r="U52" s="432" t="s">
        <v>590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171.70099999999999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170.03399999999999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168.36699999999999</v>
      </c>
      <c r="Q55" s="2"/>
      <c r="T55" s="92" t="s">
        <v>108</v>
      </c>
      <c r="U55" s="432" t="s">
        <v>768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166.7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165.03299999999999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163.36599999999999</v>
      </c>
      <c r="Q58" s="2"/>
      <c r="T58" s="92" t="s">
        <v>109</v>
      </c>
      <c r="U58" s="432" t="s">
        <v>579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161.69899999999998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160.03199999999998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158.36499999999998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156.69799999999998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155.03100000000001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153.364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151.697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150.03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48.75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48.75</v>
      </c>
      <c r="R4" s="499">
        <v>-1.52E-2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53.625000000000007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53.137500000000003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52.650000000000006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52.162500000000001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51.675000000000004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51.1875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50.7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50.212499999999999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49.725000000000001</v>
      </c>
      <c r="Q51" s="2"/>
      <c r="T51" s="92" t="s">
        <v>105</v>
      </c>
      <c r="U51" s="432" t="s">
        <v>769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49.237499999999997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48.75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48.262500000000003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47.774999999999999</v>
      </c>
      <c r="Q55" s="2"/>
      <c r="T55" s="92" t="s">
        <v>108</v>
      </c>
      <c r="U55" s="432" t="s">
        <v>770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47.287500000000001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46.8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46.3125</v>
      </c>
      <c r="Q58" s="2"/>
      <c r="T58" s="92" t="s">
        <v>109</v>
      </c>
      <c r="U58" s="432" t="s">
        <v>629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45.824999999999996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45.337500000000006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44.85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44.362500000000004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43.875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118.78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118.78</v>
      </c>
      <c r="R4" s="499">
        <v>4.8999999999999998E-3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130.65800000000002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129.47020000000001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128.2824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127.09460000000001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125.9068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124.71900000000001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123.5312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122.3434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121.15560000000001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119.9678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118.78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117.59220000000001</v>
      </c>
      <c r="T51" s="92" t="s">
        <v>105</v>
      </c>
      <c r="U51" s="87" t="s">
        <v>771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116.4044</v>
      </c>
      <c r="T52" s="92" t="s">
        <v>106</v>
      </c>
      <c r="U52" s="87" t="s">
        <v>557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115.2166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114.0288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112.84099999999999</v>
      </c>
      <c r="T55" s="92" t="s">
        <v>108</v>
      </c>
      <c r="U55" s="87" t="s">
        <v>772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111.6532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110.4654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109.27760000000001</v>
      </c>
      <c r="T58" s="92" t="s">
        <v>109</v>
      </c>
      <c r="U58" s="87" t="s">
        <v>630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108.08980000000001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106.902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174.63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174.63</v>
      </c>
      <c r="R4" s="499">
        <v>1.4E-3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598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192.09300000000002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190.3467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188.60040000000001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186.85410000000002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185.1078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183.36150000000001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181.61519999999999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179.8689</v>
      </c>
      <c r="Q49" s="82"/>
      <c r="T49" s="92" t="s">
        <v>104</v>
      </c>
      <c r="U49" s="87" t="s">
        <v>573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178.12260000000001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176.37629999999999</v>
      </c>
      <c r="Q51" s="82"/>
      <c r="T51" s="92" t="s">
        <v>105</v>
      </c>
      <c r="U51" s="87" t="s">
        <v>773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174.63</v>
      </c>
      <c r="Q52" s="82"/>
      <c r="T52" s="92" t="s">
        <v>106</v>
      </c>
      <c r="U52" s="87" t="s">
        <v>568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172.8837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171.13739999999999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169.39109999999999</v>
      </c>
      <c r="Q55" s="82"/>
      <c r="T55" s="92" t="s">
        <v>108</v>
      </c>
      <c r="U55" s="87" t="s">
        <v>774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167.6448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165.89849999999998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164.15219999999999</v>
      </c>
      <c r="Q58" s="82"/>
      <c r="T58" s="92" t="s">
        <v>109</v>
      </c>
      <c r="U58" s="87" t="s">
        <v>631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162.4059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160.65960000000001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158.91329999999999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157.167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2017-04-28T02:07:16Z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